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ata\TownClerk\Documents\WEB POSTING\ACCOUNTANT\FY2024\"/>
    </mc:Choice>
  </mc:AlternateContent>
  <bookViews>
    <workbookView xWindow="0" yWindow="0" windowWidth="28800" windowHeight="11835" tabRatio="853" activeTab="2"/>
  </bookViews>
  <sheets>
    <sheet name="114-Moderator" sheetId="138" r:id="rId1"/>
    <sheet name="122-Selectmen" sheetId="139" r:id="rId2"/>
    <sheet name="131-Finance Committee" sheetId="140" r:id="rId3"/>
    <sheet name="135-Town Accountant" sheetId="141" r:id="rId4"/>
    <sheet name="136-Auditing" sheetId="142" r:id="rId5"/>
    <sheet name="141-Board of Assessors" sheetId="143" r:id="rId6"/>
    <sheet name="145-Treasurer" sheetId="144" r:id="rId7"/>
    <sheet name="146-Tax Collector" sheetId="145" r:id="rId8"/>
    <sheet name="151-Legal" sheetId="146" r:id="rId9"/>
    <sheet name="152-Human Resource Board" sheetId="147" r:id="rId10"/>
    <sheet name="161-Town Clerk" sheetId="148" r:id="rId11"/>
    <sheet name="171-ConComm" sheetId="149" r:id="rId12"/>
    <sheet name="175-Planning Board" sheetId="150" r:id="rId13"/>
    <sheet name="176-ZBA" sheetId="151" r:id="rId14"/>
    <sheet name="179-CPC" sheetId="152" r:id="rId15"/>
    <sheet name="185-Housing" sheetId="153" r:id="rId16"/>
    <sheet name="192-Town Offices" sheetId="154" r:id="rId17"/>
    <sheet name="194-Community Center" sheetId="155" r:id="rId18"/>
    <sheet name="196-Selectmens Maintenance" sheetId="156" r:id="rId19"/>
    <sheet name="198-Town Owned Property" sheetId="157" r:id="rId20"/>
    <sheet name="199-Comfort Station" sheetId="158" r:id="rId21"/>
    <sheet name="210-Police Dept" sheetId="159" r:id="rId22"/>
    <sheet name="220-Fire Dept" sheetId="160" r:id="rId23"/>
    <sheet name="230.231-Ambulance" sheetId="161" r:id="rId24"/>
    <sheet name="241-Building Inspections" sheetId="162" r:id="rId25"/>
    <sheet name="291-Emergency Mgt" sheetId="163" r:id="rId26"/>
    <sheet name="292-ACO" sheetId="164" r:id="rId27"/>
    <sheet name="295-Harbor" sheetId="165" r:id="rId28"/>
    <sheet name="296-Animal Inspector" sheetId="166" r:id="rId29"/>
    <sheet name="299-Shellfish" sheetId="167" r:id="rId30"/>
    <sheet name="300-Education" sheetId="168" r:id="rId31"/>
    <sheet name="422-Highway" sheetId="169" r:id="rId32"/>
    <sheet name="423-Snow &amp; Ice" sheetId="170" r:id="rId33"/>
    <sheet name="430-Waste Collection" sheetId="171" r:id="rId34"/>
    <sheet name="491-Cemetery Comm" sheetId="172" r:id="rId35"/>
    <sheet name="510-Board of Health" sheetId="173" r:id="rId36"/>
    <sheet name="541-SS" sheetId="174" r:id="rId37"/>
    <sheet name="610-Library" sheetId="175" r:id="rId38"/>
    <sheet name="630-Beach" sheetId="176" r:id="rId39"/>
    <sheet name="650-Parks" sheetId="177" r:id="rId40"/>
    <sheet name="691-Historical Comm" sheetId="178" r:id="rId41"/>
    <sheet name="699-Cultural Council" sheetId="179" r:id="rId42"/>
    <sheet name="710-ROD Principal" sheetId="180" r:id="rId43"/>
    <sheet name="751 ROD Interest" sheetId="181" r:id="rId44"/>
    <sheet name="752-Short-Term Interest" sheetId="182" r:id="rId45"/>
    <sheet name="820.830 State &amp; County Assmt" sheetId="187" r:id="rId46"/>
    <sheet name="840-Other Assessments" sheetId="183" r:id="rId47"/>
    <sheet name="910-Benefits" sheetId="184" r:id="rId48"/>
    <sheet name="945-Property &amp; Liability Ins" sheetId="185" r:id="rId49"/>
    <sheet name="Summary Page" sheetId="68" r:id="rId50"/>
    <sheet name="Health Ins" sheetId="76" r:id="rId51"/>
    <sheet name="Sheet1" sheetId="186" r:id="rId52"/>
    <sheet name="Sheet2" sheetId="188" r:id="rId53"/>
  </sheets>
  <externalReferences>
    <externalReference r:id="rId54"/>
    <externalReference r:id="rId55"/>
  </externalReferences>
  <definedNames>
    <definedName name="BudgetExportSummaryTable" localSheetId="45">#REF!</definedName>
    <definedName name="BudgetExportSummaryTable">#REF!</definedName>
    <definedName name="month">'[1]General Input'!$B$5</definedName>
    <definedName name="newfy15" localSheetId="45">#REF!</definedName>
    <definedName name="newfy15">#REF!</definedName>
    <definedName name="_xlnm.Print_Area" localSheetId="0">'114-Moderator'!$B$3:$AZ$15</definedName>
    <definedName name="_xlnm.Print_Area" localSheetId="1">'122-Selectmen'!$B$3:$AZ$42</definedName>
    <definedName name="_xlnm.Print_Area" localSheetId="2">'131-Finance Committee'!$B$3:$AZ$18</definedName>
    <definedName name="_xlnm.Print_Area" localSheetId="3">'135-Town Accountant'!$B$3:$AZ$32</definedName>
    <definedName name="_xlnm.Print_Area" localSheetId="4">'136-Auditing'!$B$3:$AZ$15</definedName>
    <definedName name="_xlnm.Print_Area" localSheetId="5">'141-Board of Assessors'!$B$3:$AZ$32</definedName>
    <definedName name="_xlnm.Print_Area" localSheetId="6">'145-Treasurer'!$B$3:$AZ$34</definedName>
    <definedName name="_xlnm.Print_Area" localSheetId="7">'146-Tax Collector'!$B$3:$AZ$34</definedName>
    <definedName name="_xlnm.Print_Area" localSheetId="8">'151-Legal'!$B$3:$AZ$21</definedName>
    <definedName name="_xlnm.Print_Area" localSheetId="9">'152-Human Resource Board'!$B$3:$AZ$29</definedName>
    <definedName name="_xlnm.Print_Area" localSheetId="10">'161-Town Clerk'!$B$3:$AZ$39</definedName>
    <definedName name="_xlnm.Print_Area" localSheetId="11">'171-ConComm'!$B$3:$AY$23</definedName>
    <definedName name="_xlnm.Print_Area" localSheetId="12">'175-Planning Board'!$B$3:$AZ$28</definedName>
    <definedName name="_xlnm.Print_Area" localSheetId="13">'176-ZBA'!$B$3:$AZ$28</definedName>
    <definedName name="_xlnm.Print_Area" localSheetId="14">'179-CPC'!$B$3:$AZ$28</definedName>
    <definedName name="_xlnm.Print_Area" localSheetId="15">'185-Housing'!$B$3:$AZ$27</definedName>
    <definedName name="_xlnm.Print_Area" localSheetId="16">'192-Town Offices'!$B$3:$AZ$55</definedName>
    <definedName name="_xlnm.Print_Area" localSheetId="17">'194-Community Center'!$B$3:$AZ$38</definedName>
    <definedName name="_xlnm.Print_Area" localSheetId="18">'196-Selectmens Maintenance'!$B$3:$AZ$30</definedName>
    <definedName name="_xlnm.Print_Area" localSheetId="19">'198-Town Owned Property'!$B$3:$AZ$43</definedName>
    <definedName name="_xlnm.Print_Area" localSheetId="20">'199-Comfort Station'!$B$3:$AZ$31</definedName>
    <definedName name="_xlnm.Print_Area" localSheetId="21">'210-Police Dept'!$B$3:$AZ$63</definedName>
    <definedName name="_xlnm.Print_Area" localSheetId="22">'220-Fire Dept'!$B$3:$AZ$53</definedName>
    <definedName name="_xlnm.Print_Area" localSheetId="23">'230.231-Ambulance'!$B$3:$AZ$91</definedName>
    <definedName name="_xlnm.Print_Area" localSheetId="24">'241-Building Inspections'!$B$3:$AZ$27</definedName>
    <definedName name="_xlnm.Print_Area" localSheetId="25">'291-Emergency Mgt'!$B$3:$AZ$26</definedName>
    <definedName name="_xlnm.Print_Area" localSheetId="26">'292-ACO'!$B$3:$AZ$29</definedName>
    <definedName name="_xlnm.Print_Area" localSheetId="27">'295-Harbor'!$B$3:$AZ$57</definedName>
    <definedName name="_xlnm.Print_Area" localSheetId="28">'296-Animal Inspector'!$B$3:$AZ$15</definedName>
    <definedName name="_xlnm.Print_Area" localSheetId="29">'299-Shellfish'!$B$3:$AZ$34</definedName>
    <definedName name="_xlnm.Print_Area" localSheetId="30">'300-Education'!$A$1:$AZ$24</definedName>
    <definedName name="_xlnm.Print_Area" localSheetId="31">'422-Highway'!$B$3:$AZ$47</definedName>
    <definedName name="_xlnm.Print_Area" localSheetId="32">'423-Snow &amp; Ice'!$B$3:$AZ$17</definedName>
    <definedName name="_xlnm.Print_Area" localSheetId="33">'430-Waste Collection'!$B$3:$AZ$29</definedName>
    <definedName name="_xlnm.Print_Area" localSheetId="34">'491-Cemetery Comm'!$B$3:$AZ$37</definedName>
    <definedName name="_xlnm.Print_Area" localSheetId="35">'510-Board of Health'!$B$3:$AZ$32</definedName>
    <definedName name="_xlnm.Print_Area" localSheetId="36">'541-SS'!$B$3:$AZ$38</definedName>
    <definedName name="_xlnm.Print_Area" localSheetId="37">'610-Library'!$B$3:$AZ$46</definedName>
    <definedName name="_xlnm.Print_Area" localSheetId="38">'630-Beach'!$B$3:$AZ$59</definedName>
    <definedName name="_xlnm.Print_Area" localSheetId="39">'650-Parks'!$B$3:$AZ$17</definedName>
    <definedName name="_xlnm.Print_Area" localSheetId="40">'691-Historical Comm'!$B$3:$AZ$26</definedName>
    <definedName name="_xlnm.Print_Area" localSheetId="41">'699-Cultural Council'!$B$3:$AZ$17</definedName>
    <definedName name="_xlnm.Print_Area" localSheetId="42">'710-ROD Principal'!$A$1:$AZ$26</definedName>
    <definedName name="_xlnm.Print_Area" localSheetId="43">'751 ROD Interest'!$C$2:$AZ$24</definedName>
    <definedName name="_xlnm.Print_Area" localSheetId="44">'752-Short-Term Interest'!$B$3:$AZ$17</definedName>
    <definedName name="_xlnm.Print_Area" localSheetId="45">'820.830 State &amp; County Assmt'!$B$3:$AY$31</definedName>
    <definedName name="_xlnm.Print_Area" localSheetId="46">'840-Other Assessments'!$B$3:$AY$16</definedName>
    <definedName name="_xlnm.Print_Area" localSheetId="47">'910-Benefits'!$B$3:$AZ$32</definedName>
    <definedName name="_xlnm.Print_Area" localSheetId="48">'945-Property &amp; Liability Ins'!$B$3:$AZ$19</definedName>
    <definedName name="_xlnm.Print_Area" localSheetId="50">'Health Ins'!$A$64:$M$86</definedName>
    <definedName name="_xlnm.Print_Area" localSheetId="49">'Summary Page'!$B$1:$AR$64</definedName>
    <definedName name="_xlnm.Print_Titles" localSheetId="0">'114-Moderator'!$3:$4</definedName>
    <definedName name="_xlnm.Print_Titles" localSheetId="1">'122-Selectmen'!$3:$4</definedName>
    <definedName name="_xlnm.Print_Titles" localSheetId="2">'131-Finance Committee'!$3:$4</definedName>
    <definedName name="_xlnm.Print_Titles" localSheetId="3">'135-Town Accountant'!$3:$4</definedName>
    <definedName name="_xlnm.Print_Titles" localSheetId="4">'136-Auditing'!$3:$4</definedName>
    <definedName name="_xlnm.Print_Titles" localSheetId="5">'141-Board of Assessors'!$3:$4</definedName>
    <definedName name="_xlnm.Print_Titles" localSheetId="6">'145-Treasurer'!$3:$4</definedName>
    <definedName name="_xlnm.Print_Titles" localSheetId="7">'146-Tax Collector'!$3:$4</definedName>
    <definedName name="_xlnm.Print_Titles" localSheetId="8">'151-Legal'!$3:$4</definedName>
    <definedName name="_xlnm.Print_Titles" localSheetId="9">'152-Human Resource Board'!$3:$4</definedName>
    <definedName name="_xlnm.Print_Titles" localSheetId="10">'161-Town Clerk'!$3:$4</definedName>
    <definedName name="_xlnm.Print_Titles" localSheetId="11">'171-ConComm'!$3:$4</definedName>
    <definedName name="_xlnm.Print_Titles" localSheetId="12">'175-Planning Board'!$3:$4</definedName>
    <definedName name="_xlnm.Print_Titles" localSheetId="13">'176-ZBA'!$3:$4</definedName>
    <definedName name="_xlnm.Print_Titles" localSheetId="14">'179-CPC'!$3:$4</definedName>
    <definedName name="_xlnm.Print_Titles" localSheetId="15">'185-Housing'!$3:$4</definedName>
    <definedName name="_xlnm.Print_Titles" localSheetId="16">'192-Town Offices'!$4:$4</definedName>
    <definedName name="_xlnm.Print_Titles" localSheetId="17">'194-Community Center'!$3:$4</definedName>
    <definedName name="_xlnm.Print_Titles" localSheetId="18">'196-Selectmens Maintenance'!$3:$4</definedName>
    <definedName name="_xlnm.Print_Titles" localSheetId="19">'198-Town Owned Property'!$3:$4</definedName>
    <definedName name="_xlnm.Print_Titles" localSheetId="20">'199-Comfort Station'!$3:$4</definedName>
    <definedName name="_xlnm.Print_Titles" localSheetId="21">'210-Police Dept'!$3:$4</definedName>
    <definedName name="_xlnm.Print_Titles" localSheetId="22">'220-Fire Dept'!$3:$4</definedName>
    <definedName name="_xlnm.Print_Titles" localSheetId="23">'230.231-Ambulance'!$3:$4</definedName>
    <definedName name="_xlnm.Print_Titles" localSheetId="24">'241-Building Inspections'!$3:$4</definedName>
    <definedName name="_xlnm.Print_Titles" localSheetId="25">'291-Emergency Mgt'!$3:$4</definedName>
    <definedName name="_xlnm.Print_Titles" localSheetId="26">'292-ACO'!$3:$4</definedName>
    <definedName name="_xlnm.Print_Titles" localSheetId="27">'295-Harbor'!$3:$4</definedName>
    <definedName name="_xlnm.Print_Titles" localSheetId="28">'296-Animal Inspector'!$3:$4</definedName>
    <definedName name="_xlnm.Print_Titles" localSheetId="29">'299-Shellfish'!$3:$4</definedName>
    <definedName name="_xlnm.Print_Titles" localSheetId="30">'300-Education'!$3:$4</definedName>
    <definedName name="_xlnm.Print_Titles" localSheetId="31">'422-Highway'!$3:$4</definedName>
    <definedName name="_xlnm.Print_Titles" localSheetId="32">'423-Snow &amp; Ice'!$3:$4</definedName>
    <definedName name="_xlnm.Print_Titles" localSheetId="33">'430-Waste Collection'!$3:$4</definedName>
    <definedName name="_xlnm.Print_Titles" localSheetId="34">'491-Cemetery Comm'!$3:$4</definedName>
    <definedName name="_xlnm.Print_Titles" localSheetId="35">'510-Board of Health'!$3:$4</definedName>
    <definedName name="_xlnm.Print_Titles" localSheetId="36">'541-SS'!$3:$4</definedName>
    <definedName name="_xlnm.Print_Titles" localSheetId="37">'610-Library'!$3:$4</definedName>
    <definedName name="_xlnm.Print_Titles" localSheetId="38">'630-Beach'!$3:$4</definedName>
    <definedName name="_xlnm.Print_Titles" localSheetId="39">'650-Parks'!$3:$4</definedName>
    <definedName name="_xlnm.Print_Titles" localSheetId="40">'691-Historical Comm'!$3:$4</definedName>
    <definedName name="_xlnm.Print_Titles" localSheetId="41">'699-Cultural Council'!$3:$4</definedName>
    <definedName name="_xlnm.Print_Titles" localSheetId="42">'710-ROD Principal'!$3:$4</definedName>
    <definedName name="_xlnm.Print_Titles" localSheetId="43">'751 ROD Interest'!$3:$4</definedName>
    <definedName name="_xlnm.Print_Titles" localSheetId="44">'752-Short-Term Interest'!$3:$4</definedName>
    <definedName name="_xlnm.Print_Titles" localSheetId="45">'820.830 State &amp; County Assmt'!$4:$4</definedName>
    <definedName name="_xlnm.Print_Titles" localSheetId="46">'840-Other Assessments'!$4:$4</definedName>
    <definedName name="_xlnm.Print_Titles" localSheetId="47">'910-Benefits'!$3:$4</definedName>
    <definedName name="_xlnm.Print_Titles" localSheetId="48">'945-Property &amp; Liability Ins'!$3:$4</definedName>
  </definedNames>
  <calcPr calcId="152511" calcMode="manual"/>
</workbook>
</file>

<file path=xl/calcChain.xml><?xml version="1.0" encoding="utf-8"?>
<calcChain xmlns="http://schemas.openxmlformats.org/spreadsheetml/2006/main">
  <c r="AF23" i="171" l="1"/>
  <c r="AQ8" i="169"/>
  <c r="Z25" i="161"/>
  <c r="V25" i="161"/>
  <c r="R25" i="161"/>
  <c r="N25" i="161"/>
  <c r="J25" i="161"/>
  <c r="AW6" i="149"/>
  <c r="AV19" i="149" l="1"/>
  <c r="B14" i="149"/>
  <c r="AW31" i="184" l="1"/>
  <c r="AW30" i="184" l="1"/>
  <c r="AW32" i="184" s="1"/>
  <c r="AS24" i="168" l="1"/>
  <c r="AO24" i="168"/>
  <c r="AW22" i="168"/>
  <c r="AW24" i="168" s="1"/>
  <c r="AX23" i="168" s="1"/>
  <c r="AS22" i="168"/>
  <c r="AO22" i="168"/>
  <c r="AP21" i="168"/>
  <c r="AT21" i="168"/>
  <c r="AX19" i="168" l="1"/>
  <c r="AX20" i="168"/>
  <c r="AX21" i="168"/>
  <c r="AT23" i="168"/>
  <c r="AT19" i="168"/>
  <c r="AT20" i="168"/>
  <c r="AP23" i="168"/>
  <c r="AP19" i="168"/>
  <c r="AP20" i="168"/>
  <c r="AW53" i="159" l="1"/>
  <c r="AY32" i="174"/>
  <c r="AW15" i="174" l="1"/>
  <c r="AW36" i="174"/>
  <c r="AW35" i="174"/>
  <c r="AW31" i="139" l="1"/>
  <c r="AW15" i="184" l="1"/>
  <c r="AW24" i="184" s="1"/>
  <c r="AT40" i="157" l="1"/>
  <c r="AT42" i="157" s="1"/>
  <c r="AB91" i="161" l="1"/>
  <c r="AF91" i="161"/>
  <c r="AK91" i="161"/>
  <c r="AO91" i="161"/>
  <c r="AS91" i="161"/>
  <c r="AT43" i="154" l="1"/>
  <c r="AX10" i="166" l="1"/>
  <c r="AP40" i="156"/>
  <c r="AX10" i="156"/>
  <c r="B10" i="156"/>
  <c r="AT31" i="139" l="1"/>
  <c r="B16" i="149"/>
  <c r="AP48" i="160" l="1"/>
  <c r="AT21" i="180" l="1"/>
  <c r="AW20" i="181"/>
  <c r="AT71" i="161" l="1"/>
  <c r="AT25" i="161"/>
  <c r="AT73" i="161" l="1"/>
  <c r="AS65" i="159"/>
  <c r="AK65" i="159"/>
  <c r="AT53" i="159"/>
  <c r="AT20" i="159"/>
  <c r="AW19" i="159"/>
  <c r="AW10" i="183" l="1"/>
  <c r="AT42" i="175" l="1"/>
  <c r="AO43" i="169" l="1"/>
  <c r="AS43" i="169"/>
  <c r="AP11" i="169"/>
  <c r="AS17" i="151" l="1"/>
  <c r="AX10" i="142"/>
  <c r="AX10" i="138"/>
  <c r="AW18" i="149"/>
  <c r="AW17" i="149"/>
  <c r="AW15" i="149"/>
  <c r="AW13" i="149"/>
  <c r="AW12" i="149"/>
  <c r="AW7" i="149"/>
  <c r="AX15" i="164" l="1"/>
  <c r="AX14" i="164"/>
  <c r="AX13" i="164"/>
  <c r="AX12" i="164"/>
  <c r="AY16" i="164"/>
  <c r="AY15" i="164"/>
  <c r="AY14" i="164"/>
  <c r="AY13" i="164"/>
  <c r="AY12" i="164"/>
  <c r="AU16" i="164"/>
  <c r="AU15" i="164"/>
  <c r="AU14" i="164"/>
  <c r="AU13" i="164"/>
  <c r="AU12" i="164"/>
  <c r="AU8" i="164"/>
  <c r="AU7" i="164"/>
  <c r="AU6" i="164"/>
  <c r="AQ16" i="164"/>
  <c r="AQ15" i="164"/>
  <c r="AQ14" i="164"/>
  <c r="AQ13" i="164"/>
  <c r="AQ12" i="164"/>
  <c r="AQ8" i="164"/>
  <c r="AQ7" i="164"/>
  <c r="AQ6" i="164"/>
  <c r="AY10" i="166"/>
  <c r="AU10" i="166"/>
  <c r="AQ10" i="166"/>
  <c r="AX11" i="168"/>
  <c r="AX10" i="168"/>
  <c r="AY11" i="168"/>
  <c r="AY10" i="168"/>
  <c r="AU11" i="168"/>
  <c r="AU10" i="168"/>
  <c r="AO7" i="168"/>
  <c r="AX21" i="171"/>
  <c r="AX20" i="171"/>
  <c r="AX19" i="171"/>
  <c r="AX18" i="171"/>
  <c r="AX17" i="171"/>
  <c r="AX16" i="171"/>
  <c r="AX14" i="171"/>
  <c r="AX13" i="171"/>
  <c r="AX12" i="171"/>
  <c r="AX11" i="171"/>
  <c r="AX10" i="171"/>
  <c r="AY21" i="171"/>
  <c r="AY20" i="171"/>
  <c r="AY19" i="171"/>
  <c r="AY18" i="171"/>
  <c r="AY17" i="171"/>
  <c r="AY16" i="171"/>
  <c r="AY14" i="171"/>
  <c r="AY12" i="171"/>
  <c r="AY11" i="171"/>
  <c r="AY10" i="171"/>
  <c r="AU21" i="171"/>
  <c r="AU20" i="171"/>
  <c r="AU19" i="171"/>
  <c r="AU18" i="171"/>
  <c r="AU17" i="171"/>
  <c r="AU16" i="171"/>
  <c r="AU14" i="171"/>
  <c r="AU12" i="171"/>
  <c r="AU11" i="171"/>
  <c r="AU10" i="171"/>
  <c r="AY13" i="185"/>
  <c r="AY12" i="185"/>
  <c r="AY11" i="185"/>
  <c r="AY10" i="185"/>
  <c r="AU13" i="185"/>
  <c r="AU12" i="185"/>
  <c r="AU11" i="185"/>
  <c r="AU10" i="185"/>
  <c r="AQ13" i="185"/>
  <c r="AQ12" i="185"/>
  <c r="AQ11" i="185"/>
  <c r="AQ10" i="185"/>
  <c r="AM13" i="185"/>
  <c r="AM12" i="185"/>
  <c r="AM11" i="185"/>
  <c r="AM10" i="185"/>
  <c r="AX10" i="185"/>
  <c r="AX12" i="185"/>
  <c r="AX11" i="185"/>
  <c r="AX13" i="185"/>
  <c r="AP24" i="184"/>
  <c r="AS24" i="184"/>
  <c r="AT24" i="184"/>
  <c r="AX23" i="184"/>
  <c r="AX22" i="184"/>
  <c r="AX21" i="184"/>
  <c r="AX20" i="184"/>
  <c r="AX18" i="184"/>
  <c r="AX16" i="184"/>
  <c r="AX15" i="184"/>
  <c r="AX14" i="184"/>
  <c r="AX11" i="184"/>
  <c r="AY23" i="184"/>
  <c r="AY22" i="184"/>
  <c r="AY21" i="184"/>
  <c r="AY20" i="184"/>
  <c r="AY18" i="184"/>
  <c r="AY16" i="184"/>
  <c r="AY15" i="184"/>
  <c r="AY14" i="184"/>
  <c r="AY11" i="184"/>
  <c r="AU23" i="184"/>
  <c r="AU22" i="184"/>
  <c r="AU21" i="184"/>
  <c r="AU20" i="184"/>
  <c r="AU19" i="184"/>
  <c r="AU18" i="184"/>
  <c r="AU17" i="184"/>
  <c r="AU16" i="184"/>
  <c r="AU15" i="184"/>
  <c r="AU14" i="184"/>
  <c r="AU13" i="184"/>
  <c r="AU12" i="184"/>
  <c r="AU11" i="184"/>
  <c r="AU10" i="184"/>
  <c r="AQ23" i="184"/>
  <c r="AQ22" i="184"/>
  <c r="AQ21" i="184"/>
  <c r="AQ20" i="184"/>
  <c r="AQ19" i="184"/>
  <c r="AQ18" i="184"/>
  <c r="AQ17" i="184"/>
  <c r="AQ16" i="184"/>
  <c r="AQ15" i="184"/>
  <c r="AQ14" i="184"/>
  <c r="AQ13" i="184"/>
  <c r="AQ12" i="184"/>
  <c r="AQ11" i="184"/>
  <c r="AQ10" i="184"/>
  <c r="AR12" i="183"/>
  <c r="AR14" i="183" s="1"/>
  <c r="AX10" i="183"/>
  <c r="AT10" i="183"/>
  <c r="AW22" i="187"/>
  <c r="AW12" i="187"/>
  <c r="AW11" i="187"/>
  <c r="AW10" i="187"/>
  <c r="AX12" i="168" l="1"/>
  <c r="AX12" i="187"/>
  <c r="AX11" i="187"/>
  <c r="AX10" i="187"/>
  <c r="AT12" i="187"/>
  <c r="AT11" i="187"/>
  <c r="AT10" i="187"/>
  <c r="AR23" i="187"/>
  <c r="AR25" i="187" s="1"/>
  <c r="AR13" i="187"/>
  <c r="AR15" i="187" s="1"/>
  <c r="AX12" i="182"/>
  <c r="AX11" i="182"/>
  <c r="AX10" i="182"/>
  <c r="AY10" i="182"/>
  <c r="AU10" i="182"/>
  <c r="AX14" i="181"/>
  <c r="AX19" i="181"/>
  <c r="AX18" i="181"/>
  <c r="AX17" i="181"/>
  <c r="AX13" i="181"/>
  <c r="AX12" i="181"/>
  <c r="AX16" i="181"/>
  <c r="AX15" i="181"/>
  <c r="AY19" i="181"/>
  <c r="AY18" i="181"/>
  <c r="AY17" i="181"/>
  <c r="AY16" i="181"/>
  <c r="AY15" i="181"/>
  <c r="AY14" i="181"/>
  <c r="AU19" i="181"/>
  <c r="AU18" i="181"/>
  <c r="AU17" i="181"/>
  <c r="AU13" i="181"/>
  <c r="AU12" i="181"/>
  <c r="AU16" i="181"/>
  <c r="AU15" i="181"/>
  <c r="AU14" i="181"/>
  <c r="AX20" i="180"/>
  <c r="AX18" i="180"/>
  <c r="AX19" i="180"/>
  <c r="AX17" i="180"/>
  <c r="AX13" i="180"/>
  <c r="AX12" i="180"/>
  <c r="AX16" i="180"/>
  <c r="AX15" i="180"/>
  <c r="AX14" i="180"/>
  <c r="AY20" i="180"/>
  <c r="AY18" i="180"/>
  <c r="AY19" i="180"/>
  <c r="AY17" i="180"/>
  <c r="AY13" i="180"/>
  <c r="AY12" i="180"/>
  <c r="AY16" i="180"/>
  <c r="AY15" i="180"/>
  <c r="AY14" i="180"/>
  <c r="AU20" i="180"/>
  <c r="AU18" i="180"/>
  <c r="AU19" i="180"/>
  <c r="AU17" i="180"/>
  <c r="AU13" i="180"/>
  <c r="AU12" i="180"/>
  <c r="AU16" i="180"/>
  <c r="AU15" i="180"/>
  <c r="AU14" i="180"/>
  <c r="AX12" i="178"/>
  <c r="AX11" i="178"/>
  <c r="AY12" i="178"/>
  <c r="AY11" i="178"/>
  <c r="AU12" i="178"/>
  <c r="AU11" i="178"/>
  <c r="AU7" i="178"/>
  <c r="AU6" i="178"/>
  <c r="AP8" i="178"/>
  <c r="AX11" i="177"/>
  <c r="AX10" i="177"/>
  <c r="AY11" i="177"/>
  <c r="AU11" i="177"/>
  <c r="AX10" i="179"/>
  <c r="AY10" i="179"/>
  <c r="AU10" i="179"/>
  <c r="AX12" i="177" l="1"/>
  <c r="AX14" i="177" s="1"/>
  <c r="AR31" i="187"/>
  <c r="AY31" i="174" l="1"/>
  <c r="AY30" i="174"/>
  <c r="AY29" i="174"/>
  <c r="AU32" i="174"/>
  <c r="AU31" i="174"/>
  <c r="AU30" i="174"/>
  <c r="AU29" i="174"/>
  <c r="AX14" i="174"/>
  <c r="AX13" i="174"/>
  <c r="AX12" i="174"/>
  <c r="AX11" i="174"/>
  <c r="AX10" i="174"/>
  <c r="AX32" i="174"/>
  <c r="AX31" i="174"/>
  <c r="AX30" i="174"/>
  <c r="AX29" i="174"/>
  <c r="AX28" i="174"/>
  <c r="AX27" i="174"/>
  <c r="AX26" i="174"/>
  <c r="AX25" i="174"/>
  <c r="AX24" i="174"/>
  <c r="AY28" i="174"/>
  <c r="AY27" i="174"/>
  <c r="AY26" i="174"/>
  <c r="AY25" i="174"/>
  <c r="AY24" i="174"/>
  <c r="AU28" i="174"/>
  <c r="AU27" i="174"/>
  <c r="AU26" i="174"/>
  <c r="AU25" i="174"/>
  <c r="AU24" i="174"/>
  <c r="AY14" i="174"/>
  <c r="AY13" i="174"/>
  <c r="AY12" i="174"/>
  <c r="AY11" i="174"/>
  <c r="AY10" i="174"/>
  <c r="AU14" i="174"/>
  <c r="AU13" i="174"/>
  <c r="AU12" i="174"/>
  <c r="AU11" i="174"/>
  <c r="AU10" i="174"/>
  <c r="AX26" i="173"/>
  <c r="AX25" i="173"/>
  <c r="AX24" i="173"/>
  <c r="AX23" i="173"/>
  <c r="AX22" i="173"/>
  <c r="AX21" i="173"/>
  <c r="AX20" i="173"/>
  <c r="AX19" i="173"/>
  <c r="AX18" i="173"/>
  <c r="AX17" i="173"/>
  <c r="AX16" i="173"/>
  <c r="AX15" i="173"/>
  <c r="AX14" i="173"/>
  <c r="AX13" i="173"/>
  <c r="AX12" i="173"/>
  <c r="AX8" i="173"/>
  <c r="AY26" i="173"/>
  <c r="AY24" i="173"/>
  <c r="AY23" i="173"/>
  <c r="AY22" i="173"/>
  <c r="AY21" i="173"/>
  <c r="AY20" i="173"/>
  <c r="AY19" i="173"/>
  <c r="AY18" i="173"/>
  <c r="AY17" i="173"/>
  <c r="AY16" i="173"/>
  <c r="AY15" i="173"/>
  <c r="AY14" i="173"/>
  <c r="AY13" i="173"/>
  <c r="AY12" i="173"/>
  <c r="AY8" i="173"/>
  <c r="AU26" i="173"/>
  <c r="AU24" i="173"/>
  <c r="AU23" i="173"/>
  <c r="AU22" i="173"/>
  <c r="AU21" i="173"/>
  <c r="AU20" i="173"/>
  <c r="AU19" i="173"/>
  <c r="AU18" i="173"/>
  <c r="AU17" i="173"/>
  <c r="AU16" i="173"/>
  <c r="AU15" i="173"/>
  <c r="AU14" i="173"/>
  <c r="AU13" i="173"/>
  <c r="AU12" i="173"/>
  <c r="AU8" i="173"/>
  <c r="AU7" i="173"/>
  <c r="AU6" i="173"/>
  <c r="AX33" i="174" l="1"/>
  <c r="AX16" i="147"/>
  <c r="AX15" i="147"/>
  <c r="AX14" i="147"/>
  <c r="AX13" i="147"/>
  <c r="AX12" i="147"/>
  <c r="AX11" i="147"/>
  <c r="AP16" i="146"/>
  <c r="AX20" i="163"/>
  <c r="AX19" i="163"/>
  <c r="AX18" i="163"/>
  <c r="AX17" i="163"/>
  <c r="AX14" i="163"/>
  <c r="AX13" i="163"/>
  <c r="AX12" i="163"/>
  <c r="AX11" i="163"/>
  <c r="AY20" i="163"/>
  <c r="AY19" i="163"/>
  <c r="AY18" i="163"/>
  <c r="AY17" i="163"/>
  <c r="AY14" i="163"/>
  <c r="AY13" i="163"/>
  <c r="AY12" i="163"/>
  <c r="AY11" i="163"/>
  <c r="AU20" i="163"/>
  <c r="AU19" i="163"/>
  <c r="AU18" i="163"/>
  <c r="AU17" i="163"/>
  <c r="AU14" i="163"/>
  <c r="AU13" i="163"/>
  <c r="AU12" i="163"/>
  <c r="AU11" i="163"/>
  <c r="AU7" i="163"/>
  <c r="AU6" i="163"/>
  <c r="AX22" i="162"/>
  <c r="AX21" i="162"/>
  <c r="AX20" i="162"/>
  <c r="AX19" i="162"/>
  <c r="AX18" i="162"/>
  <c r="AX17" i="162"/>
  <c r="AX16" i="162"/>
  <c r="AX15" i="162"/>
  <c r="AY22" i="162"/>
  <c r="AY21" i="162"/>
  <c r="AY20" i="162"/>
  <c r="AY17" i="162"/>
  <c r="AU22" i="162"/>
  <c r="AU21" i="162"/>
  <c r="AU20" i="162"/>
  <c r="AU17" i="162"/>
  <c r="AU11" i="162"/>
  <c r="AU10" i="162"/>
  <c r="AU9" i="162"/>
  <c r="AU8" i="162"/>
  <c r="AU6" i="162"/>
  <c r="AS23" i="162"/>
  <c r="AL12" i="162"/>
  <c r="AP12" i="162"/>
  <c r="AP40" i="157"/>
  <c r="AP42" i="157" s="1"/>
  <c r="AP12" i="157"/>
  <c r="AX12" i="156"/>
  <c r="AX14" i="156"/>
  <c r="AX13" i="156"/>
  <c r="AP9" i="154"/>
  <c r="AP45" i="154" s="1"/>
  <c r="AP43" i="154"/>
  <c r="AY12" i="170" l="1"/>
  <c r="AY11" i="170"/>
  <c r="AY10" i="170"/>
  <c r="AU12" i="170"/>
  <c r="AU11" i="170"/>
  <c r="AU10" i="170"/>
  <c r="AQ12" i="170"/>
  <c r="AQ11" i="170"/>
  <c r="AQ10" i="170"/>
  <c r="AM12" i="170"/>
  <c r="AM11" i="170"/>
  <c r="AM10" i="170"/>
  <c r="AX12" i="170"/>
  <c r="AX11" i="170"/>
  <c r="AX10" i="170"/>
  <c r="AX13" i="170" s="1"/>
  <c r="AX42" i="169"/>
  <c r="AX41" i="169"/>
  <c r="AX40" i="169"/>
  <c r="AX39" i="169"/>
  <c r="AX38" i="169"/>
  <c r="AX37" i="169"/>
  <c r="AX36" i="169"/>
  <c r="AX35" i="169"/>
  <c r="AX34" i="169"/>
  <c r="AX33" i="169"/>
  <c r="AX32" i="169"/>
  <c r="AX31" i="169"/>
  <c r="AX30" i="169"/>
  <c r="AX29" i="169"/>
  <c r="AX28" i="169"/>
  <c r="AX27" i="169"/>
  <c r="AX26" i="169"/>
  <c r="AX25" i="169"/>
  <c r="AX24" i="169"/>
  <c r="AX23" i="169"/>
  <c r="AX22" i="169"/>
  <c r="AX21" i="169"/>
  <c r="AX20" i="169"/>
  <c r="AX19" i="169"/>
  <c r="AX18" i="169"/>
  <c r="AX17" i="169"/>
  <c r="AX16" i="169"/>
  <c r="AX15" i="169"/>
  <c r="AX14" i="169"/>
  <c r="AX10" i="169"/>
  <c r="AY42" i="169"/>
  <c r="AY41" i="169"/>
  <c r="AY40" i="169"/>
  <c r="AY38" i="169"/>
  <c r="AY37" i="169"/>
  <c r="AY36" i="169"/>
  <c r="AY35" i="169"/>
  <c r="AY34" i="169"/>
  <c r="AY33" i="169"/>
  <c r="AY32" i="169"/>
  <c r="AY30" i="169"/>
  <c r="AY29" i="169"/>
  <c r="AY28" i="169"/>
  <c r="AY27" i="169"/>
  <c r="AY26" i="169"/>
  <c r="AY25" i="169"/>
  <c r="AY24" i="169"/>
  <c r="AY23" i="169"/>
  <c r="AY22" i="169"/>
  <c r="AY21" i="169"/>
  <c r="AY20" i="169"/>
  <c r="AY19" i="169"/>
  <c r="AY18" i="169"/>
  <c r="AY17" i="169"/>
  <c r="AY16" i="169"/>
  <c r="AY15" i="169"/>
  <c r="AY14" i="169"/>
  <c r="AY10" i="169"/>
  <c r="AU42" i="169"/>
  <c r="AU41" i="169"/>
  <c r="AU40" i="169"/>
  <c r="AU38" i="169"/>
  <c r="AU37" i="169"/>
  <c r="AU36" i="169"/>
  <c r="AU35" i="169"/>
  <c r="AU34" i="169"/>
  <c r="AU33" i="169"/>
  <c r="AU32" i="169"/>
  <c r="AU30" i="169"/>
  <c r="AU29" i="169"/>
  <c r="AU28" i="169"/>
  <c r="AU27" i="169"/>
  <c r="AU26" i="169"/>
  <c r="AU25" i="169"/>
  <c r="AU24" i="169"/>
  <c r="AU23" i="169"/>
  <c r="AU22" i="169"/>
  <c r="AU21" i="169"/>
  <c r="AU20" i="169"/>
  <c r="AU19" i="169"/>
  <c r="AU18" i="169"/>
  <c r="AU17" i="169"/>
  <c r="AU16" i="169"/>
  <c r="AU15" i="169"/>
  <c r="AU14" i="169"/>
  <c r="AU10" i="169"/>
  <c r="AU9" i="169"/>
  <c r="AU8" i="169"/>
  <c r="AU6" i="169"/>
  <c r="AY13" i="167"/>
  <c r="AY12" i="167"/>
  <c r="AX29" i="167"/>
  <c r="AX28" i="167"/>
  <c r="AX27" i="167"/>
  <c r="AX26" i="167"/>
  <c r="AX25" i="167"/>
  <c r="AX24" i="167"/>
  <c r="AX23" i="167"/>
  <c r="AX22" i="167"/>
  <c r="AX21" i="167"/>
  <c r="AX20" i="167"/>
  <c r="AX19" i="167"/>
  <c r="AX18" i="167"/>
  <c r="AX17" i="167"/>
  <c r="AX16" i="167"/>
  <c r="AX15" i="167"/>
  <c r="AX14" i="167"/>
  <c r="AX13" i="167"/>
  <c r="AX12" i="167"/>
  <c r="AU13" i="167"/>
  <c r="AQ13" i="167"/>
  <c r="AY29" i="167"/>
  <c r="AY28" i="167"/>
  <c r="AY27" i="167"/>
  <c r="AY26" i="167"/>
  <c r="AY25" i="167"/>
  <c r="AY24" i="167"/>
  <c r="AY22" i="167"/>
  <c r="AY21" i="167"/>
  <c r="AY20" i="167"/>
  <c r="AY19" i="167"/>
  <c r="AY18" i="167"/>
  <c r="AY17" i="167"/>
  <c r="AY16" i="167"/>
  <c r="AY15" i="167"/>
  <c r="AY14" i="167"/>
  <c r="AU29" i="167"/>
  <c r="AU28" i="167"/>
  <c r="AU27" i="167"/>
  <c r="AU26" i="167"/>
  <c r="AU25" i="167"/>
  <c r="AU24" i="167"/>
  <c r="AU22" i="167"/>
  <c r="AU21" i="167"/>
  <c r="AU20" i="167"/>
  <c r="AU19" i="167"/>
  <c r="AU18" i="167"/>
  <c r="AU17" i="167"/>
  <c r="AU16" i="167"/>
  <c r="AU15" i="167"/>
  <c r="AU14" i="167"/>
  <c r="AU12" i="167"/>
  <c r="AU8" i="167"/>
  <c r="AU7" i="167"/>
  <c r="AU6" i="167"/>
  <c r="AX13" i="143"/>
  <c r="AY6" i="143"/>
  <c r="AX22" i="172" l="1"/>
  <c r="AX21" i="172"/>
  <c r="AX20" i="172"/>
  <c r="AX19" i="172"/>
  <c r="AX18" i="172"/>
  <c r="AX17" i="172"/>
  <c r="AX16" i="172"/>
  <c r="AX15" i="172"/>
  <c r="AX14" i="172"/>
  <c r="AX13" i="172"/>
  <c r="AQ9" i="172"/>
  <c r="AY22" i="172"/>
  <c r="AY21" i="172"/>
  <c r="AY20" i="172"/>
  <c r="AY19" i="172"/>
  <c r="AY18" i="172"/>
  <c r="AY17" i="172"/>
  <c r="AY16" i="172"/>
  <c r="AY15" i="172"/>
  <c r="AY14" i="172"/>
  <c r="AY13" i="172"/>
  <c r="AU22" i="172"/>
  <c r="AU21" i="172"/>
  <c r="AU20" i="172"/>
  <c r="AU19" i="172"/>
  <c r="AU18" i="172"/>
  <c r="AU17" i="172"/>
  <c r="AU16" i="172"/>
  <c r="AU15" i="172"/>
  <c r="AU14" i="172"/>
  <c r="AU13" i="172"/>
  <c r="AU7" i="172"/>
  <c r="AU9" i="172"/>
  <c r="AU6" i="172"/>
  <c r="AU8" i="172"/>
  <c r="AY30" i="139" l="1"/>
  <c r="AY29" i="139"/>
  <c r="AY28" i="139"/>
  <c r="AY27" i="139"/>
  <c r="AY26" i="139"/>
  <c r="AY25" i="139"/>
  <c r="AY24" i="139"/>
  <c r="AY12" i="139"/>
  <c r="AX30" i="139"/>
  <c r="AX29" i="139"/>
  <c r="AX28" i="139"/>
  <c r="AX27" i="139"/>
  <c r="AX26" i="139"/>
  <c r="AX25" i="139"/>
  <c r="AX24" i="139"/>
  <c r="AX23" i="139"/>
  <c r="AX22" i="139"/>
  <c r="AX21" i="139"/>
  <c r="AX20" i="139"/>
  <c r="AX19" i="139"/>
  <c r="AX15" i="139"/>
  <c r="AX14" i="139"/>
  <c r="AX13" i="139"/>
  <c r="AX12" i="139"/>
  <c r="AX11" i="139"/>
  <c r="AO16" i="139"/>
  <c r="AP31" i="139"/>
  <c r="AP16" i="139"/>
  <c r="AY39" i="175" l="1"/>
  <c r="AX41" i="175"/>
  <c r="AX40" i="175"/>
  <c r="AX39" i="175"/>
  <c r="AX38" i="175"/>
  <c r="AX37" i="175"/>
  <c r="AX36" i="175"/>
  <c r="AX35" i="175"/>
  <c r="AX34" i="175"/>
  <c r="AX33" i="175"/>
  <c r="AX32" i="175"/>
  <c r="AX31" i="175"/>
  <c r="AX30" i="175"/>
  <c r="AX29" i="175"/>
  <c r="AX28" i="175"/>
  <c r="AX27" i="175"/>
  <c r="AX26" i="175"/>
  <c r="AX25" i="175"/>
  <c r="AX24" i="175"/>
  <c r="AX23" i="175"/>
  <c r="AX22" i="175"/>
  <c r="AX21" i="175"/>
  <c r="AX20" i="175"/>
  <c r="AX19" i="175"/>
  <c r="AX18" i="175"/>
  <c r="AX17" i="175"/>
  <c r="AX16" i="175"/>
  <c r="AX15" i="175"/>
  <c r="AU7" i="175"/>
  <c r="AY41" i="175"/>
  <c r="AY40" i="175"/>
  <c r="AY38" i="175"/>
  <c r="AY37" i="175"/>
  <c r="AY36" i="175"/>
  <c r="AY35" i="175"/>
  <c r="AY34" i="175"/>
  <c r="AY33" i="175"/>
  <c r="AY32" i="175"/>
  <c r="AY31" i="175"/>
  <c r="AY30" i="175"/>
  <c r="AY29" i="175"/>
  <c r="AY28" i="175"/>
  <c r="AY27" i="175"/>
  <c r="AY26" i="175"/>
  <c r="AY25" i="175"/>
  <c r="AY24" i="175"/>
  <c r="AY23" i="175"/>
  <c r="AY22" i="175"/>
  <c r="AY21" i="175"/>
  <c r="AY20" i="175"/>
  <c r="AY19" i="175"/>
  <c r="AY18" i="175"/>
  <c r="AY17" i="175"/>
  <c r="AU41" i="175"/>
  <c r="AU40" i="175"/>
  <c r="AU39" i="175"/>
  <c r="AU38" i="175"/>
  <c r="AU37" i="175"/>
  <c r="AU36" i="175"/>
  <c r="AU35" i="175"/>
  <c r="AU34" i="175"/>
  <c r="AU33" i="175"/>
  <c r="AU32" i="175"/>
  <c r="AU31" i="175"/>
  <c r="AU30" i="175"/>
  <c r="AU29" i="175"/>
  <c r="AU28" i="175"/>
  <c r="AU27" i="175"/>
  <c r="AU26" i="175"/>
  <c r="AU25" i="175"/>
  <c r="AU24" i="175"/>
  <c r="AU23" i="175"/>
  <c r="AU22" i="175"/>
  <c r="AU21" i="175"/>
  <c r="AU20" i="175"/>
  <c r="AU19" i="175"/>
  <c r="AU18" i="175"/>
  <c r="AU17" i="175"/>
  <c r="AU11" i="175"/>
  <c r="AU10" i="175"/>
  <c r="AU9" i="175"/>
  <c r="AU8" i="175"/>
  <c r="AU6" i="175"/>
  <c r="AU8" i="176"/>
  <c r="AU6" i="176"/>
  <c r="AY45" i="176"/>
  <c r="AY44" i="176"/>
  <c r="AY43" i="176"/>
  <c r="AY42" i="176"/>
  <c r="AY41" i="176"/>
  <c r="AY40" i="176"/>
  <c r="AY39" i="176"/>
  <c r="AY38" i="176"/>
  <c r="AY37" i="176"/>
  <c r="AY36" i="176"/>
  <c r="AY34" i="176"/>
  <c r="AY33" i="176"/>
  <c r="AY32" i="176"/>
  <c r="AY31" i="176"/>
  <c r="AY30" i="176"/>
  <c r="AY29" i="176"/>
  <c r="AY27" i="176"/>
  <c r="AY26" i="176"/>
  <c r="AY25" i="176"/>
  <c r="AY24" i="176"/>
  <c r="AY23" i="176"/>
  <c r="AY22" i="176"/>
  <c r="AY21" i="176"/>
  <c r="AY20" i="176"/>
  <c r="AY19" i="176"/>
  <c r="AY18" i="176"/>
  <c r="AY17" i="176"/>
  <c r="AY13" i="176"/>
  <c r="AU45" i="176"/>
  <c r="AU44" i="176"/>
  <c r="AU43" i="176"/>
  <c r="AU42" i="176"/>
  <c r="AU41" i="176"/>
  <c r="AU40" i="176"/>
  <c r="AU39" i="176"/>
  <c r="AU38" i="176"/>
  <c r="AU37" i="176"/>
  <c r="AU36" i="176"/>
  <c r="AU34" i="176"/>
  <c r="AU33" i="176"/>
  <c r="AU32" i="176"/>
  <c r="AU31" i="176"/>
  <c r="AU30" i="176"/>
  <c r="AU29" i="176"/>
  <c r="AU27" i="176"/>
  <c r="AU26" i="176"/>
  <c r="AU25" i="176"/>
  <c r="AU24" i="176"/>
  <c r="AU23" i="176"/>
  <c r="AU22" i="176"/>
  <c r="AU21" i="176"/>
  <c r="AU20" i="176"/>
  <c r="AU19" i="176"/>
  <c r="AU18" i="176"/>
  <c r="AU17" i="176"/>
  <c r="AU13" i="176"/>
  <c r="AU12" i="176"/>
  <c r="AU11" i="176"/>
  <c r="AU10" i="176"/>
  <c r="AU9" i="176"/>
  <c r="AX45" i="176"/>
  <c r="AX44" i="176"/>
  <c r="AX43" i="176"/>
  <c r="AX42" i="176"/>
  <c r="AX41" i="176"/>
  <c r="AX40" i="176"/>
  <c r="AX39" i="176"/>
  <c r="AX38" i="176"/>
  <c r="AX37" i="176"/>
  <c r="AX36" i="176"/>
  <c r="AX35" i="176"/>
  <c r="AX34" i="176"/>
  <c r="AX33" i="176"/>
  <c r="AX32" i="176"/>
  <c r="AX31" i="176"/>
  <c r="AX30" i="176"/>
  <c r="AX29" i="176"/>
  <c r="AX28" i="176"/>
  <c r="AX27" i="176"/>
  <c r="AX26" i="176"/>
  <c r="AX25" i="176"/>
  <c r="AX24" i="176"/>
  <c r="AX23" i="176"/>
  <c r="AX22" i="176"/>
  <c r="AX21" i="176"/>
  <c r="AX20" i="176"/>
  <c r="AX19" i="176"/>
  <c r="AX18" i="176"/>
  <c r="AX17" i="176"/>
  <c r="AX46" i="176" l="1"/>
  <c r="AX52" i="159"/>
  <c r="AX51" i="159"/>
  <c r="AX50" i="159"/>
  <c r="AX49" i="159"/>
  <c r="AX48" i="159"/>
  <c r="AX47" i="159"/>
  <c r="AX46" i="159"/>
  <c r="AX45" i="159"/>
  <c r="AX44" i="159"/>
  <c r="AX43" i="159"/>
  <c r="AX42" i="159"/>
  <c r="AX41" i="159"/>
  <c r="AX40" i="159"/>
  <c r="AX39" i="159"/>
  <c r="AX38" i="159"/>
  <c r="AX37" i="159"/>
  <c r="AX36" i="159"/>
  <c r="AX35" i="159"/>
  <c r="AX34" i="159"/>
  <c r="AX33" i="159"/>
  <c r="AX32" i="159"/>
  <c r="AX31" i="159"/>
  <c r="AX30" i="159"/>
  <c r="AX29" i="159"/>
  <c r="AX28" i="159"/>
  <c r="AX27" i="159"/>
  <c r="AX26" i="159"/>
  <c r="AX25" i="159"/>
  <c r="AX24" i="159"/>
  <c r="AX23" i="159"/>
  <c r="AX19" i="159"/>
  <c r="AO31" i="161" l="1"/>
  <c r="AL31" i="161"/>
  <c r="AX70" i="161"/>
  <c r="AX69" i="161"/>
  <c r="AX68" i="161"/>
  <c r="AX67" i="161"/>
  <c r="AX66" i="161"/>
  <c r="AX63" i="161"/>
  <c r="AX62" i="161"/>
  <c r="AX61" i="161"/>
  <c r="AX60" i="161"/>
  <c r="AX59" i="161"/>
  <c r="AX58" i="161"/>
  <c r="AX57" i="161"/>
  <c r="AX56" i="161"/>
  <c r="AX55" i="161"/>
  <c r="AX54" i="161"/>
  <c r="AX53" i="161"/>
  <c r="AX52" i="161"/>
  <c r="AX51" i="161"/>
  <c r="AX50" i="161"/>
  <c r="AX49" i="161"/>
  <c r="AX48" i="161"/>
  <c r="AX47" i="161"/>
  <c r="AX46" i="161"/>
  <c r="AX45" i="161"/>
  <c r="AX44" i="161"/>
  <c r="AX43" i="161"/>
  <c r="AX42" i="161"/>
  <c r="AX41" i="161"/>
  <c r="AX40" i="161"/>
  <c r="AX39" i="161"/>
  <c r="AX38" i="161"/>
  <c r="AX37" i="161"/>
  <c r="AX36" i="161"/>
  <c r="AX35" i="161"/>
  <c r="AX34" i="161"/>
  <c r="AX33" i="161"/>
  <c r="AX32" i="161"/>
  <c r="AX30" i="161"/>
  <c r="AX24" i="161"/>
  <c r="AX23" i="161"/>
  <c r="AX20" i="161"/>
  <c r="AX17" i="161"/>
  <c r="AX16" i="161"/>
  <c r="AY33" i="161"/>
  <c r="AQ30" i="161"/>
  <c r="AQ28" i="161"/>
  <c r="AP25" i="161"/>
  <c r="AY70" i="161"/>
  <c r="AY69" i="161"/>
  <c r="AY68" i="161"/>
  <c r="AY67" i="161"/>
  <c r="AY66" i="161"/>
  <c r="AY63" i="161"/>
  <c r="AY62" i="161"/>
  <c r="AY61" i="161"/>
  <c r="AY60" i="161"/>
  <c r="AY59" i="161"/>
  <c r="AY58" i="161"/>
  <c r="AY57" i="161"/>
  <c r="AY56" i="161"/>
  <c r="AY55" i="161"/>
  <c r="AY54" i="161"/>
  <c r="AY53" i="161"/>
  <c r="AY51" i="161"/>
  <c r="AY50" i="161"/>
  <c r="AY49" i="161"/>
  <c r="AY48" i="161"/>
  <c r="AY47" i="161"/>
  <c r="AY46" i="161"/>
  <c r="AY45" i="161"/>
  <c r="AY44" i="161"/>
  <c r="AY43" i="161"/>
  <c r="AY42" i="161"/>
  <c r="AY41" i="161"/>
  <c r="AY40" i="161"/>
  <c r="AY39" i="161"/>
  <c r="AY38" i="161"/>
  <c r="AY37" i="161"/>
  <c r="AY36" i="161"/>
  <c r="AY35" i="161"/>
  <c r="AY34" i="161"/>
  <c r="AY32" i="161"/>
  <c r="AY30" i="161"/>
  <c r="AY24" i="161"/>
  <c r="AY23" i="161"/>
  <c r="AY20" i="161"/>
  <c r="AY17" i="161"/>
  <c r="AY16" i="161"/>
  <c r="AU70" i="161"/>
  <c r="AU69" i="161"/>
  <c r="AU68" i="161"/>
  <c r="AU67" i="161"/>
  <c r="AU66" i="161"/>
  <c r="AU65" i="161"/>
  <c r="AU64" i="161"/>
  <c r="AU63" i="161"/>
  <c r="AU62" i="161"/>
  <c r="AU61" i="161"/>
  <c r="AU60" i="161"/>
  <c r="AU59" i="161"/>
  <c r="AU58" i="161"/>
  <c r="AU57" i="161"/>
  <c r="AU56" i="161"/>
  <c r="AU55" i="161"/>
  <c r="AU54" i="161"/>
  <c r="AU53" i="161"/>
  <c r="AU51" i="161"/>
  <c r="AU50" i="161"/>
  <c r="AU49" i="161"/>
  <c r="AU48" i="161"/>
  <c r="AU47" i="161"/>
  <c r="AU46" i="161"/>
  <c r="AU45" i="161"/>
  <c r="AU44" i="161"/>
  <c r="AU43" i="161"/>
  <c r="AU42" i="161"/>
  <c r="AU41" i="161"/>
  <c r="AU40" i="161"/>
  <c r="AU39" i="161"/>
  <c r="AU38" i="161"/>
  <c r="AU37" i="161"/>
  <c r="AU36" i="161"/>
  <c r="AU35" i="161"/>
  <c r="AU34" i="161"/>
  <c r="AU32" i="161"/>
  <c r="AU31" i="161"/>
  <c r="AU30" i="161"/>
  <c r="AU29" i="161"/>
  <c r="AU28" i="161"/>
  <c r="AU24" i="161"/>
  <c r="AU23" i="161"/>
  <c r="AU22" i="161"/>
  <c r="AU21" i="161"/>
  <c r="AU20" i="161"/>
  <c r="AU19" i="161"/>
  <c r="AU18" i="161"/>
  <c r="AU17" i="161"/>
  <c r="AU16" i="161"/>
  <c r="AU15" i="161"/>
  <c r="AU14" i="161"/>
  <c r="AU13" i="161"/>
  <c r="AU12" i="161"/>
  <c r="AU11" i="161"/>
  <c r="AU10" i="161"/>
  <c r="AU9" i="161"/>
  <c r="AU8" i="161"/>
  <c r="AU7" i="161"/>
  <c r="AU6" i="161"/>
  <c r="AQ70" i="161"/>
  <c r="AQ69" i="161"/>
  <c r="AQ68" i="161"/>
  <c r="AQ67" i="161"/>
  <c r="AQ66" i="161"/>
  <c r="AQ65" i="161"/>
  <c r="AQ64" i="161"/>
  <c r="AQ63" i="161"/>
  <c r="AQ62" i="161"/>
  <c r="AQ61" i="161"/>
  <c r="AQ60" i="161"/>
  <c r="AQ59" i="161"/>
  <c r="AQ58" i="161"/>
  <c r="AQ57" i="161"/>
  <c r="AQ56" i="161"/>
  <c r="AQ55" i="161"/>
  <c r="AQ54" i="161"/>
  <c r="AQ53" i="161"/>
  <c r="AQ51" i="161"/>
  <c r="AQ50" i="161"/>
  <c r="AQ49" i="161"/>
  <c r="AQ48" i="161"/>
  <c r="AQ47" i="161"/>
  <c r="AQ46" i="161"/>
  <c r="AQ45" i="161"/>
  <c r="AQ44" i="161"/>
  <c r="AQ43" i="161"/>
  <c r="AQ42" i="161"/>
  <c r="AQ41" i="161"/>
  <c r="AQ40" i="161"/>
  <c r="AQ39" i="161"/>
  <c r="AQ38" i="161"/>
  <c r="AQ37" i="161"/>
  <c r="AQ36" i="161"/>
  <c r="AQ35" i="161"/>
  <c r="AQ34" i="161"/>
  <c r="AQ32" i="161"/>
  <c r="AQ31" i="161"/>
  <c r="AQ29" i="161"/>
  <c r="AQ24" i="161"/>
  <c r="AQ23" i="161"/>
  <c r="AQ22" i="161"/>
  <c r="AQ21" i="161"/>
  <c r="AQ20" i="161"/>
  <c r="AQ19" i="161"/>
  <c r="AQ18" i="161"/>
  <c r="AQ17" i="161"/>
  <c r="AQ15" i="161"/>
  <c r="AQ14" i="161"/>
  <c r="AQ13" i="161"/>
  <c r="AQ12" i="161"/>
  <c r="AQ11" i="161"/>
  <c r="AQ10" i="161"/>
  <c r="AQ9" i="161"/>
  <c r="AQ8" i="161"/>
  <c r="AQ7" i="161"/>
  <c r="AQ6" i="161"/>
  <c r="AM31" i="161"/>
  <c r="AY27" i="160"/>
  <c r="AX27" i="160"/>
  <c r="AU27" i="160"/>
  <c r="AI27" i="160"/>
  <c r="AD27" i="160"/>
  <c r="B27" i="160"/>
  <c r="AY47" i="160"/>
  <c r="AY46" i="160"/>
  <c r="AY45" i="160"/>
  <c r="AY44" i="160"/>
  <c r="AY43" i="160"/>
  <c r="AY42" i="160"/>
  <c r="AY41" i="160"/>
  <c r="AY40" i="160"/>
  <c r="AY39" i="160"/>
  <c r="AY38" i="160"/>
  <c r="AY37" i="160"/>
  <c r="AY36" i="160"/>
  <c r="AY35" i="160"/>
  <c r="AY34" i="160"/>
  <c r="AY33" i="160"/>
  <c r="AY32" i="160"/>
  <c r="AY31" i="160"/>
  <c r="AY30" i="160"/>
  <c r="AY29" i="160"/>
  <c r="AY28" i="160"/>
  <c r="AY26" i="160"/>
  <c r="AY25" i="160"/>
  <c r="AY24" i="160"/>
  <c r="AY23" i="160"/>
  <c r="AY22" i="160"/>
  <c r="AY20" i="160"/>
  <c r="AY19" i="160"/>
  <c r="AY18" i="160"/>
  <c r="AY14" i="160"/>
  <c r="AU47" i="160"/>
  <c r="AU46" i="160"/>
  <c r="AU45" i="160"/>
  <c r="AU44" i="160"/>
  <c r="AU43" i="160"/>
  <c r="AU42" i="160"/>
  <c r="AU41" i="160"/>
  <c r="AU40" i="160"/>
  <c r="AU39" i="160"/>
  <c r="AU38" i="160"/>
  <c r="AU37" i="160"/>
  <c r="AU36" i="160"/>
  <c r="AU35" i="160"/>
  <c r="AU34" i="160"/>
  <c r="AU33" i="160"/>
  <c r="AU32" i="160"/>
  <c r="AU31" i="160"/>
  <c r="AU30" i="160"/>
  <c r="AU29" i="160"/>
  <c r="AU28" i="160"/>
  <c r="AU26" i="160"/>
  <c r="AU25" i="160"/>
  <c r="AU24" i="160"/>
  <c r="AU23" i="160"/>
  <c r="AU22" i="160"/>
  <c r="AU20" i="160"/>
  <c r="AU19" i="160"/>
  <c r="AU18" i="160"/>
  <c r="AU14" i="160"/>
  <c r="AU13" i="160"/>
  <c r="AU12" i="160"/>
  <c r="AU11" i="160"/>
  <c r="AU10" i="160"/>
  <c r="AU9" i="160"/>
  <c r="AU8" i="160"/>
  <c r="AU6" i="160"/>
  <c r="AQ6" i="160"/>
  <c r="AQ47" i="160"/>
  <c r="AX47" i="160"/>
  <c r="AX46" i="160"/>
  <c r="AX45" i="160"/>
  <c r="AX44" i="160"/>
  <c r="AX43" i="160"/>
  <c r="AX42" i="160"/>
  <c r="AX41" i="160"/>
  <c r="AX40" i="160"/>
  <c r="AX39" i="160"/>
  <c r="AX38" i="160"/>
  <c r="AX37" i="160"/>
  <c r="AX36" i="160"/>
  <c r="AX35" i="160"/>
  <c r="AX34" i="160"/>
  <c r="AX33" i="160"/>
  <c r="AX32" i="160"/>
  <c r="AX31" i="160"/>
  <c r="AX30" i="160"/>
  <c r="AX29" i="160"/>
  <c r="AX28" i="160"/>
  <c r="AX26" i="160"/>
  <c r="AX25" i="160"/>
  <c r="AX24" i="160"/>
  <c r="AX23" i="160"/>
  <c r="AX22" i="160"/>
  <c r="AX20" i="160"/>
  <c r="AX19" i="160"/>
  <c r="AX18" i="160"/>
  <c r="AX7" i="160"/>
  <c r="AQ46" i="160"/>
  <c r="AQ45" i="160"/>
  <c r="AQ44" i="160"/>
  <c r="AQ43" i="160"/>
  <c r="AQ42" i="160"/>
  <c r="AQ41" i="160"/>
  <c r="AQ40" i="160"/>
  <c r="AQ39" i="160"/>
  <c r="AQ38" i="160"/>
  <c r="AQ37" i="160"/>
  <c r="AQ36" i="160"/>
  <c r="AQ35" i="160"/>
  <c r="AQ34" i="160"/>
  <c r="AQ33" i="160"/>
  <c r="AQ32" i="160"/>
  <c r="AQ31" i="160"/>
  <c r="AQ30" i="160"/>
  <c r="AQ29" i="160"/>
  <c r="AQ28" i="160"/>
  <c r="AQ26" i="160"/>
  <c r="AQ25" i="160"/>
  <c r="AQ24" i="160"/>
  <c r="AQ23" i="160"/>
  <c r="AQ22" i="160"/>
  <c r="AQ20" i="160"/>
  <c r="AQ19" i="160"/>
  <c r="AQ18" i="160"/>
  <c r="AQ14" i="160"/>
  <c r="AQ13" i="160"/>
  <c r="AQ12" i="160"/>
  <c r="AQ11" i="160"/>
  <c r="AQ10" i="160"/>
  <c r="AQ9" i="160"/>
  <c r="AQ8" i="160"/>
  <c r="B10" i="160"/>
  <c r="AS53" i="159"/>
  <c r="AY50" i="159"/>
  <c r="AY48" i="159"/>
  <c r="AY47" i="159"/>
  <c r="AY46" i="159"/>
  <c r="AY45" i="159"/>
  <c r="AY44" i="159"/>
  <c r="AY43" i="159"/>
  <c r="AY42" i="159"/>
  <c r="AY41" i="159"/>
  <c r="AY40" i="159"/>
  <c r="AY39" i="159"/>
  <c r="AY38" i="159"/>
  <c r="AY37" i="159"/>
  <c r="AY36" i="159"/>
  <c r="AY35" i="159"/>
  <c r="AY34" i="159"/>
  <c r="AY33" i="159"/>
  <c r="AY32" i="159"/>
  <c r="AY30" i="159"/>
  <c r="AY29" i="159"/>
  <c r="AY28" i="159"/>
  <c r="AY27" i="159"/>
  <c r="AY26" i="159"/>
  <c r="AY25" i="159"/>
  <c r="AY24" i="159"/>
  <c r="AY23" i="159"/>
  <c r="AY19" i="159"/>
  <c r="AU50" i="159"/>
  <c r="AU48" i="159"/>
  <c r="AU47" i="159"/>
  <c r="AU46" i="159"/>
  <c r="AU45" i="159"/>
  <c r="AU44" i="159"/>
  <c r="AU43" i="159"/>
  <c r="AU42" i="159"/>
  <c r="AU41" i="159"/>
  <c r="AU40" i="159"/>
  <c r="AU39" i="159"/>
  <c r="AU38" i="159"/>
  <c r="AU37" i="159"/>
  <c r="AU36" i="159"/>
  <c r="AU35" i="159"/>
  <c r="AU34" i="159"/>
  <c r="AU33" i="159"/>
  <c r="AU32" i="159"/>
  <c r="AU30" i="159"/>
  <c r="AU29" i="159"/>
  <c r="AU28" i="159"/>
  <c r="AU27" i="159"/>
  <c r="AU26" i="159"/>
  <c r="AU25" i="159"/>
  <c r="AU24" i="159"/>
  <c r="AU23" i="159"/>
  <c r="AU19" i="159"/>
  <c r="AU18" i="159"/>
  <c r="AU16" i="159"/>
  <c r="AU15" i="159"/>
  <c r="AU14" i="159"/>
  <c r="AU13" i="159"/>
  <c r="AU12" i="159"/>
  <c r="AU11" i="159"/>
  <c r="AU10" i="159"/>
  <c r="AU9" i="159"/>
  <c r="AU8" i="159"/>
  <c r="AU7" i="159"/>
  <c r="AU6" i="159"/>
  <c r="AP27" i="158"/>
  <c r="AX26" i="158"/>
  <c r="AX25" i="158"/>
  <c r="AX24" i="158"/>
  <c r="AX23" i="158"/>
  <c r="AX22" i="158"/>
  <c r="AX20" i="158"/>
  <c r="AX19" i="158"/>
  <c r="AX18" i="158"/>
  <c r="AX17" i="158"/>
  <c r="AX16" i="158"/>
  <c r="AX15" i="158"/>
  <c r="AX14" i="158"/>
  <c r="AX13" i="158"/>
  <c r="AX12" i="158"/>
  <c r="AX11" i="158"/>
  <c r="AX10" i="158"/>
  <c r="AY26" i="158"/>
  <c r="AY24" i="158"/>
  <c r="AY23" i="158"/>
  <c r="AY22" i="158"/>
  <c r="AY20" i="158"/>
  <c r="AY19" i="158"/>
  <c r="AY18" i="158"/>
  <c r="AY17" i="158"/>
  <c r="AY16" i="158"/>
  <c r="AY15" i="158"/>
  <c r="AY13" i="158"/>
  <c r="AY12" i="158"/>
  <c r="AY11" i="158"/>
  <c r="AY10" i="158"/>
  <c r="AU26" i="158"/>
  <c r="AU24" i="158"/>
  <c r="AU23" i="158"/>
  <c r="AU22" i="158"/>
  <c r="AU20" i="158"/>
  <c r="AU19" i="158"/>
  <c r="AU18" i="158"/>
  <c r="AU17" i="158"/>
  <c r="AU16" i="158"/>
  <c r="AU15" i="158"/>
  <c r="AU13" i="158"/>
  <c r="AU12" i="158"/>
  <c r="AU11" i="158"/>
  <c r="AU10" i="158"/>
  <c r="AY22" i="157" l="1"/>
  <c r="AY21" i="157"/>
  <c r="AY20" i="157"/>
  <c r="AY19" i="157"/>
  <c r="AY18" i="157"/>
  <c r="AY17" i="157"/>
  <c r="AY16" i="157"/>
  <c r="AY15" i="157"/>
  <c r="AY14" i="157"/>
  <c r="AY11" i="157"/>
  <c r="AY10" i="157"/>
  <c r="AY9" i="157"/>
  <c r="AY8" i="157"/>
  <c r="AY7" i="157"/>
  <c r="AY6" i="157"/>
  <c r="AU22" i="157"/>
  <c r="AU21" i="157"/>
  <c r="AU20" i="157"/>
  <c r="AU19" i="157"/>
  <c r="AU18" i="157"/>
  <c r="AU17" i="157"/>
  <c r="AU16" i="157"/>
  <c r="AU15" i="157"/>
  <c r="AU14" i="157"/>
  <c r="AU11" i="157"/>
  <c r="AU10" i="157"/>
  <c r="AU9" i="157"/>
  <c r="AU8" i="157"/>
  <c r="AU7" i="157"/>
  <c r="AU6" i="157"/>
  <c r="AP27" i="156"/>
  <c r="AP30" i="156" s="1"/>
  <c r="AU12" i="156"/>
  <c r="AY14" i="156"/>
  <c r="AY13" i="156"/>
  <c r="AY12" i="156"/>
  <c r="AU14" i="156"/>
  <c r="AU13" i="156"/>
  <c r="AX27" i="155"/>
  <c r="AX26" i="155"/>
  <c r="AX25" i="155"/>
  <c r="AX24" i="155"/>
  <c r="AX23" i="155"/>
  <c r="AX22" i="155"/>
  <c r="AX21" i="155"/>
  <c r="AX20" i="155"/>
  <c r="AX19" i="155"/>
  <c r="AX18" i="155"/>
  <c r="AX17" i="155"/>
  <c r="AX16" i="155"/>
  <c r="AX15" i="155"/>
  <c r="AX14" i="155"/>
  <c r="AX13" i="155"/>
  <c r="AX12" i="155"/>
  <c r="AX11" i="155"/>
  <c r="AX10" i="155"/>
  <c r="AY28" i="155"/>
  <c r="AY27" i="155"/>
  <c r="AY26" i="155"/>
  <c r="AY25" i="155"/>
  <c r="AY24" i="155"/>
  <c r="AY23" i="155"/>
  <c r="AY22" i="155"/>
  <c r="AY21" i="155"/>
  <c r="AY20" i="155"/>
  <c r="AY19" i="155"/>
  <c r="AY18" i="155"/>
  <c r="AY17" i="155"/>
  <c r="AY16" i="155"/>
  <c r="AY15" i="155"/>
  <c r="AY14" i="155"/>
  <c r="AY13" i="155"/>
  <c r="AY12" i="155"/>
  <c r="AY11" i="155"/>
  <c r="AY10" i="155"/>
  <c r="AU10" i="155"/>
  <c r="AP29" i="155"/>
  <c r="AQ11" i="155"/>
  <c r="AU28" i="155"/>
  <c r="AU27" i="155"/>
  <c r="AU26" i="155"/>
  <c r="AU25" i="155"/>
  <c r="AU24" i="155"/>
  <c r="AU23" i="155"/>
  <c r="AU22" i="155"/>
  <c r="AU21" i="155"/>
  <c r="AU20" i="155"/>
  <c r="AU19" i="155"/>
  <c r="AU18" i="155"/>
  <c r="AU17" i="155"/>
  <c r="AU16" i="155"/>
  <c r="AU15" i="155"/>
  <c r="AU14" i="155"/>
  <c r="AU13" i="155"/>
  <c r="AU12" i="155"/>
  <c r="AU11" i="155"/>
  <c r="AO6" i="154"/>
  <c r="AO9" i="154" s="1"/>
  <c r="AX42" i="154"/>
  <c r="AX41" i="154"/>
  <c r="AX40" i="154"/>
  <c r="AX39" i="154"/>
  <c r="AX38" i="154"/>
  <c r="AX37" i="154"/>
  <c r="AX36" i="154"/>
  <c r="AX35" i="154"/>
  <c r="AX34" i="154"/>
  <c r="AX33" i="154"/>
  <c r="AX32" i="154"/>
  <c r="AX31" i="154"/>
  <c r="AX30" i="154"/>
  <c r="AX29" i="154"/>
  <c r="AX28" i="154"/>
  <c r="AX27" i="154"/>
  <c r="AX26" i="154"/>
  <c r="AX25" i="154"/>
  <c r="AX24" i="154"/>
  <c r="AX23" i="154"/>
  <c r="AX22" i="154"/>
  <c r="AX21" i="154"/>
  <c r="AX20" i="154"/>
  <c r="AX19" i="154"/>
  <c r="AX18" i="154"/>
  <c r="AX17" i="154"/>
  <c r="AX16" i="154"/>
  <c r="AX15" i="154"/>
  <c r="AX14" i="154"/>
  <c r="AX13" i="154"/>
  <c r="AX12" i="154"/>
  <c r="AX11" i="154"/>
  <c r="AY42" i="154"/>
  <c r="AY41" i="154"/>
  <c r="AY40" i="154"/>
  <c r="AY39" i="154"/>
  <c r="AY38" i="154"/>
  <c r="AY37" i="154"/>
  <c r="AY36" i="154"/>
  <c r="AY35" i="154"/>
  <c r="AY34" i="154"/>
  <c r="AY33" i="154"/>
  <c r="AY32" i="154"/>
  <c r="AY31" i="154"/>
  <c r="AY30" i="154"/>
  <c r="AY29" i="154"/>
  <c r="AY28" i="154"/>
  <c r="AY27" i="154"/>
  <c r="AY26" i="154"/>
  <c r="AY25" i="154"/>
  <c r="AY24" i="154"/>
  <c r="AY23" i="154"/>
  <c r="AY22" i="154"/>
  <c r="AY21" i="154"/>
  <c r="AY20" i="154"/>
  <c r="AY19" i="154"/>
  <c r="AY18" i="154"/>
  <c r="AY17" i="154"/>
  <c r="AY16" i="154"/>
  <c r="AY15" i="154"/>
  <c r="AY13" i="154"/>
  <c r="AY12" i="154"/>
  <c r="AY11" i="154"/>
  <c r="AU42" i="154"/>
  <c r="AU41" i="154"/>
  <c r="AU40" i="154"/>
  <c r="AU39" i="154"/>
  <c r="AU38" i="154"/>
  <c r="AU37" i="154"/>
  <c r="AU36" i="154"/>
  <c r="AU35" i="154"/>
  <c r="AU34" i="154"/>
  <c r="AU33" i="154"/>
  <c r="AU32" i="154"/>
  <c r="AU31" i="154"/>
  <c r="AU30" i="154"/>
  <c r="AU29" i="154"/>
  <c r="AU28" i="154"/>
  <c r="AU27" i="154"/>
  <c r="AU26" i="154"/>
  <c r="AU25" i="154"/>
  <c r="AU24" i="154"/>
  <c r="AU23" i="154"/>
  <c r="AU22" i="154"/>
  <c r="AU21" i="154"/>
  <c r="AU20" i="154"/>
  <c r="AU19" i="154"/>
  <c r="AU18" i="154"/>
  <c r="AU17" i="154"/>
  <c r="AU16" i="154"/>
  <c r="AU15" i="154"/>
  <c r="AU13" i="154"/>
  <c r="AU12" i="154"/>
  <c r="AU11" i="154"/>
  <c r="AU8" i="154"/>
  <c r="AU7" i="154"/>
  <c r="AX15" i="153"/>
  <c r="AX14" i="153"/>
  <c r="AX13" i="153"/>
  <c r="AX12" i="153"/>
  <c r="AX11" i="153"/>
  <c r="AX10" i="153"/>
  <c r="AY15" i="153"/>
  <c r="AY14" i="153"/>
  <c r="AY13" i="153"/>
  <c r="AY12" i="153"/>
  <c r="AY11" i="153"/>
  <c r="AY10" i="153"/>
  <c r="AU15" i="153"/>
  <c r="AU14" i="153"/>
  <c r="AU13" i="153"/>
  <c r="AU12" i="153"/>
  <c r="AU11" i="153"/>
  <c r="AU10" i="153"/>
  <c r="AU6" i="153"/>
  <c r="AU6" i="154" l="1"/>
  <c r="AQ6" i="154"/>
  <c r="AP46" i="165"/>
  <c r="AY45" i="165" l="1"/>
  <c r="AY44" i="165"/>
  <c r="AY43" i="165"/>
  <c r="AY42" i="165"/>
  <c r="AY41" i="165"/>
  <c r="AY40" i="165"/>
  <c r="AY39" i="165"/>
  <c r="AY38" i="165"/>
  <c r="AY37" i="165"/>
  <c r="AY36" i="165"/>
  <c r="AY34" i="165"/>
  <c r="AY33" i="165"/>
  <c r="AY32" i="165"/>
  <c r="AY31" i="165"/>
  <c r="AY30" i="165"/>
  <c r="AY29" i="165"/>
  <c r="AY28" i="165"/>
  <c r="AY27" i="165"/>
  <c r="AY26" i="165"/>
  <c r="AY25" i="165"/>
  <c r="AY24" i="165"/>
  <c r="AY23" i="165"/>
  <c r="AY22" i="165"/>
  <c r="AY20" i="165"/>
  <c r="AY19" i="165"/>
  <c r="AY18" i="165"/>
  <c r="AY17" i="165"/>
  <c r="AY16" i="165"/>
  <c r="AY15" i="165"/>
  <c r="AY14" i="165"/>
  <c r="AX45" i="165"/>
  <c r="AX44" i="165"/>
  <c r="AX43" i="165"/>
  <c r="AX42" i="165"/>
  <c r="AX41" i="165"/>
  <c r="AX40" i="165"/>
  <c r="AX39" i="165"/>
  <c r="AX38" i="165"/>
  <c r="AX37" i="165"/>
  <c r="AX36" i="165"/>
  <c r="AX34" i="165"/>
  <c r="AX33" i="165"/>
  <c r="AX32" i="165"/>
  <c r="AX31" i="165"/>
  <c r="AX30" i="165"/>
  <c r="AX29" i="165"/>
  <c r="AX28" i="165"/>
  <c r="AX27" i="165"/>
  <c r="AX26" i="165"/>
  <c r="AX25" i="165"/>
  <c r="AX24" i="165"/>
  <c r="AX23" i="165"/>
  <c r="AX22" i="165"/>
  <c r="AX21" i="165"/>
  <c r="AX20" i="165"/>
  <c r="AX19" i="165"/>
  <c r="AX18" i="165"/>
  <c r="AX17" i="165"/>
  <c r="AX16" i="165"/>
  <c r="AX15" i="165"/>
  <c r="AX14" i="165"/>
  <c r="AX6" i="165"/>
  <c r="AU45" i="165"/>
  <c r="AU44" i="165"/>
  <c r="AU43" i="165"/>
  <c r="AU42" i="165"/>
  <c r="AU41" i="165"/>
  <c r="AU40" i="165"/>
  <c r="AU39" i="165"/>
  <c r="AU38" i="165"/>
  <c r="AU37" i="165"/>
  <c r="AU36" i="165"/>
  <c r="AU34" i="165"/>
  <c r="AU33" i="165"/>
  <c r="AU32" i="165"/>
  <c r="AU31" i="165"/>
  <c r="AU30" i="165"/>
  <c r="AU29" i="165"/>
  <c r="AU28" i="165"/>
  <c r="AU27" i="165"/>
  <c r="AU26" i="165"/>
  <c r="AU25" i="165"/>
  <c r="AU24" i="165"/>
  <c r="AU23" i="165"/>
  <c r="AU22" i="165"/>
  <c r="AU20" i="165"/>
  <c r="AU19" i="165"/>
  <c r="AU18" i="165"/>
  <c r="AU17" i="165"/>
  <c r="AU16" i="165"/>
  <c r="AU15" i="165"/>
  <c r="AU14" i="165"/>
  <c r="AU10" i="165"/>
  <c r="AU9" i="165"/>
  <c r="AU8" i="165"/>
  <c r="AU7" i="165"/>
  <c r="AU6" i="165"/>
  <c r="AQ15" i="153" l="1"/>
  <c r="AQ14" i="153"/>
  <c r="AQ13" i="153"/>
  <c r="AQ12" i="153"/>
  <c r="AQ11" i="153"/>
  <c r="AQ10" i="153"/>
  <c r="AQ6" i="153"/>
  <c r="AX16" i="152"/>
  <c r="AX15" i="152"/>
  <c r="AX14" i="152"/>
  <c r="AX13" i="152"/>
  <c r="AX12" i="152"/>
  <c r="AX11" i="152"/>
  <c r="AY16" i="152"/>
  <c r="AY15" i="152"/>
  <c r="AY14" i="152"/>
  <c r="AY12" i="152"/>
  <c r="AY11" i="152"/>
  <c r="AU16" i="152"/>
  <c r="AU15" i="152"/>
  <c r="AU14" i="152"/>
  <c r="AU12" i="152"/>
  <c r="AU11" i="152"/>
  <c r="AU7" i="152"/>
  <c r="AU6" i="152"/>
  <c r="AX11" i="151"/>
  <c r="AX14" i="151"/>
  <c r="AX13" i="151"/>
  <c r="AX12" i="151"/>
  <c r="AQ11" i="151"/>
  <c r="AP17" i="151"/>
  <c r="B11" i="151"/>
  <c r="AY16" i="151"/>
  <c r="AY15" i="151"/>
  <c r="AY13" i="151"/>
  <c r="AY12" i="151"/>
  <c r="AU13" i="151"/>
  <c r="AU12" i="151"/>
  <c r="AU7" i="151"/>
  <c r="AU6" i="151"/>
  <c r="AX23" i="150"/>
  <c r="AX22" i="150"/>
  <c r="AX21" i="150"/>
  <c r="AX20" i="150"/>
  <c r="AX19" i="150"/>
  <c r="AX18" i="150"/>
  <c r="AX17" i="150"/>
  <c r="AX16" i="150"/>
  <c r="AX15" i="150"/>
  <c r="AX14" i="150"/>
  <c r="AX13" i="150"/>
  <c r="AX12" i="150"/>
  <c r="AX11" i="150"/>
  <c r="AY23" i="150"/>
  <c r="AY22" i="150"/>
  <c r="AY21" i="150"/>
  <c r="AY20" i="150"/>
  <c r="AY19" i="150"/>
  <c r="AY18" i="150"/>
  <c r="AY17" i="150"/>
  <c r="AY14" i="150"/>
  <c r="AY13" i="150"/>
  <c r="AY12" i="150"/>
  <c r="AY11" i="150"/>
  <c r="AU23" i="150"/>
  <c r="AU22" i="150"/>
  <c r="AU21" i="150"/>
  <c r="AU20" i="150"/>
  <c r="AU19" i="150"/>
  <c r="AU18" i="150"/>
  <c r="AU17" i="150"/>
  <c r="AU14" i="150"/>
  <c r="AU13" i="150"/>
  <c r="AU12" i="150"/>
  <c r="AU11" i="150"/>
  <c r="AU6" i="150"/>
  <c r="AX18" i="149"/>
  <c r="AX17" i="149"/>
  <c r="AX15" i="149"/>
  <c r="AX13" i="149"/>
  <c r="AX12" i="149"/>
  <c r="AX7" i="149"/>
  <c r="AT18" i="149"/>
  <c r="AT17" i="149"/>
  <c r="AT15" i="149"/>
  <c r="AT13" i="149"/>
  <c r="AT12" i="149"/>
  <c r="AT8" i="149"/>
  <c r="AT7" i="149"/>
  <c r="AT6" i="149"/>
  <c r="AR19" i="149"/>
  <c r="AR9" i="149"/>
  <c r="AX27" i="148"/>
  <c r="AX26" i="148"/>
  <c r="AX25" i="148"/>
  <c r="AX24" i="148"/>
  <c r="AX23" i="148"/>
  <c r="AX22" i="148"/>
  <c r="AX21" i="148"/>
  <c r="AX20" i="148"/>
  <c r="AX19" i="148"/>
  <c r="AX18" i="148"/>
  <c r="AX17" i="148"/>
  <c r="AX16" i="148"/>
  <c r="AX15" i="148"/>
  <c r="AX14" i="148"/>
  <c r="AX13" i="148"/>
  <c r="AX12" i="148"/>
  <c r="AX11" i="148"/>
  <c r="AS28" i="148"/>
  <c r="AY27" i="148"/>
  <c r="AY26" i="148"/>
  <c r="AY25" i="148"/>
  <c r="AY24" i="148"/>
  <c r="AY22" i="148"/>
  <c r="AY21" i="148"/>
  <c r="AY20" i="148"/>
  <c r="AY19" i="148"/>
  <c r="AY18" i="148"/>
  <c r="AY17" i="148"/>
  <c r="AY16" i="148"/>
  <c r="AY15" i="148"/>
  <c r="AY14" i="148"/>
  <c r="AY13" i="148"/>
  <c r="AY12" i="148"/>
  <c r="AY11" i="148"/>
  <c r="AU27" i="148"/>
  <c r="AU26" i="148"/>
  <c r="AU25" i="148"/>
  <c r="AU24" i="148"/>
  <c r="AU22" i="148"/>
  <c r="AU21" i="148"/>
  <c r="AU20" i="148"/>
  <c r="AU19" i="148"/>
  <c r="AU18" i="148"/>
  <c r="AU17" i="148"/>
  <c r="AU16" i="148"/>
  <c r="AU15" i="148"/>
  <c r="AU14" i="148"/>
  <c r="AU13" i="148"/>
  <c r="AU12" i="148"/>
  <c r="AU11" i="148"/>
  <c r="AU7" i="148"/>
  <c r="AU6" i="148"/>
  <c r="AY16" i="147"/>
  <c r="AY14" i="147"/>
  <c r="AY13" i="147"/>
  <c r="AY12" i="147"/>
  <c r="AY11" i="147"/>
  <c r="AU16" i="147"/>
  <c r="AU14" i="147"/>
  <c r="AU13" i="147"/>
  <c r="AU12" i="147"/>
  <c r="AU11" i="147"/>
  <c r="AU7" i="147"/>
  <c r="AU6" i="147"/>
  <c r="B15" i="147"/>
  <c r="AX15" i="146"/>
  <c r="AX14" i="146"/>
  <c r="AX13" i="146"/>
  <c r="AX12" i="146"/>
  <c r="AX11" i="146"/>
  <c r="AX10" i="146"/>
  <c r="AY12" i="146"/>
  <c r="AY11" i="146"/>
  <c r="AY10" i="146"/>
  <c r="AU12" i="146"/>
  <c r="AU11" i="146"/>
  <c r="AU10" i="146"/>
  <c r="AX22" i="145"/>
  <c r="AX21" i="145"/>
  <c r="AX20" i="145"/>
  <c r="AX19" i="145"/>
  <c r="AX18" i="145"/>
  <c r="AX17" i="145"/>
  <c r="AX16" i="145"/>
  <c r="AX15" i="145"/>
  <c r="AX14" i="145"/>
  <c r="AX13" i="145"/>
  <c r="AX12" i="145"/>
  <c r="AX11" i="145"/>
  <c r="AY22" i="145"/>
  <c r="AY21" i="145"/>
  <c r="AY20" i="145"/>
  <c r="AY19" i="145"/>
  <c r="AY18" i="145"/>
  <c r="AY17" i="145"/>
  <c r="AY16" i="145"/>
  <c r="AY15" i="145"/>
  <c r="AY14" i="145"/>
  <c r="AY13" i="145"/>
  <c r="AY12" i="145"/>
  <c r="AY11" i="145"/>
  <c r="AU22" i="145"/>
  <c r="AU21" i="145"/>
  <c r="AU20" i="145"/>
  <c r="AU19" i="145"/>
  <c r="AU18" i="145"/>
  <c r="AU17" i="145"/>
  <c r="AU16" i="145"/>
  <c r="AU15" i="145"/>
  <c r="AU14" i="145"/>
  <c r="AU13" i="145"/>
  <c r="AU12" i="145"/>
  <c r="AU11" i="145"/>
  <c r="AU7" i="145"/>
  <c r="AU6" i="145"/>
  <c r="AS21" i="144"/>
  <c r="AX20" i="144"/>
  <c r="AX19" i="144"/>
  <c r="AX18" i="144"/>
  <c r="AX17" i="144"/>
  <c r="AX16" i="144"/>
  <c r="AX15" i="144"/>
  <c r="AX14" i="144"/>
  <c r="AX13" i="144"/>
  <c r="AX12" i="144"/>
  <c r="AX11" i="144"/>
  <c r="AY20" i="144"/>
  <c r="AY19" i="144"/>
  <c r="AY17" i="144"/>
  <c r="AY16" i="144"/>
  <c r="AY15" i="144"/>
  <c r="AY14" i="144"/>
  <c r="AY13" i="144"/>
  <c r="AY12" i="144"/>
  <c r="AY11" i="144"/>
  <c r="AU20" i="144"/>
  <c r="AU19" i="144"/>
  <c r="AU17" i="144"/>
  <c r="AU16" i="144"/>
  <c r="AU15" i="144"/>
  <c r="AU14" i="144"/>
  <c r="AU13" i="144"/>
  <c r="AU12" i="144"/>
  <c r="AU11" i="144"/>
  <c r="AU7" i="144"/>
  <c r="AU6" i="144"/>
  <c r="AX24" i="143"/>
  <c r="AX23" i="143"/>
  <c r="AX22" i="143"/>
  <c r="AX21" i="143"/>
  <c r="AX20" i="143"/>
  <c r="AX19" i="143"/>
  <c r="AX18" i="143"/>
  <c r="AX17" i="143"/>
  <c r="AX16" i="143"/>
  <c r="AX15" i="143"/>
  <c r="AX14" i="143"/>
  <c r="AX6" i="143"/>
  <c r="AY24" i="143"/>
  <c r="AU24" i="143"/>
  <c r="AQ24" i="143"/>
  <c r="AS26" i="143"/>
  <c r="AY25" i="143"/>
  <c r="AY23" i="143"/>
  <c r="AY22" i="143"/>
  <c r="AY21" i="143"/>
  <c r="AY20" i="143"/>
  <c r="AY19" i="143"/>
  <c r="AY18" i="143"/>
  <c r="AY17" i="143"/>
  <c r="AY16" i="143"/>
  <c r="AY15" i="143"/>
  <c r="AY14" i="143"/>
  <c r="AY13" i="143"/>
  <c r="AU25" i="143"/>
  <c r="AU23" i="143"/>
  <c r="AU22" i="143"/>
  <c r="AU21" i="143"/>
  <c r="AU20" i="143"/>
  <c r="AU19" i="143"/>
  <c r="AU18" i="143"/>
  <c r="AU17" i="143"/>
  <c r="AU16" i="143"/>
  <c r="AU15" i="143"/>
  <c r="AU14" i="143"/>
  <c r="AU13" i="143"/>
  <c r="AU9" i="143"/>
  <c r="AU8" i="143"/>
  <c r="AU7" i="143"/>
  <c r="AU6" i="143"/>
  <c r="AY10" i="142"/>
  <c r="AX13" i="140"/>
  <c r="AX12" i="140"/>
  <c r="AX18" i="141"/>
  <c r="AX17" i="141"/>
  <c r="AX16" i="141"/>
  <c r="AX15" i="141"/>
  <c r="AX14" i="141"/>
  <c r="AX13" i="141"/>
  <c r="AX12" i="141"/>
  <c r="AX11" i="141"/>
  <c r="AY18" i="141"/>
  <c r="AY17" i="141"/>
  <c r="AY16" i="141"/>
  <c r="AY15" i="141"/>
  <c r="AY14" i="141"/>
  <c r="AY13" i="141"/>
  <c r="AY12" i="141"/>
  <c r="AY11" i="141"/>
  <c r="AU18" i="141"/>
  <c r="AU17" i="141"/>
  <c r="AU16" i="141"/>
  <c r="AU15" i="141"/>
  <c r="AU14" i="141"/>
  <c r="AU13" i="141"/>
  <c r="AU12" i="141"/>
  <c r="AU11" i="141"/>
  <c r="AU7" i="141"/>
  <c r="AU6" i="141"/>
  <c r="AP14" i="140"/>
  <c r="AS10" i="139"/>
  <c r="AS9" i="139"/>
  <c r="AS8" i="139"/>
  <c r="AS7" i="139"/>
  <c r="AS6" i="139"/>
  <c r="AY12" i="140"/>
  <c r="AY13" i="140"/>
  <c r="AU13" i="140"/>
  <c r="AU12" i="140"/>
  <c r="AL35" i="68"/>
  <c r="AR21" i="149" l="1"/>
  <c r="AX28" i="148"/>
  <c r="AL25" i="68" l="1"/>
  <c r="AM61" i="68" l="1"/>
  <c r="AL60" i="68"/>
  <c r="AL57" i="68"/>
  <c r="AM56" i="68"/>
  <c r="AN56" i="68" s="1"/>
  <c r="AL37" i="68"/>
  <c r="AM36" i="68"/>
  <c r="AN36" i="68" s="1"/>
  <c r="AY23" i="139"/>
  <c r="AY22" i="139"/>
  <c r="AY21" i="139"/>
  <c r="AY20" i="139"/>
  <c r="AY19" i="139"/>
  <c r="AY15" i="139"/>
  <c r="AY11" i="139"/>
  <c r="AU29" i="139"/>
  <c r="AU27" i="139"/>
  <c r="AU26" i="139"/>
  <c r="AU25" i="139"/>
  <c r="AU23" i="139"/>
  <c r="AU22" i="139"/>
  <c r="AU21" i="139"/>
  <c r="AU20" i="139"/>
  <c r="AU19" i="139"/>
  <c r="AU15" i="139"/>
  <c r="AU11" i="139"/>
  <c r="AU10" i="139"/>
  <c r="AU9" i="139"/>
  <c r="AU8" i="139"/>
  <c r="AU7" i="139"/>
  <c r="AU6" i="139"/>
  <c r="AS31" i="139"/>
  <c r="AT16" i="139"/>
  <c r="AS16" i="139"/>
  <c r="AS33" i="139" s="1"/>
  <c r="AT14" i="140"/>
  <c r="AT16" i="140" s="1"/>
  <c r="AS14" i="140"/>
  <c r="AS16" i="140" s="1"/>
  <c r="AT19" i="141"/>
  <c r="AS19" i="141"/>
  <c r="AT8" i="141"/>
  <c r="AS8" i="141"/>
  <c r="AT11" i="142"/>
  <c r="AS11" i="142"/>
  <c r="AT7" i="142"/>
  <c r="AT26" i="143"/>
  <c r="AT10" i="143"/>
  <c r="AS10" i="143"/>
  <c r="AT21" i="144"/>
  <c r="AT8" i="144"/>
  <c r="AS8" i="144"/>
  <c r="AT23" i="145"/>
  <c r="AS23" i="145"/>
  <c r="AT8" i="145"/>
  <c r="AS8" i="145"/>
  <c r="AT16" i="146"/>
  <c r="AS16" i="146"/>
  <c r="AT7" i="146"/>
  <c r="AS7" i="146"/>
  <c r="AT17" i="147"/>
  <c r="AS17" i="147"/>
  <c r="AT8" i="147"/>
  <c r="AS8" i="147"/>
  <c r="AT28" i="148"/>
  <c r="AT8" i="148"/>
  <c r="AS8" i="148"/>
  <c r="AS19" i="149"/>
  <c r="AS9" i="149"/>
  <c r="AT24" i="150"/>
  <c r="AS24" i="150"/>
  <c r="AT8" i="150"/>
  <c r="AS8" i="150"/>
  <c r="AT17" i="151"/>
  <c r="AT8" i="151"/>
  <c r="AS8" i="151"/>
  <c r="AT17" i="152"/>
  <c r="AS17" i="152"/>
  <c r="AT8" i="152"/>
  <c r="AS8" i="152"/>
  <c r="AT16" i="153"/>
  <c r="AS16" i="153"/>
  <c r="AT7" i="153"/>
  <c r="AS7" i="153"/>
  <c r="AS43" i="154"/>
  <c r="AT9" i="154"/>
  <c r="AS9" i="154"/>
  <c r="AU9" i="154" s="1"/>
  <c r="AS29" i="155"/>
  <c r="AT29" i="155"/>
  <c r="AT7" i="155"/>
  <c r="AS7" i="155"/>
  <c r="AT15" i="156"/>
  <c r="AS15" i="156"/>
  <c r="AT7" i="156"/>
  <c r="AS7" i="156"/>
  <c r="AS40" i="157"/>
  <c r="AS42" i="157" s="1"/>
  <c r="AT23" i="157"/>
  <c r="AS23" i="157"/>
  <c r="AT12" i="157"/>
  <c r="AS12" i="157"/>
  <c r="AS27" i="158"/>
  <c r="AT27" i="158"/>
  <c r="AT7" i="158"/>
  <c r="AS7" i="158"/>
  <c r="AT48" i="160"/>
  <c r="AT50" i="160" s="1"/>
  <c r="AS48" i="160"/>
  <c r="AT15" i="160"/>
  <c r="AS15" i="160"/>
  <c r="AS71" i="161"/>
  <c r="AS25" i="161"/>
  <c r="AS92" i="161" s="1"/>
  <c r="AT23" i="162"/>
  <c r="AT12" i="162"/>
  <c r="AS12" i="162"/>
  <c r="AS25" i="162" s="1"/>
  <c r="AT21" i="163"/>
  <c r="AS21" i="163"/>
  <c r="AT8" i="163"/>
  <c r="AS8" i="163"/>
  <c r="AT17" i="164"/>
  <c r="AS17" i="164"/>
  <c r="AT9" i="164"/>
  <c r="AS9" i="164"/>
  <c r="AT46" i="165"/>
  <c r="AS46" i="165"/>
  <c r="AT11" i="165"/>
  <c r="AS11" i="165"/>
  <c r="AT11" i="166"/>
  <c r="AT13" i="166" s="1"/>
  <c r="AS11" i="166"/>
  <c r="AT30" i="167"/>
  <c r="AS30" i="167"/>
  <c r="AT9" i="167"/>
  <c r="AS9" i="167"/>
  <c r="AT12" i="168"/>
  <c r="AS12" i="168"/>
  <c r="AT7" i="168"/>
  <c r="AS7" i="168"/>
  <c r="AT43" i="169"/>
  <c r="AT11" i="169"/>
  <c r="AS11" i="169"/>
  <c r="AT13" i="170"/>
  <c r="AS13" i="170"/>
  <c r="AT7" i="170"/>
  <c r="AS7" i="170"/>
  <c r="AS29" i="171"/>
  <c r="AS23" i="171"/>
  <c r="AT11" i="171"/>
  <c r="AT10" i="171"/>
  <c r="AT7" i="171"/>
  <c r="AS7" i="171"/>
  <c r="AS25" i="171" s="1"/>
  <c r="AT24" i="172"/>
  <c r="AS24" i="172"/>
  <c r="AT10" i="172"/>
  <c r="AS10" i="172"/>
  <c r="AT27" i="173"/>
  <c r="AS27" i="173"/>
  <c r="AT9" i="173"/>
  <c r="AS9" i="173"/>
  <c r="AS36" i="174"/>
  <c r="AS35" i="174"/>
  <c r="AT15" i="174"/>
  <c r="AS15" i="174"/>
  <c r="AT7" i="174"/>
  <c r="AS7" i="174"/>
  <c r="AS42" i="175"/>
  <c r="AT12" i="175"/>
  <c r="AS12" i="175"/>
  <c r="AT46" i="176"/>
  <c r="AS46" i="176"/>
  <c r="AT14" i="176"/>
  <c r="AS14" i="176"/>
  <c r="AT12" i="177"/>
  <c r="AS12" i="177"/>
  <c r="AT7" i="177"/>
  <c r="AT14" i="177" s="1"/>
  <c r="AS7" i="177"/>
  <c r="AS14" i="177" s="1"/>
  <c r="AT13" i="178"/>
  <c r="AS13" i="178"/>
  <c r="AT8" i="178"/>
  <c r="AS8" i="178"/>
  <c r="AT11" i="179"/>
  <c r="AS11" i="179"/>
  <c r="AT7" i="179"/>
  <c r="AS7" i="179"/>
  <c r="AS13" i="179" s="1"/>
  <c r="AS21" i="180"/>
  <c r="AT7" i="180"/>
  <c r="AT23" i="180" s="1"/>
  <c r="AS7" i="180"/>
  <c r="AT20" i="181"/>
  <c r="AS20" i="181"/>
  <c r="AT7" i="181"/>
  <c r="AS7" i="181"/>
  <c r="AT13" i="182"/>
  <c r="AS13" i="182"/>
  <c r="AT7" i="182"/>
  <c r="AS23" i="187"/>
  <c r="AS25" i="187" s="1"/>
  <c r="AS13" i="187"/>
  <c r="AS15" i="187" s="1"/>
  <c r="AS17" i="187" s="1"/>
  <c r="AS12" i="183"/>
  <c r="AS7" i="183"/>
  <c r="AT7" i="184"/>
  <c r="AS7" i="184"/>
  <c r="AT14" i="185"/>
  <c r="AS14" i="185"/>
  <c r="AT7" i="185"/>
  <c r="AT23" i="172"/>
  <c r="AS23" i="172"/>
  <c r="AT23" i="171" l="1"/>
  <c r="AS15" i="170"/>
  <c r="AT23" i="163"/>
  <c r="AT13" i="179"/>
  <c r="AT15" i="179" s="1"/>
  <c r="AY35" i="174"/>
  <c r="AS45" i="169"/>
  <c r="AS13" i="142"/>
  <c r="AY36" i="174"/>
  <c r="AS25" i="145"/>
  <c r="AT13" i="142"/>
  <c r="AT16" i="185"/>
  <c r="AT15" i="182"/>
  <c r="AT17" i="174"/>
  <c r="AS25" i="157"/>
  <c r="AT29" i="158"/>
  <c r="AS29" i="158"/>
  <c r="AS17" i="156"/>
  <c r="AT19" i="156" s="1"/>
  <c r="AT21" i="141"/>
  <c r="AT19" i="147"/>
  <c r="AT22" i="181"/>
  <c r="AT19" i="164"/>
  <c r="AS13" i="166"/>
  <c r="AT14" i="168"/>
  <c r="AS14" i="168"/>
  <c r="AS16" i="185"/>
  <c r="AT18" i="185" s="1"/>
  <c r="AT26" i="184"/>
  <c r="AS26" i="184"/>
  <c r="AS14" i="183"/>
  <c r="AS16" i="183" s="1"/>
  <c r="AS22" i="181"/>
  <c r="AT24" i="181" s="1"/>
  <c r="AS23" i="180"/>
  <c r="AS15" i="178"/>
  <c r="AT15" i="178"/>
  <c r="AS37" i="174"/>
  <c r="AT29" i="173"/>
  <c r="AS29" i="173"/>
  <c r="AS23" i="163"/>
  <c r="AT25" i="163" s="1"/>
  <c r="AT25" i="162"/>
  <c r="AT15" i="170"/>
  <c r="AU43" i="169"/>
  <c r="AT45" i="169"/>
  <c r="AT47" i="169" s="1"/>
  <c r="AS32" i="167"/>
  <c r="AT32" i="167"/>
  <c r="AT26" i="172"/>
  <c r="AS26" i="172"/>
  <c r="AY23" i="172"/>
  <c r="AS44" i="175"/>
  <c r="AT44" i="175"/>
  <c r="AT48" i="176"/>
  <c r="AS48" i="176"/>
  <c r="AS73" i="161"/>
  <c r="AS79" i="161" s="1"/>
  <c r="AS50" i="160"/>
  <c r="AT52" i="160" s="1"/>
  <c r="AT55" i="159"/>
  <c r="AT25" i="157"/>
  <c r="AT43" i="157"/>
  <c r="AT17" i="156"/>
  <c r="AS31" i="155"/>
  <c r="AS45" i="154"/>
  <c r="AT45" i="154"/>
  <c r="AT18" i="153"/>
  <c r="AT48" i="165"/>
  <c r="AS19" i="152"/>
  <c r="AT21" i="152" s="1"/>
  <c r="AT19" i="152"/>
  <c r="AT19" i="151"/>
  <c r="AS19" i="151"/>
  <c r="AT26" i="150"/>
  <c r="AS21" i="149"/>
  <c r="AS23" i="149" s="1"/>
  <c r="AS30" i="148"/>
  <c r="AT30" i="148"/>
  <c r="AS18" i="146"/>
  <c r="AT20" i="146" s="1"/>
  <c r="AT18" i="146"/>
  <c r="AT25" i="145"/>
  <c r="AS23" i="144"/>
  <c r="AT23" i="144"/>
  <c r="AT28" i="143"/>
  <c r="AS21" i="141"/>
  <c r="AT23" i="141" s="1"/>
  <c r="AT33" i="139"/>
  <c r="AT35" i="139" s="1"/>
  <c r="AU16" i="139"/>
  <c r="AT18" i="140"/>
  <c r="AL55" i="68"/>
  <c r="AL45" i="68"/>
  <c r="AL51" i="68"/>
  <c r="AL42" i="68"/>
  <c r="AL63" i="68"/>
  <c r="AT25" i="180"/>
  <c r="AT31" i="155"/>
  <c r="AS31" i="187"/>
  <c r="AS33" i="187" s="1"/>
  <c r="AS27" i="187"/>
  <c r="AT25" i="171"/>
  <c r="AT27" i="171" s="1"/>
  <c r="AT17" i="178"/>
  <c r="AT31" i="158"/>
  <c r="AT15" i="142"/>
  <c r="AT15" i="166"/>
  <c r="AS15" i="182"/>
  <c r="AT16" i="177"/>
  <c r="AT50" i="176"/>
  <c r="AS17" i="174"/>
  <c r="AS19" i="164"/>
  <c r="AS20" i="159"/>
  <c r="AS55" i="159" s="1"/>
  <c r="AS18" i="153"/>
  <c r="AS26" i="150"/>
  <c r="AS19" i="147"/>
  <c r="AS28" i="143"/>
  <c r="AS48" i="165"/>
  <c r="AT33" i="155" l="1"/>
  <c r="AT27" i="145"/>
  <c r="AT28" i="172"/>
  <c r="AT16" i="168"/>
  <c r="AT17" i="170"/>
  <c r="AT31" i="173"/>
  <c r="AT28" i="184"/>
  <c r="AT34" i="167"/>
  <c r="AT32" i="148"/>
  <c r="AT27" i="162"/>
  <c r="AT47" i="154"/>
  <c r="AT46" i="175"/>
  <c r="AT75" i="161"/>
  <c r="AT21" i="151"/>
  <c r="AT25" i="144"/>
  <c r="AL62" i="68"/>
  <c r="AL64" i="68" s="1"/>
  <c r="AT50" i="165"/>
  <c r="AT19" i="174"/>
  <c r="AS33" i="174"/>
  <c r="AT20" i="153"/>
  <c r="AT17" i="182"/>
  <c r="AT21" i="147"/>
  <c r="AS81" i="161"/>
  <c r="AT27" i="157"/>
  <c r="AT30" i="143"/>
  <c r="AT28" i="150"/>
  <c r="AT21" i="164"/>
  <c r="AL70" i="68" l="1"/>
  <c r="AT57" i="159"/>
  <c r="AP24" i="172" l="1"/>
  <c r="AO24" i="172"/>
  <c r="AU24" i="172" s="1"/>
  <c r="AL24" i="172"/>
  <c r="AK24" i="172"/>
  <c r="AW29" i="155" l="1"/>
  <c r="AY29" i="155" s="1"/>
  <c r="AL23" i="171"/>
  <c r="AM10" i="171"/>
  <c r="AM11" i="171"/>
  <c r="AQ10" i="171"/>
  <c r="AQ11" i="171"/>
  <c r="AG13" i="182"/>
  <c r="AH13" i="182"/>
  <c r="AW13" i="182"/>
  <c r="AY13" i="182" s="1"/>
  <c r="AQ10" i="182"/>
  <c r="AM10" i="182"/>
  <c r="AX13" i="182" l="1"/>
  <c r="H65" i="76"/>
  <c r="F65" i="76"/>
  <c r="J65" i="76" s="1"/>
  <c r="H77" i="76"/>
  <c r="F77" i="76"/>
  <c r="J77" i="76" s="1"/>
  <c r="D84" i="76"/>
  <c r="H72" i="76"/>
  <c r="F72" i="76"/>
  <c r="J72" i="76" s="1"/>
  <c r="H66" i="76"/>
  <c r="F66" i="76"/>
  <c r="J66" i="76" s="1"/>
  <c r="H79" i="76"/>
  <c r="F79" i="76"/>
  <c r="J79" i="76" s="1"/>
  <c r="H74" i="76"/>
  <c r="F74" i="76"/>
  <c r="J74" i="76" s="1"/>
  <c r="H73" i="76"/>
  <c r="F73" i="76"/>
  <c r="J73" i="76" s="1"/>
  <c r="AX29" i="161" l="1"/>
  <c r="AY29" i="161"/>
  <c r="AK13" i="187"/>
  <c r="AK15" i="187" s="1"/>
  <c r="AM11" i="155" l="1"/>
  <c r="AI11" i="155"/>
  <c r="AD11" i="155"/>
  <c r="Z11" i="155"/>
  <c r="V11" i="155"/>
  <c r="R11" i="155"/>
  <c r="N11" i="155"/>
  <c r="J11" i="155"/>
  <c r="B11" i="155"/>
  <c r="AW10" i="175" l="1"/>
  <c r="AW13" i="160"/>
  <c r="AW10" i="160"/>
  <c r="AW9" i="160"/>
  <c r="AW28" i="148"/>
  <c r="AY28" i="148" s="1"/>
  <c r="AG36" i="174"/>
  <c r="AK36" i="174"/>
  <c r="AM36" i="174" s="1"/>
  <c r="AO36" i="174"/>
  <c r="AU36" i="174" s="1"/>
  <c r="AM28" i="174"/>
  <c r="AM25" i="174"/>
  <c r="AM10" i="174"/>
  <c r="AQ28" i="174"/>
  <c r="AQ27" i="174"/>
  <c r="AQ26" i="174"/>
  <c r="AQ25" i="174"/>
  <c r="AQ24" i="174"/>
  <c r="AW7" i="169"/>
  <c r="AX7" i="169" s="1"/>
  <c r="AX46" i="165"/>
  <c r="AQ18" i="141"/>
  <c r="AQ17" i="141"/>
  <c r="AQ16" i="141"/>
  <c r="AQ15" i="141"/>
  <c r="AQ14" i="141"/>
  <c r="AQ13" i="141"/>
  <c r="AQ12" i="141"/>
  <c r="AQ11" i="141"/>
  <c r="AQ7" i="141"/>
  <c r="AQ6" i="141"/>
  <c r="AM18" i="141"/>
  <c r="AM17" i="141"/>
  <c r="AM16" i="141"/>
  <c r="AM15" i="141"/>
  <c r="AM14" i="141"/>
  <c r="AM13" i="141"/>
  <c r="AM12" i="141"/>
  <c r="AM11" i="141"/>
  <c r="AM7" i="141"/>
  <c r="AM6" i="141"/>
  <c r="AO8" i="141"/>
  <c r="AU8" i="141" s="1"/>
  <c r="AO17" i="159"/>
  <c r="AO65" i="159" s="1"/>
  <c r="AW22" i="161"/>
  <c r="AW18" i="161"/>
  <c r="AW15" i="161"/>
  <c r="AW14" i="161"/>
  <c r="AW13" i="161"/>
  <c r="AP9" i="173"/>
  <c r="AP53" i="159"/>
  <c r="AW91" i="161" l="1"/>
  <c r="AQ17" i="159"/>
  <c r="AU17" i="159"/>
  <c r="AY10" i="175"/>
  <c r="AX10" i="175"/>
  <c r="AX11" i="175"/>
  <c r="AY11" i="175"/>
  <c r="AX18" i="161"/>
  <c r="AY18" i="161"/>
  <c r="AX13" i="161"/>
  <c r="AY13" i="161"/>
  <c r="AX22" i="161"/>
  <c r="AY22" i="161"/>
  <c r="AX14" i="161"/>
  <c r="AY14" i="161"/>
  <c r="AX15" i="161"/>
  <c r="AY15" i="161"/>
  <c r="AY13" i="160"/>
  <c r="AX13" i="160"/>
  <c r="AY10" i="160"/>
  <c r="AX10" i="160"/>
  <c r="AY9" i="160"/>
  <c r="AX9" i="160"/>
  <c r="AQ36" i="174"/>
  <c r="AP8" i="151"/>
  <c r="AP8" i="150"/>
  <c r="AP8" i="148"/>
  <c r="AP28" i="148"/>
  <c r="AO8" i="147"/>
  <c r="AU8" i="147" s="1"/>
  <c r="AP8" i="147"/>
  <c r="AQ12" i="146"/>
  <c r="AM12" i="146"/>
  <c r="AI12" i="146"/>
  <c r="B12" i="146"/>
  <c r="AQ12" i="140"/>
  <c r="AP12" i="187"/>
  <c r="AP11" i="187"/>
  <c r="AP10" i="187"/>
  <c r="AL12" i="187"/>
  <c r="AL11" i="187"/>
  <c r="AL10" i="187"/>
  <c r="AP13" i="182"/>
  <c r="AL13" i="182"/>
  <c r="AQ11" i="168"/>
  <c r="AQ10" i="168"/>
  <c r="AM11" i="168"/>
  <c r="AM10" i="168"/>
  <c r="AQ10" i="179"/>
  <c r="AD10" i="179"/>
  <c r="Z10" i="179"/>
  <c r="V10" i="179"/>
  <c r="R10" i="179"/>
  <c r="AH61" i="68"/>
  <c r="AH56" i="68"/>
  <c r="AI56" i="68" s="1"/>
  <c r="AH36" i="68"/>
  <c r="AI36" i="68" s="1"/>
  <c r="AC57" i="68"/>
  <c r="AC55" i="68"/>
  <c r="AC51" i="68"/>
  <c r="AC45" i="68"/>
  <c r="AC42" i="68"/>
  <c r="AC37" i="68"/>
  <c r="AC35" i="68"/>
  <c r="AB35" i="68"/>
  <c r="AC60" i="68"/>
  <c r="AD60" i="68" s="1"/>
  <c r="AB60" i="68"/>
  <c r="AE28" i="68"/>
  <c r="AD61" i="68"/>
  <c r="AD59" i="68"/>
  <c r="AD58" i="68"/>
  <c r="AD56" i="68"/>
  <c r="AD54" i="68"/>
  <c r="AD53" i="68"/>
  <c r="AD52" i="68"/>
  <c r="AD50" i="68"/>
  <c r="AD49" i="68"/>
  <c r="AD48" i="68"/>
  <c r="AD47" i="68"/>
  <c r="AD46" i="68"/>
  <c r="AD44" i="68"/>
  <c r="AD43" i="68"/>
  <c r="AD40" i="68"/>
  <c r="AD39" i="68"/>
  <c r="AD38" i="68"/>
  <c r="AD36" i="68"/>
  <c r="AD34" i="68"/>
  <c r="AD33" i="68"/>
  <c r="AD32" i="68"/>
  <c r="AD31" i="68"/>
  <c r="AD30" i="68"/>
  <c r="AD29" i="68"/>
  <c r="AD28" i="68"/>
  <c r="AD27" i="68"/>
  <c r="AD26" i="68"/>
  <c r="AD24" i="68"/>
  <c r="AD23" i="68"/>
  <c r="AD22" i="68"/>
  <c r="AD21" i="68"/>
  <c r="AD20" i="68"/>
  <c r="AD19" i="68"/>
  <c r="AD18" i="68"/>
  <c r="AD17" i="68"/>
  <c r="AD16" i="68"/>
  <c r="AD15" i="68"/>
  <c r="AD14" i="68"/>
  <c r="AD13" i="68"/>
  <c r="AD12" i="68"/>
  <c r="AD11" i="68"/>
  <c r="AD10" i="68"/>
  <c r="AD9" i="68"/>
  <c r="AD8" i="68"/>
  <c r="AD7" i="68"/>
  <c r="AD6" i="68"/>
  <c r="AB57" i="68"/>
  <c r="AB55" i="68"/>
  <c r="AD55" i="68" s="1"/>
  <c r="AB51" i="68"/>
  <c r="AB45" i="68"/>
  <c r="AD45" i="68" s="1"/>
  <c r="AB37" i="68"/>
  <c r="AB63" i="68"/>
  <c r="AB4" i="68"/>
  <c r="AD4" i="68" s="1"/>
  <c r="AP10" i="183"/>
  <c r="AL10" i="183"/>
  <c r="AO13" i="182"/>
  <c r="AU13" i="182" s="1"/>
  <c r="AK13" i="182"/>
  <c r="AW7" i="182"/>
  <c r="AW15" i="182" s="1"/>
  <c r="AP7" i="182"/>
  <c r="AL7" i="182"/>
  <c r="AH7" i="182"/>
  <c r="AH15" i="182" s="1"/>
  <c r="AG7" i="182"/>
  <c r="AG15" i="182" s="1"/>
  <c r="AX6" i="182"/>
  <c r="AL15" i="182" l="1"/>
  <c r="AD35" i="68"/>
  <c r="AP54" i="68"/>
  <c r="AQ54" i="68" s="1"/>
  <c r="AR54" i="68" s="1"/>
  <c r="AY15" i="182"/>
  <c r="AP30" i="148"/>
  <c r="AX7" i="182"/>
  <c r="AX15" i="182" s="1"/>
  <c r="AK15" i="182"/>
  <c r="AL17" i="182" s="1"/>
  <c r="AM13" i="182"/>
  <c r="AO15" i="182"/>
  <c r="AU15" i="182" s="1"/>
  <c r="AQ13" i="182"/>
  <c r="AM15" i="182"/>
  <c r="AH17" i="182"/>
  <c r="AP15" i="182"/>
  <c r="AD57" i="68"/>
  <c r="AD51" i="68"/>
  <c r="AD37" i="68"/>
  <c r="B15" i="153"/>
  <c r="AM10" i="166"/>
  <c r="AM16" i="164"/>
  <c r="AM15" i="164"/>
  <c r="AM14" i="164"/>
  <c r="AM13" i="164"/>
  <c r="AM12" i="164"/>
  <c r="AM8" i="164"/>
  <c r="AM7" i="164"/>
  <c r="AM6" i="164"/>
  <c r="AL9" i="164"/>
  <c r="AM11" i="177"/>
  <c r="AQ11" i="177"/>
  <c r="AM23" i="150"/>
  <c r="AM22" i="150"/>
  <c r="AM21" i="150"/>
  <c r="AM20" i="150"/>
  <c r="AM19" i="150"/>
  <c r="AM18" i="150"/>
  <c r="AM17" i="150"/>
  <c r="AM14" i="150"/>
  <c r="AM13" i="150"/>
  <c r="AM12" i="150"/>
  <c r="AM11" i="150"/>
  <c r="AM6" i="150"/>
  <c r="AQ23" i="150"/>
  <c r="AQ22" i="150"/>
  <c r="AQ21" i="150"/>
  <c r="AQ20" i="150"/>
  <c r="AQ19" i="150"/>
  <c r="AQ18" i="150"/>
  <c r="AQ17" i="150"/>
  <c r="AQ14" i="150"/>
  <c r="AQ13" i="150"/>
  <c r="AQ12" i="150"/>
  <c r="AQ11" i="150"/>
  <c r="AQ6" i="150"/>
  <c r="AO8" i="150"/>
  <c r="AU8" i="150" s="1"/>
  <c r="AQ15" i="182" l="1"/>
  <c r="AG54" i="68"/>
  <c r="AP17" i="182"/>
  <c r="AW29" i="171"/>
  <c r="AO29" i="171"/>
  <c r="AM21" i="171"/>
  <c r="AM20" i="171"/>
  <c r="AM19" i="171"/>
  <c r="AM18" i="171"/>
  <c r="AM17" i="171"/>
  <c r="AM16" i="171"/>
  <c r="AM14" i="171"/>
  <c r="AM12" i="171"/>
  <c r="AQ21" i="171"/>
  <c r="AQ20" i="171"/>
  <c r="AQ19" i="171"/>
  <c r="AQ18" i="171"/>
  <c r="AQ17" i="171"/>
  <c r="AQ16" i="171"/>
  <c r="AQ14" i="171"/>
  <c r="AQ12" i="171"/>
  <c r="AM22" i="162"/>
  <c r="AM21" i="162"/>
  <c r="AM20" i="162"/>
  <c r="AM19" i="162"/>
  <c r="AM17" i="162"/>
  <c r="AM11" i="162"/>
  <c r="AM10" i="162"/>
  <c r="AM9" i="162"/>
  <c r="AM8" i="162"/>
  <c r="AM6" i="162"/>
  <c r="AQ22" i="162"/>
  <c r="AQ21" i="162"/>
  <c r="AQ20" i="162"/>
  <c r="AQ17" i="162"/>
  <c r="AQ11" i="162"/>
  <c r="AQ10" i="162"/>
  <c r="AQ9" i="162"/>
  <c r="AQ8" i="162"/>
  <c r="AQ6" i="162"/>
  <c r="AH54" i="68" l="1"/>
  <c r="AI54" i="68" s="1"/>
  <c r="AM54" i="68"/>
  <c r="AN54" i="68" s="1"/>
  <c r="AO35" i="174"/>
  <c r="AU35" i="174" s="1"/>
  <c r="AM14" i="174"/>
  <c r="AM13" i="174"/>
  <c r="AM12" i="174"/>
  <c r="AM11" i="174"/>
  <c r="AQ14" i="174"/>
  <c r="AQ13" i="174"/>
  <c r="AQ12" i="174"/>
  <c r="AQ11" i="174"/>
  <c r="AQ10" i="174"/>
  <c r="AM20" i="163"/>
  <c r="AM19" i="163"/>
  <c r="AM18" i="163"/>
  <c r="AM17" i="163"/>
  <c r="AM14" i="163"/>
  <c r="AM13" i="163"/>
  <c r="AM12" i="163"/>
  <c r="AM11" i="163"/>
  <c r="AM7" i="163"/>
  <c r="AM6" i="163"/>
  <c r="AQ20" i="163"/>
  <c r="AQ19" i="163"/>
  <c r="AQ18" i="163"/>
  <c r="AQ17" i="163"/>
  <c r="AQ14" i="163"/>
  <c r="AQ13" i="163"/>
  <c r="AQ12" i="163"/>
  <c r="AQ11" i="163"/>
  <c r="AQ7" i="163"/>
  <c r="AQ6" i="163"/>
  <c r="AM26" i="158"/>
  <c r="AM24" i="158"/>
  <c r="AM23" i="158"/>
  <c r="AM22" i="158"/>
  <c r="AM20" i="158"/>
  <c r="AM19" i="158"/>
  <c r="AM18" i="158"/>
  <c r="AM17" i="158"/>
  <c r="AM16" i="158"/>
  <c r="AM15" i="158"/>
  <c r="AM14" i="158"/>
  <c r="AM13" i="158"/>
  <c r="AM12" i="158"/>
  <c r="AM11" i="158"/>
  <c r="AM10" i="158"/>
  <c r="AQ22" i="158"/>
  <c r="AQ20" i="158"/>
  <c r="AQ19" i="158"/>
  <c r="AQ18" i="158"/>
  <c r="AQ17" i="158"/>
  <c r="AQ16" i="158"/>
  <c r="AQ15" i="158"/>
  <c r="AQ13" i="158"/>
  <c r="AQ12" i="158"/>
  <c r="AQ11" i="158"/>
  <c r="AQ10" i="158"/>
  <c r="AO27" i="158"/>
  <c r="AU27" i="158" s="1"/>
  <c r="AM22" i="157"/>
  <c r="AM21" i="157"/>
  <c r="AM20" i="157"/>
  <c r="AM19" i="157"/>
  <c r="AM18" i="157"/>
  <c r="AM17" i="157"/>
  <c r="AM16" i="157"/>
  <c r="AM15" i="157"/>
  <c r="AM14" i="157"/>
  <c r="AM7" i="157"/>
  <c r="AM6" i="157"/>
  <c r="AQ22" i="157"/>
  <c r="AQ21" i="157"/>
  <c r="AQ20" i="157"/>
  <c r="AQ19" i="157"/>
  <c r="AQ18" i="157"/>
  <c r="AQ17" i="157"/>
  <c r="AQ16" i="157"/>
  <c r="AQ15" i="157"/>
  <c r="AQ14" i="157"/>
  <c r="AQ11" i="157"/>
  <c r="AQ10" i="157"/>
  <c r="AQ9" i="157"/>
  <c r="AQ8" i="157"/>
  <c r="AQ7" i="157"/>
  <c r="AQ6" i="157"/>
  <c r="AO23" i="157"/>
  <c r="AU23" i="157" s="1"/>
  <c r="AO12" i="157"/>
  <c r="AU12" i="157" s="1"/>
  <c r="AX17" i="157"/>
  <c r="AM14" i="156"/>
  <c r="AM13" i="156"/>
  <c r="AM12" i="156"/>
  <c r="AQ14" i="156"/>
  <c r="AQ13" i="156"/>
  <c r="AQ12" i="156"/>
  <c r="AL37" i="156"/>
  <c r="AM28" i="155"/>
  <c r="AM27" i="155"/>
  <c r="AM26" i="155"/>
  <c r="AM25" i="155"/>
  <c r="AM24" i="155"/>
  <c r="AM23" i="155"/>
  <c r="AM22" i="155"/>
  <c r="AM21" i="155"/>
  <c r="AM20" i="155"/>
  <c r="AM19" i="155"/>
  <c r="AM18" i="155"/>
  <c r="AM17" i="155"/>
  <c r="AM16" i="155"/>
  <c r="AM15" i="155"/>
  <c r="AM14" i="155"/>
  <c r="AM13" i="155"/>
  <c r="AM12" i="155"/>
  <c r="AQ28" i="155"/>
  <c r="AQ27" i="155"/>
  <c r="AQ26" i="155"/>
  <c r="AQ25" i="155"/>
  <c r="AQ24" i="155"/>
  <c r="AQ23" i="155"/>
  <c r="AQ22" i="155"/>
  <c r="AQ21" i="155"/>
  <c r="AQ20" i="155"/>
  <c r="AQ19" i="155"/>
  <c r="AQ18" i="155"/>
  <c r="AQ17" i="155"/>
  <c r="AQ16" i="155"/>
  <c r="AQ15" i="155"/>
  <c r="AQ14" i="155"/>
  <c r="AQ13" i="155"/>
  <c r="AQ12" i="155"/>
  <c r="AM42" i="154"/>
  <c r="AM41" i="154"/>
  <c r="AM40" i="154"/>
  <c r="AM39" i="154"/>
  <c r="AM38" i="154"/>
  <c r="AM37" i="154"/>
  <c r="AM36" i="154"/>
  <c r="AM35" i="154"/>
  <c r="AM34" i="154"/>
  <c r="AM33" i="154"/>
  <c r="AM32" i="154"/>
  <c r="AM31" i="154"/>
  <c r="AM30" i="154"/>
  <c r="AM29" i="154"/>
  <c r="AM28" i="154"/>
  <c r="AM27" i="154"/>
  <c r="AM26" i="154"/>
  <c r="AM25" i="154"/>
  <c r="AM24" i="154"/>
  <c r="AM23" i="154"/>
  <c r="AM22" i="154"/>
  <c r="AM21" i="154"/>
  <c r="AM20" i="154"/>
  <c r="AM19" i="154"/>
  <c r="AM18" i="154"/>
  <c r="AM17" i="154"/>
  <c r="AM16" i="154"/>
  <c r="AM15" i="154"/>
  <c r="AM13" i="154"/>
  <c r="AM12" i="154"/>
  <c r="AM11" i="154"/>
  <c r="AM8" i="154"/>
  <c r="AM6" i="154"/>
  <c r="AQ42" i="154"/>
  <c r="AQ41" i="154"/>
  <c r="AQ40" i="154"/>
  <c r="AQ39" i="154"/>
  <c r="AQ38" i="154"/>
  <c r="AQ37" i="154"/>
  <c r="AQ36" i="154"/>
  <c r="AQ35" i="154"/>
  <c r="AQ34" i="154"/>
  <c r="AQ33" i="154"/>
  <c r="AQ32" i="154"/>
  <c r="AQ31" i="154"/>
  <c r="AQ30" i="154"/>
  <c r="AQ29" i="154"/>
  <c r="AQ28" i="154"/>
  <c r="AQ27" i="154"/>
  <c r="AQ26" i="154"/>
  <c r="AQ25" i="154"/>
  <c r="AQ24" i="154"/>
  <c r="AQ23" i="154"/>
  <c r="AQ22" i="154"/>
  <c r="AQ21" i="154"/>
  <c r="AQ20" i="154"/>
  <c r="AQ19" i="154"/>
  <c r="AQ18" i="154"/>
  <c r="AQ17" i="154"/>
  <c r="AQ16" i="154"/>
  <c r="AQ15" i="154"/>
  <c r="AQ13" i="154"/>
  <c r="AQ12" i="154"/>
  <c r="AQ11" i="154"/>
  <c r="AQ8" i="154"/>
  <c r="AQ7" i="154"/>
  <c r="AM11" i="146"/>
  <c r="AM10" i="146"/>
  <c r="AQ11" i="146"/>
  <c r="AQ10" i="146"/>
  <c r="AM13" i="140"/>
  <c r="AM12" i="140"/>
  <c r="AQ13" i="140"/>
  <c r="AM29" i="139"/>
  <c r="AM27" i="139"/>
  <c r="AM26" i="139"/>
  <c r="AM25" i="139"/>
  <c r="AM23" i="139"/>
  <c r="AM22" i="139"/>
  <c r="AM21" i="139"/>
  <c r="AM20" i="139"/>
  <c r="AM19" i="139"/>
  <c r="AM15" i="139"/>
  <c r="AM11" i="139"/>
  <c r="AM10" i="139"/>
  <c r="AM9" i="139"/>
  <c r="AM8" i="139"/>
  <c r="AM7" i="139"/>
  <c r="AM6" i="139"/>
  <c r="AQ29" i="139"/>
  <c r="AQ27" i="139"/>
  <c r="AQ26" i="139"/>
  <c r="AQ25" i="139"/>
  <c r="AQ23" i="139"/>
  <c r="AQ22" i="139"/>
  <c r="AQ21" i="139"/>
  <c r="AQ20" i="139"/>
  <c r="AQ19" i="139"/>
  <c r="AQ15" i="139"/>
  <c r="AQ11" i="139"/>
  <c r="AQ10" i="139"/>
  <c r="AQ9" i="139"/>
  <c r="AQ8" i="139"/>
  <c r="AQ7" i="139"/>
  <c r="AQ6" i="139"/>
  <c r="AM22" i="145"/>
  <c r="AM21" i="145"/>
  <c r="AM20" i="145"/>
  <c r="AM19" i="145"/>
  <c r="AM18" i="145"/>
  <c r="AM17" i="145"/>
  <c r="AM16" i="145"/>
  <c r="AM15" i="145"/>
  <c r="AM14" i="145"/>
  <c r="AM13" i="145"/>
  <c r="AM12" i="145"/>
  <c r="AM11" i="145"/>
  <c r="AM7" i="145"/>
  <c r="AM6" i="145"/>
  <c r="AQ22" i="145"/>
  <c r="AQ21" i="145"/>
  <c r="AQ20" i="145"/>
  <c r="AQ19" i="145"/>
  <c r="AQ18" i="145"/>
  <c r="AQ17" i="145"/>
  <c r="AQ16" i="145"/>
  <c r="AQ15" i="145"/>
  <c r="AQ14" i="145"/>
  <c r="AQ13" i="145"/>
  <c r="AQ12" i="145"/>
  <c r="AQ11" i="145"/>
  <c r="AQ7" i="145"/>
  <c r="AQ6" i="145"/>
  <c r="AO23" i="145"/>
  <c r="AU23" i="145" s="1"/>
  <c r="AM25" i="143"/>
  <c r="AM24" i="143"/>
  <c r="AM23" i="143"/>
  <c r="AM22" i="143"/>
  <c r="AM21" i="143"/>
  <c r="AM20" i="143"/>
  <c r="AM19" i="143"/>
  <c r="AM18" i="143"/>
  <c r="AM17" i="143"/>
  <c r="AM16" i="143"/>
  <c r="AM15" i="143"/>
  <c r="AM14" i="143"/>
  <c r="AM13" i="143"/>
  <c r="AM9" i="143"/>
  <c r="AM8" i="143"/>
  <c r="AM7" i="143"/>
  <c r="AM6" i="143"/>
  <c r="AQ25" i="143"/>
  <c r="AQ23" i="143"/>
  <c r="AQ22" i="143"/>
  <c r="AQ21" i="143"/>
  <c r="AQ20" i="143"/>
  <c r="AQ19" i="143"/>
  <c r="AQ18" i="143"/>
  <c r="AQ17" i="143"/>
  <c r="AQ16" i="143"/>
  <c r="AQ15" i="143"/>
  <c r="AQ14" i="143"/>
  <c r="AQ13" i="143"/>
  <c r="AQ9" i="143"/>
  <c r="AQ8" i="143"/>
  <c r="AQ7" i="143"/>
  <c r="AQ6" i="143"/>
  <c r="AM22" i="172"/>
  <c r="AM21" i="172"/>
  <c r="AM20" i="172"/>
  <c r="AM19" i="172"/>
  <c r="AM18" i="172"/>
  <c r="AM17" i="172"/>
  <c r="AM16" i="172"/>
  <c r="AM15" i="172"/>
  <c r="AM14" i="172"/>
  <c r="AM13" i="172"/>
  <c r="AM7" i="172"/>
  <c r="AM9" i="172"/>
  <c r="AM6" i="172"/>
  <c r="AM8" i="172"/>
  <c r="AQ22" i="172"/>
  <c r="AQ21" i="172"/>
  <c r="AQ20" i="172"/>
  <c r="AQ19" i="172"/>
  <c r="AQ18" i="172"/>
  <c r="AQ17" i="172"/>
  <c r="AQ16" i="172"/>
  <c r="AQ15" i="172"/>
  <c r="AQ14" i="172"/>
  <c r="AQ13" i="172"/>
  <c r="AQ7" i="172"/>
  <c r="AQ6" i="172"/>
  <c r="AQ8" i="172"/>
  <c r="AM27" i="148"/>
  <c r="AM26" i="148"/>
  <c r="AM25" i="148"/>
  <c r="AM24" i="148"/>
  <c r="AM22" i="148"/>
  <c r="AM21" i="148"/>
  <c r="AM20" i="148"/>
  <c r="AM19" i="148"/>
  <c r="AM18" i="148"/>
  <c r="AM17" i="148"/>
  <c r="AM16" i="148"/>
  <c r="AM15" i="148"/>
  <c r="AM14" i="148"/>
  <c r="AM13" i="148"/>
  <c r="AM12" i="148"/>
  <c r="AM11" i="148"/>
  <c r="AM7" i="148"/>
  <c r="AM6" i="148"/>
  <c r="AQ27" i="148"/>
  <c r="AQ26" i="148"/>
  <c r="AQ25" i="148"/>
  <c r="AQ24" i="148"/>
  <c r="AQ22" i="148"/>
  <c r="AQ21" i="148"/>
  <c r="AQ20" i="148"/>
  <c r="AQ19" i="148"/>
  <c r="AQ18" i="148"/>
  <c r="AQ17" i="148"/>
  <c r="AQ16" i="148"/>
  <c r="AQ15" i="148"/>
  <c r="AQ14" i="148"/>
  <c r="AQ13" i="148"/>
  <c r="AQ12" i="148"/>
  <c r="AQ11" i="148"/>
  <c r="AQ6" i="148"/>
  <c r="AO8" i="148"/>
  <c r="AU8" i="148" s="1"/>
  <c r="AL28" i="148"/>
  <c r="AO37" i="174" l="1"/>
  <c r="AO24" i="184"/>
  <c r="AM23" i="184"/>
  <c r="AM22" i="184"/>
  <c r="AM21" i="184"/>
  <c r="AM20" i="184"/>
  <c r="AM19" i="184"/>
  <c r="AM18" i="184"/>
  <c r="AM17" i="184"/>
  <c r="AM16" i="184"/>
  <c r="AM15" i="184"/>
  <c r="AM14" i="184"/>
  <c r="AM13" i="184"/>
  <c r="AM12" i="184"/>
  <c r="AM11" i="184"/>
  <c r="AM10" i="184"/>
  <c r="AU24" i="184" l="1"/>
  <c r="AM10" i="181"/>
  <c r="AM11" i="181"/>
  <c r="AM19" i="181"/>
  <c r="AM18" i="181"/>
  <c r="AM17" i="181"/>
  <c r="AM13" i="181"/>
  <c r="AM12" i="181"/>
  <c r="AM16" i="181"/>
  <c r="AM15" i="181"/>
  <c r="AM14" i="181"/>
  <c r="AQ19" i="181"/>
  <c r="AQ18" i="181"/>
  <c r="AQ17" i="181"/>
  <c r="AQ13" i="181"/>
  <c r="AQ12" i="181"/>
  <c r="AQ16" i="181"/>
  <c r="AQ15" i="181"/>
  <c r="AQ14" i="181"/>
  <c r="AX11" i="181"/>
  <c r="AX10" i="181"/>
  <c r="AM20" i="180"/>
  <c r="AM18" i="180"/>
  <c r="AM19" i="180"/>
  <c r="AM17" i="180"/>
  <c r="AM13" i="180"/>
  <c r="AM12" i="180"/>
  <c r="AM16" i="180"/>
  <c r="AM15" i="180"/>
  <c r="AM14" i="180"/>
  <c r="AQ20" i="180"/>
  <c r="AQ18" i="180"/>
  <c r="AQ19" i="180"/>
  <c r="AQ17" i="180"/>
  <c r="AQ13" i="180"/>
  <c r="AQ12" i="180"/>
  <c r="AQ16" i="180"/>
  <c r="AQ15" i="180"/>
  <c r="AQ14" i="180"/>
  <c r="AM20" i="144"/>
  <c r="AM19" i="144"/>
  <c r="AM17" i="144"/>
  <c r="AM16" i="144"/>
  <c r="AM15" i="144"/>
  <c r="AM14" i="144"/>
  <c r="AM13" i="144"/>
  <c r="AM12" i="144"/>
  <c r="AM11" i="144"/>
  <c r="AM7" i="144"/>
  <c r="AM6" i="144"/>
  <c r="AQ20" i="144"/>
  <c r="AQ19" i="144"/>
  <c r="AQ17" i="144"/>
  <c r="AQ16" i="144"/>
  <c r="AQ15" i="144"/>
  <c r="AQ14" i="144"/>
  <c r="AQ13" i="144"/>
  <c r="AQ12" i="144"/>
  <c r="AQ11" i="144"/>
  <c r="AQ7" i="144"/>
  <c r="AQ6" i="144"/>
  <c r="AO21" i="144"/>
  <c r="AU21" i="144" s="1"/>
  <c r="AM42" i="169"/>
  <c r="AM41" i="169"/>
  <c r="AM40" i="169"/>
  <c r="AM38" i="169"/>
  <c r="AM37" i="169"/>
  <c r="AM36" i="169"/>
  <c r="AM35" i="169"/>
  <c r="AM34" i="169"/>
  <c r="AM33" i="169"/>
  <c r="AM32" i="169"/>
  <c r="AM30" i="169"/>
  <c r="AM29" i="169"/>
  <c r="AM28" i="169"/>
  <c r="AM27" i="169"/>
  <c r="AM26" i="169"/>
  <c r="AM25" i="169"/>
  <c r="AM24" i="169"/>
  <c r="AM23" i="169"/>
  <c r="AM22" i="169"/>
  <c r="AM21" i="169"/>
  <c r="AM20" i="169"/>
  <c r="AM19" i="169"/>
  <c r="AM18" i="169"/>
  <c r="AM17" i="169"/>
  <c r="AM16" i="169"/>
  <c r="AM15" i="169"/>
  <c r="AM14" i="169"/>
  <c r="AM10" i="169"/>
  <c r="AM9" i="169"/>
  <c r="AM8" i="169"/>
  <c r="AM6" i="169"/>
  <c r="AQ42" i="169"/>
  <c r="AQ41" i="169"/>
  <c r="AQ40" i="169"/>
  <c r="AQ38" i="169"/>
  <c r="AQ37" i="169"/>
  <c r="AQ36" i="169"/>
  <c r="AQ35" i="169"/>
  <c r="AQ34" i="169"/>
  <c r="AQ33" i="169"/>
  <c r="AQ32" i="169"/>
  <c r="AQ30" i="169"/>
  <c r="AQ29" i="169"/>
  <c r="AQ28" i="169"/>
  <c r="AQ27" i="169"/>
  <c r="AQ26" i="169"/>
  <c r="AQ25" i="169"/>
  <c r="AQ24" i="169"/>
  <c r="AQ23" i="169"/>
  <c r="AQ22" i="169"/>
  <c r="AQ21" i="169"/>
  <c r="AQ20" i="169"/>
  <c r="AQ19" i="169"/>
  <c r="AQ18" i="169"/>
  <c r="AQ17" i="169"/>
  <c r="AQ16" i="169"/>
  <c r="AQ15" i="169"/>
  <c r="AQ14" i="169"/>
  <c r="AQ10" i="169"/>
  <c r="AQ9" i="169"/>
  <c r="AQ6" i="169"/>
  <c r="AI6" i="173"/>
  <c r="AI8" i="173"/>
  <c r="AI12" i="173"/>
  <c r="AI14" i="173"/>
  <c r="AI15" i="173"/>
  <c r="AI16" i="173"/>
  <c r="AI17" i="173"/>
  <c r="AI18" i="173"/>
  <c r="AI19" i="173"/>
  <c r="AI20" i="173"/>
  <c r="AI21" i="173"/>
  <c r="AI22" i="173"/>
  <c r="AI23" i="173"/>
  <c r="AI24" i="173"/>
  <c r="AI26" i="173"/>
  <c r="AM26" i="173"/>
  <c r="AM24" i="173"/>
  <c r="AM23" i="173"/>
  <c r="AM22" i="173"/>
  <c r="AM21" i="173"/>
  <c r="AM20" i="173"/>
  <c r="AM19" i="173"/>
  <c r="AM18" i="173"/>
  <c r="AM17" i="173"/>
  <c r="AM16" i="173"/>
  <c r="AM15" i="173"/>
  <c r="AM14" i="173"/>
  <c r="AM13" i="173"/>
  <c r="AM12" i="173"/>
  <c r="AM8" i="173"/>
  <c r="AM7" i="173"/>
  <c r="AM6" i="173"/>
  <c r="AQ26" i="173"/>
  <c r="AQ24" i="173"/>
  <c r="AQ23" i="173"/>
  <c r="AQ22" i="173"/>
  <c r="AQ21" i="173"/>
  <c r="AQ20" i="173"/>
  <c r="AQ19" i="173"/>
  <c r="AQ18" i="173"/>
  <c r="AQ17" i="173"/>
  <c r="AQ16" i="173"/>
  <c r="AQ15" i="173"/>
  <c r="AQ14" i="173"/>
  <c r="AQ13" i="173"/>
  <c r="AQ12" i="173"/>
  <c r="AQ8" i="173"/>
  <c r="AQ7" i="173"/>
  <c r="AQ6" i="173"/>
  <c r="AM6" i="147"/>
  <c r="AM16" i="147"/>
  <c r="AM14" i="147"/>
  <c r="AM13" i="147"/>
  <c r="AM12" i="147"/>
  <c r="AM11" i="147"/>
  <c r="AQ16" i="147"/>
  <c r="AQ14" i="147"/>
  <c r="AQ13" i="147"/>
  <c r="AQ12" i="147"/>
  <c r="AQ11" i="147"/>
  <c r="AQ7" i="147"/>
  <c r="AQ6" i="147"/>
  <c r="AO46" i="176"/>
  <c r="AU46" i="176" s="1"/>
  <c r="AM45" i="176"/>
  <c r="AM44" i="176"/>
  <c r="AM43" i="176"/>
  <c r="AM42" i="176"/>
  <c r="AM41" i="176"/>
  <c r="AM40" i="176"/>
  <c r="AM39" i="176"/>
  <c r="AM38" i="176"/>
  <c r="AM37" i="176"/>
  <c r="AM36" i="176"/>
  <c r="AM34" i="176"/>
  <c r="AM33" i="176"/>
  <c r="AM32" i="176"/>
  <c r="AM31" i="176"/>
  <c r="AM30" i="176"/>
  <c r="AM29" i="176"/>
  <c r="AM28" i="176"/>
  <c r="AM27" i="176"/>
  <c r="AM26" i="176"/>
  <c r="AM25" i="176"/>
  <c r="AM24" i="176"/>
  <c r="AM23" i="176"/>
  <c r="AM22" i="176"/>
  <c r="AM21" i="176"/>
  <c r="AM20" i="176"/>
  <c r="AM19" i="176"/>
  <c r="AM18" i="176"/>
  <c r="AM17" i="176"/>
  <c r="AM13" i="176"/>
  <c r="AM12" i="176"/>
  <c r="AM11" i="176"/>
  <c r="AM10" i="176"/>
  <c r="AM9" i="176"/>
  <c r="AM8" i="176"/>
  <c r="AM6" i="176"/>
  <c r="AQ45" i="176"/>
  <c r="AQ44" i="176"/>
  <c r="AQ43" i="176"/>
  <c r="AQ42" i="176"/>
  <c r="AQ41" i="176"/>
  <c r="AQ40" i="176"/>
  <c r="AQ39" i="176"/>
  <c r="AQ38" i="176"/>
  <c r="AQ37" i="176"/>
  <c r="AQ36" i="176"/>
  <c r="AQ34" i="176"/>
  <c r="AQ33" i="176"/>
  <c r="AQ32" i="176"/>
  <c r="AQ31" i="176"/>
  <c r="AQ30" i="176"/>
  <c r="AQ29" i="176"/>
  <c r="AQ27" i="176"/>
  <c r="AQ26" i="176"/>
  <c r="AQ25" i="176"/>
  <c r="AQ24" i="176"/>
  <c r="AQ23" i="176"/>
  <c r="AQ22" i="176"/>
  <c r="AQ21" i="176"/>
  <c r="AQ20" i="176"/>
  <c r="AQ19" i="176"/>
  <c r="AQ18" i="176"/>
  <c r="AQ17" i="176"/>
  <c r="AQ13" i="176"/>
  <c r="AQ12" i="176"/>
  <c r="AQ11" i="176"/>
  <c r="AQ10" i="176"/>
  <c r="AQ9" i="176"/>
  <c r="AQ8" i="176"/>
  <c r="AQ6" i="176"/>
  <c r="B33" i="161"/>
  <c r="AX20" i="181" l="1"/>
  <c r="AW48" i="160"/>
  <c r="AY48" i="160" s="1"/>
  <c r="AM50" i="159"/>
  <c r="AM48" i="159"/>
  <c r="AM47" i="159"/>
  <c r="AM46" i="159"/>
  <c r="AM45" i="159"/>
  <c r="AM44" i="159"/>
  <c r="AM43" i="159"/>
  <c r="AM42" i="159"/>
  <c r="AM41" i="159"/>
  <c r="AM40" i="159"/>
  <c r="AM39" i="159"/>
  <c r="AM38" i="159"/>
  <c r="AM37" i="159"/>
  <c r="AM36" i="159"/>
  <c r="AM35" i="159"/>
  <c r="AM34" i="159"/>
  <c r="AM33" i="159"/>
  <c r="AM29" i="159"/>
  <c r="AM28" i="159"/>
  <c r="AM27" i="159"/>
  <c r="AM26" i="159"/>
  <c r="AM25" i="159"/>
  <c r="AM24" i="159"/>
  <c r="AM23" i="159"/>
  <c r="AM19" i="159"/>
  <c r="AM18" i="159"/>
  <c r="AM17" i="159"/>
  <c r="AM16" i="159"/>
  <c r="AM15" i="159"/>
  <c r="AM14" i="159"/>
  <c r="AM13" i="159"/>
  <c r="AM12" i="159"/>
  <c r="AM11" i="159"/>
  <c r="AM10" i="159"/>
  <c r="AM9" i="159"/>
  <c r="AM8" i="159"/>
  <c r="AM7" i="159"/>
  <c r="AM6" i="159"/>
  <c r="AQ50" i="159"/>
  <c r="AQ48" i="159"/>
  <c r="AQ47" i="159"/>
  <c r="AQ46" i="159"/>
  <c r="AQ45" i="159"/>
  <c r="AQ44" i="159"/>
  <c r="AQ43" i="159"/>
  <c r="AQ42" i="159"/>
  <c r="AQ41" i="159"/>
  <c r="AQ40" i="159"/>
  <c r="AQ39" i="159"/>
  <c r="AQ38" i="159"/>
  <c r="AQ37" i="159"/>
  <c r="AQ36" i="159"/>
  <c r="AQ35" i="159"/>
  <c r="AQ34" i="159"/>
  <c r="AQ33" i="159"/>
  <c r="AQ32" i="159"/>
  <c r="AQ30" i="159"/>
  <c r="AQ29" i="159"/>
  <c r="AQ28" i="159"/>
  <c r="AQ27" i="159"/>
  <c r="AQ26" i="159"/>
  <c r="AQ25" i="159"/>
  <c r="AQ24" i="159"/>
  <c r="AQ23" i="159"/>
  <c r="AQ19" i="159"/>
  <c r="AQ18" i="159"/>
  <c r="AQ16" i="159"/>
  <c r="AQ15" i="159"/>
  <c r="AQ14" i="159"/>
  <c r="AQ13" i="159"/>
  <c r="AQ12" i="159"/>
  <c r="AQ11" i="159"/>
  <c r="AQ10" i="159"/>
  <c r="AQ9" i="159"/>
  <c r="AQ8" i="159"/>
  <c r="AQ7" i="159"/>
  <c r="AQ6" i="159"/>
  <c r="AG65" i="159"/>
  <c r="AO53" i="159"/>
  <c r="AU53" i="159" s="1"/>
  <c r="B49" i="159"/>
  <c r="AO20" i="159"/>
  <c r="AU20" i="159" s="1"/>
  <c r="AW6" i="159"/>
  <c r="AW20" i="159" s="1"/>
  <c r="AX6" i="159" l="1"/>
  <c r="AY6" i="159"/>
  <c r="AO55" i="159"/>
  <c r="AQ29" i="167"/>
  <c r="AQ28" i="167"/>
  <c r="AQ27" i="167"/>
  <c r="AQ26" i="167"/>
  <c r="AQ25" i="167"/>
  <c r="AQ24" i="167"/>
  <c r="AQ22" i="167"/>
  <c r="AQ21" i="167"/>
  <c r="AQ20" i="167"/>
  <c r="AQ19" i="167"/>
  <c r="AQ18" i="167"/>
  <c r="AQ17" i="167"/>
  <c r="AQ16" i="167"/>
  <c r="AQ15" i="167"/>
  <c r="AQ14" i="167"/>
  <c r="AQ12" i="167"/>
  <c r="AQ8" i="167"/>
  <c r="AQ7" i="167"/>
  <c r="AQ6" i="167"/>
  <c r="AO9" i="167"/>
  <c r="AU9" i="167" s="1"/>
  <c r="AM29" i="167"/>
  <c r="AM28" i="167"/>
  <c r="AM27" i="167"/>
  <c r="AM26" i="167"/>
  <c r="AM25" i="167"/>
  <c r="AM24" i="167"/>
  <c r="AM22" i="167"/>
  <c r="AM21" i="167"/>
  <c r="AM20" i="167"/>
  <c r="AM19" i="167"/>
  <c r="AM18" i="167"/>
  <c r="AM17" i="167"/>
  <c r="AM16" i="167"/>
  <c r="AM15" i="167"/>
  <c r="AM14" i="167"/>
  <c r="AM12" i="167"/>
  <c r="AM8" i="167"/>
  <c r="AM7" i="167"/>
  <c r="AM6" i="167"/>
  <c r="AU55" i="159" l="1"/>
  <c r="AO71" i="161" l="1"/>
  <c r="AU71" i="161" l="1"/>
  <c r="AL71" i="161"/>
  <c r="AM70" i="161" l="1"/>
  <c r="AM69" i="161"/>
  <c r="AM68" i="161"/>
  <c r="AM67" i="161"/>
  <c r="AM66" i="161"/>
  <c r="AM65" i="161"/>
  <c r="AM64" i="161"/>
  <c r="AM63" i="161"/>
  <c r="AM62" i="161"/>
  <c r="AM61" i="161"/>
  <c r="AM60" i="161"/>
  <c r="AM59" i="161"/>
  <c r="AM58" i="161"/>
  <c r="AM57" i="161"/>
  <c r="AM56" i="161"/>
  <c r="AM55" i="161"/>
  <c r="AM54" i="161"/>
  <c r="AM53" i="161"/>
  <c r="AM51" i="161"/>
  <c r="AM50" i="161"/>
  <c r="AM49" i="161"/>
  <c r="AM48" i="161"/>
  <c r="AM47" i="161"/>
  <c r="AM46" i="161"/>
  <c r="AM45" i="161"/>
  <c r="AM44" i="161"/>
  <c r="AM43" i="161"/>
  <c r="AM42" i="161"/>
  <c r="AM41" i="161"/>
  <c r="AM40" i="161"/>
  <c r="AM39" i="161"/>
  <c r="AM38" i="161"/>
  <c r="AM37" i="161"/>
  <c r="AM36" i="161"/>
  <c r="AM35" i="161"/>
  <c r="AM34" i="161"/>
  <c r="AM32" i="161"/>
  <c r="AM30" i="161"/>
  <c r="AM29" i="161"/>
  <c r="AM28" i="161"/>
  <c r="AM24" i="161"/>
  <c r="AM23" i="161"/>
  <c r="AM22" i="161"/>
  <c r="AM21" i="161"/>
  <c r="AM20" i="161"/>
  <c r="AM19" i="161"/>
  <c r="AM18" i="161"/>
  <c r="AM17" i="161"/>
  <c r="AM15" i="161"/>
  <c r="AM14" i="161"/>
  <c r="AM13" i="161"/>
  <c r="AM12" i="161"/>
  <c r="AM11" i="161"/>
  <c r="AM10" i="161"/>
  <c r="AM9" i="161"/>
  <c r="AM8" i="161"/>
  <c r="AM7" i="161"/>
  <c r="AM6" i="161"/>
  <c r="AL25" i="161"/>
  <c r="AL73" i="161" s="1"/>
  <c r="AQ6" i="165"/>
  <c r="AQ45" i="165"/>
  <c r="AQ44" i="165"/>
  <c r="AQ43" i="165"/>
  <c r="AQ42" i="165"/>
  <c r="AQ41" i="165"/>
  <c r="AQ40" i="165"/>
  <c r="AQ39" i="165"/>
  <c r="AQ38" i="165"/>
  <c r="AQ37" i="165"/>
  <c r="AQ36" i="165"/>
  <c r="AQ34" i="165"/>
  <c r="AQ33" i="165"/>
  <c r="AQ32" i="165"/>
  <c r="AQ31" i="165"/>
  <c r="AQ30" i="165"/>
  <c r="AQ29" i="165"/>
  <c r="AQ28" i="165"/>
  <c r="AQ27" i="165"/>
  <c r="AQ26" i="165"/>
  <c r="AQ25" i="165"/>
  <c r="AQ24" i="165"/>
  <c r="AQ23" i="165"/>
  <c r="AQ22" i="165"/>
  <c r="AQ20" i="165"/>
  <c r="AQ19" i="165"/>
  <c r="AQ18" i="165"/>
  <c r="AQ17" i="165"/>
  <c r="AQ16" i="165"/>
  <c r="AQ15" i="165"/>
  <c r="AQ14" i="165"/>
  <c r="AQ10" i="165"/>
  <c r="AQ9" i="165"/>
  <c r="AQ8" i="165"/>
  <c r="AQ7" i="165"/>
  <c r="AM45" i="165"/>
  <c r="AM44" i="165"/>
  <c r="AM43" i="165"/>
  <c r="AM42" i="165"/>
  <c r="AM41" i="165"/>
  <c r="AM40" i="165"/>
  <c r="AM39" i="165"/>
  <c r="AM38" i="165"/>
  <c r="AM37" i="165"/>
  <c r="AM36" i="165"/>
  <c r="AM34" i="165"/>
  <c r="AM33" i="165"/>
  <c r="AM32" i="165"/>
  <c r="AM31" i="165"/>
  <c r="AM30" i="165"/>
  <c r="AM29" i="165"/>
  <c r="AM28" i="165"/>
  <c r="AM27" i="165"/>
  <c r="AM26" i="165"/>
  <c r="AM25" i="165"/>
  <c r="AM24" i="165"/>
  <c r="AM23" i="165"/>
  <c r="AM22" i="165"/>
  <c r="AM20" i="165"/>
  <c r="AM19" i="165"/>
  <c r="AM18" i="165"/>
  <c r="AM17" i="165"/>
  <c r="AM16" i="165"/>
  <c r="AM15" i="165"/>
  <c r="AM14" i="165"/>
  <c r="AM10" i="165"/>
  <c r="AM9" i="165"/>
  <c r="AM8" i="165"/>
  <c r="AM7" i="165"/>
  <c r="AM6" i="165"/>
  <c r="AO46" i="165"/>
  <c r="AU46" i="165" s="1"/>
  <c r="AO11" i="165"/>
  <c r="AU11" i="165" s="1"/>
  <c r="AL46" i="165"/>
  <c r="AL11" i="165"/>
  <c r="AL48" i="165" l="1"/>
  <c r="AQ22" i="175" l="1"/>
  <c r="AQ17" i="175"/>
  <c r="AQ41" i="175"/>
  <c r="AQ40" i="175"/>
  <c r="AQ39" i="175"/>
  <c r="AQ38" i="175"/>
  <c r="AQ37" i="175"/>
  <c r="AQ36" i="175"/>
  <c r="AQ35" i="175"/>
  <c r="AQ34" i="175"/>
  <c r="AQ33" i="175"/>
  <c r="AQ32" i="175"/>
  <c r="AQ31" i="175"/>
  <c r="AQ30" i="175"/>
  <c r="AQ29" i="175"/>
  <c r="AQ28" i="175"/>
  <c r="AQ27" i="175"/>
  <c r="AQ26" i="175"/>
  <c r="AQ25" i="175"/>
  <c r="AQ24" i="175"/>
  <c r="AQ23" i="175"/>
  <c r="AQ21" i="175"/>
  <c r="AQ20" i="175"/>
  <c r="AQ19" i="175"/>
  <c r="AQ18" i="175"/>
  <c r="AQ11" i="175"/>
  <c r="AQ10" i="175"/>
  <c r="AQ9" i="175"/>
  <c r="AQ8" i="175"/>
  <c r="AQ7" i="175"/>
  <c r="AQ6" i="175"/>
  <c r="AM41" i="175"/>
  <c r="AM40" i="175"/>
  <c r="AM39" i="175"/>
  <c r="AM38" i="175"/>
  <c r="AM37" i="175"/>
  <c r="AM36" i="175"/>
  <c r="AM35" i="175"/>
  <c r="AM34" i="175"/>
  <c r="AM33" i="175"/>
  <c r="AM32" i="175"/>
  <c r="AM31" i="175"/>
  <c r="AM30" i="175"/>
  <c r="AM29" i="175"/>
  <c r="AM28" i="175"/>
  <c r="AM27" i="175"/>
  <c r="AM26" i="175"/>
  <c r="AM25" i="175"/>
  <c r="AM24" i="175"/>
  <c r="AM23" i="175"/>
  <c r="AM22" i="175"/>
  <c r="AM21" i="175"/>
  <c r="AM20" i="175"/>
  <c r="AM19" i="175"/>
  <c r="AM18" i="175"/>
  <c r="AM17" i="175"/>
  <c r="AM11" i="175"/>
  <c r="AM10" i="175"/>
  <c r="AM9" i="175"/>
  <c r="AM8" i="175"/>
  <c r="AM7" i="175"/>
  <c r="AM6" i="175"/>
  <c r="AQ6" i="178"/>
  <c r="AQ12" i="178"/>
  <c r="AQ11" i="178"/>
  <c r="AQ7" i="178"/>
  <c r="AM12" i="178"/>
  <c r="AM11" i="178"/>
  <c r="AM7" i="178"/>
  <c r="AM6" i="178"/>
  <c r="AK8" i="152" l="1"/>
  <c r="AQ16" i="152"/>
  <c r="AQ15" i="152"/>
  <c r="AQ14" i="152"/>
  <c r="AQ12" i="152"/>
  <c r="AQ11" i="152"/>
  <c r="AQ7" i="152"/>
  <c r="AQ6" i="152"/>
  <c r="AM16" i="152"/>
  <c r="AM15" i="152"/>
  <c r="AM14" i="152"/>
  <c r="AM12" i="152"/>
  <c r="AM11" i="152"/>
  <c r="AM7" i="152"/>
  <c r="AM6" i="152"/>
  <c r="AI6" i="152"/>
  <c r="AK12" i="151" l="1"/>
  <c r="AQ12" i="151" s="1"/>
  <c r="AP19" i="151"/>
  <c r="AQ13" i="151"/>
  <c r="AQ7" i="151"/>
  <c r="AQ6" i="151"/>
  <c r="AM13" i="151"/>
  <c r="AM12" i="151"/>
  <c r="AM7" i="151"/>
  <c r="AM6" i="151"/>
  <c r="AP17" i="149"/>
  <c r="AP12" i="149"/>
  <c r="AP8" i="149"/>
  <c r="AP18" i="149"/>
  <c r="AP15" i="149"/>
  <c r="AP13" i="149"/>
  <c r="AP7" i="149"/>
  <c r="AP6" i="149"/>
  <c r="AL18" i="149"/>
  <c r="AL17" i="149"/>
  <c r="AL15" i="149"/>
  <c r="AL13" i="149"/>
  <c r="AL12" i="149"/>
  <c r="AL8" i="149"/>
  <c r="AL7" i="149"/>
  <c r="AL6" i="149"/>
  <c r="AK19" i="149"/>
  <c r="AL20" i="181"/>
  <c r="AW19" i="149" l="1"/>
  <c r="AM47" i="160"/>
  <c r="AM46" i="160"/>
  <c r="AM45" i="160"/>
  <c r="AM44" i="160"/>
  <c r="AM43" i="160"/>
  <c r="AM42" i="160"/>
  <c r="AM41" i="160"/>
  <c r="AM40" i="160"/>
  <c r="AM39" i="160"/>
  <c r="AM38" i="160"/>
  <c r="AM37" i="160"/>
  <c r="AM36" i="160"/>
  <c r="AM35" i="160"/>
  <c r="AM34" i="160"/>
  <c r="AM33" i="160"/>
  <c r="AM32" i="160"/>
  <c r="AM31" i="160"/>
  <c r="AM30" i="160"/>
  <c r="AM29" i="160"/>
  <c r="AM28" i="160"/>
  <c r="AM26" i="160"/>
  <c r="AM25" i="160"/>
  <c r="AM24" i="160"/>
  <c r="AM23" i="160"/>
  <c r="AM22" i="160"/>
  <c r="AM20" i="160"/>
  <c r="AM19" i="160"/>
  <c r="AM18" i="160"/>
  <c r="AM14" i="160"/>
  <c r="AM13" i="160"/>
  <c r="AM12" i="160"/>
  <c r="AM11" i="160"/>
  <c r="AM9" i="160"/>
  <c r="AM8" i="160"/>
  <c r="AM7" i="160"/>
  <c r="AM6" i="160"/>
  <c r="AO31" i="139" l="1"/>
  <c r="AU31" i="139" s="1"/>
  <c r="AO12" i="183"/>
  <c r="AO7" i="184"/>
  <c r="AO26" i="184" s="1"/>
  <c r="AO14" i="185"/>
  <c r="AL31" i="139"/>
  <c r="AK31" i="139"/>
  <c r="AM31" i="139" s="1"/>
  <c r="AL16" i="139"/>
  <c r="AK16" i="139"/>
  <c r="AL14" i="140"/>
  <c r="AL16" i="140" s="1"/>
  <c r="AK14" i="140"/>
  <c r="AL19" i="141"/>
  <c r="AK19" i="141"/>
  <c r="AL8" i="141"/>
  <c r="AK8" i="141"/>
  <c r="AL11" i="142"/>
  <c r="AK11" i="142"/>
  <c r="AL7" i="142"/>
  <c r="AL26" i="143"/>
  <c r="AK26" i="143"/>
  <c r="AL10" i="143"/>
  <c r="AK10" i="143"/>
  <c r="AL21" i="144"/>
  <c r="AK21" i="144"/>
  <c r="AL8" i="144"/>
  <c r="AK8" i="144"/>
  <c r="AL23" i="145"/>
  <c r="AK23" i="145"/>
  <c r="AL8" i="145"/>
  <c r="AK8" i="145"/>
  <c r="AL16" i="146"/>
  <c r="AK16" i="146"/>
  <c r="AL7" i="146"/>
  <c r="AK7" i="146"/>
  <c r="AL17" i="147"/>
  <c r="AK17" i="147"/>
  <c r="AL8" i="147"/>
  <c r="AK8" i="147"/>
  <c r="AK28" i="148"/>
  <c r="AL8" i="148"/>
  <c r="AL30" i="148" s="1"/>
  <c r="AK8" i="148"/>
  <c r="AN19" i="149"/>
  <c r="AT19" i="149" s="1"/>
  <c r="AK9" i="149"/>
  <c r="AK21" i="149" s="1"/>
  <c r="AL24" i="150"/>
  <c r="AK24" i="150"/>
  <c r="AL8" i="150"/>
  <c r="AK8" i="150"/>
  <c r="AL17" i="151"/>
  <c r="AK17" i="151"/>
  <c r="AL8" i="151"/>
  <c r="AK8" i="151"/>
  <c r="AL17" i="152"/>
  <c r="AK17" i="152"/>
  <c r="AL8" i="152"/>
  <c r="AL16" i="153"/>
  <c r="AK16" i="153"/>
  <c r="AM15" i="153"/>
  <c r="AM14" i="153"/>
  <c r="AM13" i="153"/>
  <c r="AM12" i="153"/>
  <c r="AM11" i="153"/>
  <c r="AM10" i="153"/>
  <c r="AL7" i="153"/>
  <c r="AL18" i="153" s="1"/>
  <c r="AK7" i="153"/>
  <c r="AK18" i="153" s="1"/>
  <c r="AM6" i="153"/>
  <c r="AL43" i="154"/>
  <c r="AK43" i="154"/>
  <c r="AL9" i="154"/>
  <c r="AK9" i="154"/>
  <c r="AQ9" i="154" s="1"/>
  <c r="AL29" i="155"/>
  <c r="AK29" i="155"/>
  <c r="AL7" i="155"/>
  <c r="AK7" i="155"/>
  <c r="AL15" i="156"/>
  <c r="AK15" i="156"/>
  <c r="AL7" i="156"/>
  <c r="AK7" i="156"/>
  <c r="AL40" i="157"/>
  <c r="AL42" i="157" s="1"/>
  <c r="AK40" i="157"/>
  <c r="AK42" i="157" s="1"/>
  <c r="AL23" i="157"/>
  <c r="AK23" i="157"/>
  <c r="AL12" i="157"/>
  <c r="AK12" i="157"/>
  <c r="AL27" i="158"/>
  <c r="AK27" i="158"/>
  <c r="AL7" i="158"/>
  <c r="AK7" i="158"/>
  <c r="AL53" i="159"/>
  <c r="AK53" i="159"/>
  <c r="AL20" i="159"/>
  <c r="AK20" i="159"/>
  <c r="AL48" i="160"/>
  <c r="AK48" i="160"/>
  <c r="AL15" i="160"/>
  <c r="AK15" i="160"/>
  <c r="AK71" i="161"/>
  <c r="AQ71" i="161" s="1"/>
  <c r="AK25" i="161"/>
  <c r="AK92" i="161" s="1"/>
  <c r="AL23" i="162"/>
  <c r="AK23" i="162"/>
  <c r="AK12" i="162"/>
  <c r="AL21" i="163"/>
  <c r="AK21" i="163"/>
  <c r="AL8" i="163"/>
  <c r="AK8" i="163"/>
  <c r="AL17" i="164"/>
  <c r="AL19" i="164" s="1"/>
  <c r="AK17" i="164"/>
  <c r="AK9" i="164"/>
  <c r="AK46" i="165"/>
  <c r="AQ46" i="165" s="1"/>
  <c r="AK11" i="165"/>
  <c r="AL11" i="166"/>
  <c r="AL13" i="166" s="1"/>
  <c r="AK11" i="166"/>
  <c r="AL30" i="167"/>
  <c r="AK30" i="167"/>
  <c r="AL9" i="167"/>
  <c r="AK9" i="167"/>
  <c r="AQ9" i="167" s="1"/>
  <c r="AL12" i="168"/>
  <c r="AK12" i="168"/>
  <c r="AL7" i="168"/>
  <c r="AK7" i="168"/>
  <c r="AL43" i="169"/>
  <c r="AK43" i="169"/>
  <c r="AL11" i="169"/>
  <c r="AK11" i="169"/>
  <c r="AL13" i="170"/>
  <c r="AK13" i="170"/>
  <c r="AL7" i="170"/>
  <c r="AK7" i="170"/>
  <c r="AK29" i="171"/>
  <c r="AK23" i="171"/>
  <c r="AL7" i="171"/>
  <c r="AK7" i="171"/>
  <c r="AL23" i="172"/>
  <c r="AK23" i="172"/>
  <c r="AL43" i="157" l="1"/>
  <c r="AO16" i="185"/>
  <c r="AU14" i="185"/>
  <c r="AU26" i="184"/>
  <c r="AK29" i="158"/>
  <c r="AL45" i="154"/>
  <c r="AL32" i="167"/>
  <c r="AQ31" i="139"/>
  <c r="AQ12" i="157"/>
  <c r="AQ8" i="150"/>
  <c r="AK23" i="163"/>
  <c r="AK25" i="162"/>
  <c r="AL19" i="152"/>
  <c r="AL19" i="151"/>
  <c r="AL26" i="150"/>
  <c r="AK19" i="147"/>
  <c r="AQ8" i="147"/>
  <c r="AK25" i="145"/>
  <c r="AK21" i="141"/>
  <c r="AQ8" i="141"/>
  <c r="AK16" i="140"/>
  <c r="AQ23" i="145"/>
  <c r="AQ21" i="144"/>
  <c r="AK25" i="171"/>
  <c r="AK15" i="170"/>
  <c r="AK45" i="169"/>
  <c r="AK14" i="168"/>
  <c r="AL23" i="163"/>
  <c r="AL25" i="162"/>
  <c r="AQ27" i="158"/>
  <c r="AQ23" i="157"/>
  <c r="AK31" i="155"/>
  <c r="AK30" i="148"/>
  <c r="AQ8" i="148"/>
  <c r="AL19" i="147"/>
  <c r="AL18" i="146"/>
  <c r="AL25" i="145"/>
  <c r="AL23" i="144"/>
  <c r="AL21" i="141"/>
  <c r="AK33" i="139"/>
  <c r="AM16" i="139"/>
  <c r="AQ16" i="139"/>
  <c r="AL15" i="170"/>
  <c r="AL14" i="168"/>
  <c r="AL13" i="142"/>
  <c r="AL25" i="171"/>
  <c r="AL29" i="158"/>
  <c r="AL31" i="158" s="1"/>
  <c r="AL25" i="157"/>
  <c r="AK17" i="156"/>
  <c r="AL31" i="155"/>
  <c r="AL28" i="143"/>
  <c r="AM23" i="172"/>
  <c r="AL45" i="169"/>
  <c r="AL50" i="160"/>
  <c r="AK55" i="159"/>
  <c r="AQ55" i="159" s="1"/>
  <c r="AQ20" i="159"/>
  <c r="AL17" i="156"/>
  <c r="AO13" i="187"/>
  <c r="AO15" i="187" s="1"/>
  <c r="AL55" i="159"/>
  <c r="AK19" i="151"/>
  <c r="AL33" i="139"/>
  <c r="AC5" i="68" s="1"/>
  <c r="AC25" i="68" s="1"/>
  <c r="AC62" i="68" s="1"/>
  <c r="AQ53" i="159"/>
  <c r="AK18" i="146"/>
  <c r="AL20" i="146" s="1"/>
  <c r="AK28" i="143"/>
  <c r="AK48" i="165"/>
  <c r="AL50" i="165" s="1"/>
  <c r="AQ11" i="165"/>
  <c r="AK50" i="160"/>
  <c r="AK32" i="167"/>
  <c r="AL34" i="167" s="1"/>
  <c r="AK73" i="161"/>
  <c r="AL75" i="161" s="1"/>
  <c r="AL23" i="141"/>
  <c r="AL18" i="140"/>
  <c r="AL16" i="168"/>
  <c r="AL20" i="153"/>
  <c r="AL32" i="148"/>
  <c r="AK13" i="166"/>
  <c r="AK19" i="164"/>
  <c r="AK25" i="157"/>
  <c r="AK45" i="154"/>
  <c r="AK19" i="152"/>
  <c r="AK26" i="150"/>
  <c r="AK23" i="144"/>
  <c r="AK13" i="142"/>
  <c r="AL10" i="172"/>
  <c r="AK10" i="172"/>
  <c r="AL27" i="173"/>
  <c r="AK27" i="173"/>
  <c r="AL9" i="173"/>
  <c r="AK9" i="173"/>
  <c r="AK35" i="174"/>
  <c r="AL15" i="174"/>
  <c r="AK15" i="174"/>
  <c r="AL7" i="174"/>
  <c r="AK7" i="174"/>
  <c r="AK17" i="174" s="1"/>
  <c r="AL42" i="175"/>
  <c r="AK42" i="175"/>
  <c r="AL12" i="175"/>
  <c r="AK12" i="175"/>
  <c r="AL46" i="176"/>
  <c r="AK46" i="176"/>
  <c r="AL14" i="176"/>
  <c r="AK14" i="176"/>
  <c r="AL12" i="177"/>
  <c r="AK12" i="177"/>
  <c r="AL7" i="177"/>
  <c r="AK7" i="177"/>
  <c r="AK14" i="177" s="1"/>
  <c r="AL13" i="178"/>
  <c r="AK13" i="178"/>
  <c r="AL8" i="178"/>
  <c r="AK8" i="178"/>
  <c r="AL11" i="179"/>
  <c r="AK11" i="179"/>
  <c r="AL7" i="179"/>
  <c r="AK7" i="179"/>
  <c r="AL21" i="180"/>
  <c r="AK21" i="180"/>
  <c r="AL7" i="180"/>
  <c r="AK7" i="180"/>
  <c r="AL13" i="179" l="1"/>
  <c r="AL21" i="151"/>
  <c r="AL17" i="170"/>
  <c r="AL15" i="178"/>
  <c r="AL14" i="177"/>
  <c r="AL21" i="147"/>
  <c r="AU16" i="185"/>
  <c r="AL35" i="139"/>
  <c r="AL23" i="180"/>
  <c r="AK23" i="180"/>
  <c r="AL25" i="180" s="1"/>
  <c r="AL47" i="169"/>
  <c r="AL48" i="176"/>
  <c r="AL52" i="160"/>
  <c r="AL33" i="155"/>
  <c r="AL27" i="171"/>
  <c r="AQ35" i="174"/>
  <c r="AL27" i="162"/>
  <c r="AL27" i="145"/>
  <c r="AL29" i="173"/>
  <c r="AL25" i="163"/>
  <c r="AK33" i="174"/>
  <c r="AB5" i="68"/>
  <c r="AM33" i="139"/>
  <c r="AQ46" i="176"/>
  <c r="AK48" i="176"/>
  <c r="AL19" i="156"/>
  <c r="AL30" i="143"/>
  <c r="AL44" i="175"/>
  <c r="AL17" i="174"/>
  <c r="AL19" i="174" s="1"/>
  <c r="AK13" i="179"/>
  <c r="AL15" i="179" s="1"/>
  <c r="AK15" i="178"/>
  <c r="AL17" i="178" s="1"/>
  <c r="AL57" i="159"/>
  <c r="AK44" i="175"/>
  <c r="AK79" i="161"/>
  <c r="AM79" i="161" s="1"/>
  <c r="AL26" i="172"/>
  <c r="AK26" i="172"/>
  <c r="AL16" i="177"/>
  <c r="AL15" i="142"/>
  <c r="AL25" i="144"/>
  <c r="AL28" i="150"/>
  <c r="AL21" i="152"/>
  <c r="AL27" i="157"/>
  <c r="AL21" i="164"/>
  <c r="AK29" i="173"/>
  <c r="AL47" i="154"/>
  <c r="AL15" i="166"/>
  <c r="AL50" i="176" l="1"/>
  <c r="AK81" i="161"/>
  <c r="AM81" i="161" s="1"/>
  <c r="AL46" i="175"/>
  <c r="AB25" i="68"/>
  <c r="AD5" i="68"/>
  <c r="AD41" i="68"/>
  <c r="AB42" i="68"/>
  <c r="AL28" i="172"/>
  <c r="AL31" i="173"/>
  <c r="AO20" i="181"/>
  <c r="AU20" i="181" s="1"/>
  <c r="AK20" i="181"/>
  <c r="AO7" i="181"/>
  <c r="AL7" i="181"/>
  <c r="AL22" i="181" s="1"/>
  <c r="AK7" i="181"/>
  <c r="AK23" i="187"/>
  <c r="AK25" i="187" s="1"/>
  <c r="AK31" i="187" s="1"/>
  <c r="AO23" i="187"/>
  <c r="AO25" i="187" s="1"/>
  <c r="AO31" i="187" s="1"/>
  <c r="AN13" i="187"/>
  <c r="AT13" i="187" s="1"/>
  <c r="AN12" i="183"/>
  <c r="AT12" i="183" s="1"/>
  <c r="AK12" i="183"/>
  <c r="AK7" i="183"/>
  <c r="AL24" i="184"/>
  <c r="AK24" i="184"/>
  <c r="AQ24" i="184" s="1"/>
  <c r="AL7" i="184"/>
  <c r="AK7" i="184"/>
  <c r="AL14" i="185"/>
  <c r="AK14" i="185"/>
  <c r="AL7" i="185"/>
  <c r="AK7" i="185"/>
  <c r="AQ14" i="185" l="1"/>
  <c r="AK14" i="183"/>
  <c r="AQ20" i="181"/>
  <c r="AN15" i="187"/>
  <c r="AK16" i="185"/>
  <c r="AO22" i="181"/>
  <c r="AN14" i="183"/>
  <c r="AK26" i="184"/>
  <c r="AQ26" i="184" s="1"/>
  <c r="AL16" i="185"/>
  <c r="AL26" i="184"/>
  <c r="AB62" i="68"/>
  <c r="AD62" i="68" s="1"/>
  <c r="AD25" i="68"/>
  <c r="AD42" i="68"/>
  <c r="AK22" i="181"/>
  <c r="AL24" i="181" s="1"/>
  <c r="AL18" i="185"/>
  <c r="AN23" i="187"/>
  <c r="AT23" i="187" s="1"/>
  <c r="AW27" i="158"/>
  <c r="AY27" i="158" s="1"/>
  <c r="AT14" i="183" l="1"/>
  <c r="AQ16" i="185"/>
  <c r="AO17" i="187"/>
  <c r="AT15" i="187"/>
  <c r="AG53" i="68"/>
  <c r="AH53" i="68" s="1"/>
  <c r="AI53" i="68" s="1"/>
  <c r="AU22" i="181"/>
  <c r="AB64" i="68"/>
  <c r="AB70" i="68" s="1"/>
  <c r="AN25" i="187"/>
  <c r="AT25" i="187" s="1"/>
  <c r="AL28" i="184"/>
  <c r="AQ22" i="181"/>
  <c r="AI25" i="174"/>
  <c r="AI28" i="174"/>
  <c r="AI14" i="174"/>
  <c r="AI12" i="174"/>
  <c r="AI11" i="174"/>
  <c r="AI10" i="174"/>
  <c r="AD25" i="174"/>
  <c r="AD28" i="174"/>
  <c r="AD23" i="174"/>
  <c r="Z22" i="174"/>
  <c r="V22" i="174"/>
  <c r="R22" i="174"/>
  <c r="N22" i="174"/>
  <c r="AD12" i="174"/>
  <c r="AD11" i="174"/>
  <c r="AD10" i="174"/>
  <c r="Z12" i="174"/>
  <c r="Z11" i="174"/>
  <c r="Z10" i="174"/>
  <c r="V12" i="174"/>
  <c r="V11" i="174"/>
  <c r="V10" i="174"/>
  <c r="R12" i="174"/>
  <c r="R11" i="174"/>
  <c r="R10" i="174"/>
  <c r="N12" i="174"/>
  <c r="N11" i="174"/>
  <c r="N10" i="174"/>
  <c r="J12" i="174"/>
  <c r="J11" i="174"/>
  <c r="J10" i="174"/>
  <c r="AB15" i="174"/>
  <c r="AX10" i="140"/>
  <c r="AX14" i="140" s="1"/>
  <c r="AX16" i="140" s="1"/>
  <c r="AW11" i="162"/>
  <c r="AW10" i="162"/>
  <c r="AY10" i="162" s="1"/>
  <c r="AW9" i="162"/>
  <c r="AY9" i="162" s="1"/>
  <c r="AW12" i="160"/>
  <c r="AW11" i="160"/>
  <c r="AW6" i="160"/>
  <c r="AM53" i="68" l="1"/>
  <c r="AN53" i="68" s="1"/>
  <c r="AY11" i="162"/>
  <c r="AX11" i="162"/>
  <c r="AX9" i="162"/>
  <c r="AX10" i="162"/>
  <c r="AY12" i="160"/>
  <c r="AX12" i="160"/>
  <c r="AX11" i="160"/>
  <c r="AY11" i="160"/>
  <c r="AY6" i="160"/>
  <c r="AX6" i="160"/>
  <c r="AN31" i="187"/>
  <c r="AO27" i="187"/>
  <c r="B7" i="162"/>
  <c r="AW23" i="162"/>
  <c r="AY23" i="162" s="1"/>
  <c r="AO33" i="187" l="1"/>
  <c r="AT31" i="187"/>
  <c r="AW7" i="162"/>
  <c r="AX11" i="157"/>
  <c r="AX10" i="157"/>
  <c r="AX9" i="157"/>
  <c r="AX8" i="157"/>
  <c r="AX7" i="157"/>
  <c r="AW23" i="157"/>
  <c r="AY23" i="157" s="1"/>
  <c r="AP23" i="157"/>
  <c r="AP25" i="157" s="1"/>
  <c r="AH23" i="157"/>
  <c r="AG23" i="157"/>
  <c r="AM23" i="157" s="1"/>
  <c r="AC23" i="157"/>
  <c r="AB23" i="157"/>
  <c r="Y23" i="157"/>
  <c r="X23" i="157"/>
  <c r="U23" i="157"/>
  <c r="T23" i="157"/>
  <c r="Q23" i="157"/>
  <c r="P23" i="157"/>
  <c r="M23" i="157"/>
  <c r="L23" i="157"/>
  <c r="I23" i="157"/>
  <c r="H23" i="157"/>
  <c r="AW12" i="157"/>
  <c r="AY12" i="157" s="1"/>
  <c r="AH12" i="157"/>
  <c r="AG12" i="157"/>
  <c r="AM12" i="157" s="1"/>
  <c r="AC12" i="157"/>
  <c r="AB12" i="157"/>
  <c r="Y12" i="157"/>
  <c r="X12" i="157"/>
  <c r="U12" i="157"/>
  <c r="T12" i="157"/>
  <c r="Q12" i="157"/>
  <c r="P12" i="157"/>
  <c r="M12" i="157"/>
  <c r="L12" i="157"/>
  <c r="L25" i="157" s="1"/>
  <c r="I12" i="157"/>
  <c r="H12" i="157"/>
  <c r="E23" i="157"/>
  <c r="D23" i="157"/>
  <c r="E12" i="157"/>
  <c r="D12" i="157"/>
  <c r="B8" i="157"/>
  <c r="B10" i="157"/>
  <c r="B9" i="157"/>
  <c r="AI7" i="157"/>
  <c r="B7" i="157"/>
  <c r="AC33" i="139"/>
  <c r="AH33" i="139"/>
  <c r="E12" i="183"/>
  <c r="D12" i="183"/>
  <c r="I12" i="183"/>
  <c r="H12" i="183"/>
  <c r="M12" i="183"/>
  <c r="L12" i="183"/>
  <c r="Q12" i="183"/>
  <c r="P12" i="183"/>
  <c r="U12" i="183"/>
  <c r="T12" i="183"/>
  <c r="Y12" i="183"/>
  <c r="X12" i="183"/>
  <c r="AB12" i="183"/>
  <c r="AX21" i="157"/>
  <c r="B21" i="157"/>
  <c r="AF12" i="157"/>
  <c r="AB35" i="174"/>
  <c r="AG35" i="174"/>
  <c r="AM35" i="174" s="1"/>
  <c r="AY15" i="174"/>
  <c r="AW42" i="175"/>
  <c r="AY42" i="175" s="1"/>
  <c r="D55" i="76"/>
  <c r="H35" i="76"/>
  <c r="F35" i="76"/>
  <c r="J35" i="76" s="1"/>
  <c r="AB24" i="184"/>
  <c r="AC24" i="184"/>
  <c r="AH24" i="184"/>
  <c r="AG24" i="184"/>
  <c r="AM24" i="184" s="1"/>
  <c r="B22" i="184"/>
  <c r="B23" i="184"/>
  <c r="B21" i="184"/>
  <c r="B20" i="184"/>
  <c r="B19" i="184"/>
  <c r="B18" i="184"/>
  <c r="B17" i="184"/>
  <c r="B16" i="184"/>
  <c r="B15" i="184"/>
  <c r="B14" i="184"/>
  <c r="B13" i="184"/>
  <c r="B12" i="184"/>
  <c r="B11" i="184"/>
  <c r="AV13" i="187"/>
  <c r="AX13" i="187" s="1"/>
  <c r="AW12" i="177"/>
  <c r="AY12" i="177" s="1"/>
  <c r="AO12" i="177"/>
  <c r="AP12" i="177"/>
  <c r="B28" i="176"/>
  <c r="AP12" i="175"/>
  <c r="B9" i="172"/>
  <c r="AB29" i="171"/>
  <c r="AG29" i="171"/>
  <c r="B39" i="169"/>
  <c r="B7" i="164"/>
  <c r="AB20" i="159"/>
  <c r="B24" i="158"/>
  <c r="B17" i="157"/>
  <c r="AI12" i="156"/>
  <c r="B23" i="154"/>
  <c r="B27" i="148"/>
  <c r="AI10" i="180"/>
  <c r="J13" i="180"/>
  <c r="J12" i="180"/>
  <c r="J16" i="180"/>
  <c r="J15" i="180"/>
  <c r="J14" i="180"/>
  <c r="J11" i="180"/>
  <c r="J10" i="180"/>
  <c r="N20" i="180"/>
  <c r="N18" i="180"/>
  <c r="N19" i="180"/>
  <c r="N17" i="180"/>
  <c r="N13" i="180"/>
  <c r="N12" i="180"/>
  <c r="N16" i="180"/>
  <c r="N15" i="180"/>
  <c r="N14" i="180"/>
  <c r="N11" i="180"/>
  <c r="N10" i="180"/>
  <c r="R20" i="180"/>
  <c r="R18" i="180"/>
  <c r="R19" i="180"/>
  <c r="R17" i="180"/>
  <c r="R13" i="180"/>
  <c r="R12" i="180"/>
  <c r="R16" i="180"/>
  <c r="R15" i="180"/>
  <c r="R14" i="180"/>
  <c r="R11" i="180"/>
  <c r="R10" i="180"/>
  <c r="V20" i="180"/>
  <c r="V18" i="180"/>
  <c r="V19" i="180"/>
  <c r="V17" i="180"/>
  <c r="V13" i="180"/>
  <c r="V12" i="180"/>
  <c r="V16" i="180"/>
  <c r="V15" i="180"/>
  <c r="V14" i="180"/>
  <c r="V11" i="180"/>
  <c r="V10" i="180"/>
  <c r="AD20" i="180"/>
  <c r="AD18" i="180"/>
  <c r="AD19" i="180"/>
  <c r="AD17" i="180"/>
  <c r="AD13" i="180"/>
  <c r="AD12" i="180"/>
  <c r="AD16" i="180"/>
  <c r="AD15" i="180"/>
  <c r="AD14" i="180"/>
  <c r="AD11" i="180"/>
  <c r="AD10" i="180"/>
  <c r="Z20" i="180"/>
  <c r="Z18" i="180"/>
  <c r="Z19" i="180"/>
  <c r="Z17" i="180"/>
  <c r="Z13" i="180"/>
  <c r="Z12" i="180"/>
  <c r="Z16" i="180"/>
  <c r="Z15" i="180"/>
  <c r="Z14" i="180"/>
  <c r="Z11" i="180"/>
  <c r="Z10" i="180"/>
  <c r="AO21" i="180"/>
  <c r="AH10" i="143"/>
  <c r="AP10" i="143"/>
  <c r="AO10" i="143"/>
  <c r="AG10" i="143"/>
  <c r="AM10" i="143" s="1"/>
  <c r="AC10" i="143"/>
  <c r="AB10" i="143"/>
  <c r="D45" i="68"/>
  <c r="E45" i="68"/>
  <c r="H45" i="68"/>
  <c r="I45" i="68"/>
  <c r="L45" i="68"/>
  <c r="M45" i="68"/>
  <c r="Q45" i="68"/>
  <c r="R45" i="68"/>
  <c r="H25" i="157" l="1"/>
  <c r="P25" i="157"/>
  <c r="F45" i="68"/>
  <c r="O45" i="68"/>
  <c r="S45" i="68"/>
  <c r="X25" i="157"/>
  <c r="T25" i="157"/>
  <c r="AQ12" i="177"/>
  <c r="AU12" i="177"/>
  <c r="AX7" i="162"/>
  <c r="AY7" i="162"/>
  <c r="AQ21" i="180"/>
  <c r="AU21" i="180"/>
  <c r="AQ10" i="143"/>
  <c r="AU10" i="143"/>
  <c r="AW37" i="174"/>
  <c r="N45" i="68"/>
  <c r="E25" i="157"/>
  <c r="J45" i="68"/>
  <c r="I25" i="157"/>
  <c r="M25" i="157"/>
  <c r="Q25" i="157"/>
  <c r="U25" i="157"/>
  <c r="D25" i="157"/>
  <c r="AW13" i="187"/>
  <c r="AB25" i="157"/>
  <c r="AP33" i="139"/>
  <c r="Y25" i="157"/>
  <c r="AC25" i="157"/>
  <c r="AH25" i="157"/>
  <c r="AW25" i="157"/>
  <c r="AY25" i="157" s="1"/>
  <c r="AD12" i="157"/>
  <c r="AG25" i="157"/>
  <c r="AI12" i="157"/>
  <c r="AO25" i="157"/>
  <c r="AU25" i="157" s="1"/>
  <c r="V23" i="68" l="1"/>
  <c r="AM25" i="157"/>
  <c r="AP27" i="157"/>
  <c r="AQ25" i="157"/>
  <c r="AG4" i="68" l="1"/>
  <c r="AW12" i="183"/>
  <c r="AV12" i="183"/>
  <c r="AX12" i="183" s="1"/>
  <c r="AJ12" i="183"/>
  <c r="AG12" i="183"/>
  <c r="AF12" i="183"/>
  <c r="AC12" i="183"/>
  <c r="AH10" i="183"/>
  <c r="AD10" i="183"/>
  <c r="AJ7" i="183"/>
  <c r="B10" i="183"/>
  <c r="AH12" i="187"/>
  <c r="AH11" i="187"/>
  <c r="AH10" i="187"/>
  <c r="AJ23" i="187"/>
  <c r="AJ13" i="187"/>
  <c r="AP11" i="179"/>
  <c r="AO11" i="179"/>
  <c r="AP7" i="179"/>
  <c r="AO7" i="179"/>
  <c r="AX13" i="176"/>
  <c r="AH46" i="176"/>
  <c r="AH14" i="176"/>
  <c r="AP46" i="176"/>
  <c r="AQ11" i="179" l="1"/>
  <c r="AU11" i="179"/>
  <c r="AH4" i="68"/>
  <c r="AI4" i="68" s="1"/>
  <c r="AM4" i="68"/>
  <c r="AN4" i="68" s="1"/>
  <c r="AP13" i="187"/>
  <c r="AL12" i="183"/>
  <c r="AP12" i="183"/>
  <c r="AJ25" i="187"/>
  <c r="AP23" i="187"/>
  <c r="AO13" i="179"/>
  <c r="AJ15" i="187"/>
  <c r="AP13" i="179"/>
  <c r="AP15" i="179" s="1"/>
  <c r="AJ14" i="183"/>
  <c r="AK16" i="183" s="1"/>
  <c r="AH48" i="176"/>
  <c r="AO14" i="176"/>
  <c r="AP14" i="176"/>
  <c r="AP48" i="176" s="1"/>
  <c r="AJ31" i="187" l="1"/>
  <c r="AQ13" i="179"/>
  <c r="AU13" i="179"/>
  <c r="AQ14" i="176"/>
  <c r="AU14" i="176"/>
  <c r="AG50" i="68"/>
  <c r="AP14" i="183"/>
  <c r="AK17" i="187"/>
  <c r="AP15" i="187"/>
  <c r="AK27" i="187"/>
  <c r="AP25" i="187"/>
  <c r="AK33" i="187"/>
  <c r="AG57" i="68"/>
  <c r="AO48" i="176"/>
  <c r="AU48" i="176" s="1"/>
  <c r="AP27" i="173"/>
  <c r="AO27" i="173"/>
  <c r="AO9" i="173"/>
  <c r="AH57" i="68" l="1"/>
  <c r="AI57" i="68" s="1"/>
  <c r="AM57" i="68"/>
  <c r="AN57" i="68" s="1"/>
  <c r="AQ9" i="173"/>
  <c r="AU9" i="173"/>
  <c r="AQ27" i="173"/>
  <c r="AU27" i="173"/>
  <c r="AH50" i="68"/>
  <c r="AI50" i="68" s="1"/>
  <c r="AM50" i="68"/>
  <c r="AN50" i="68" s="1"/>
  <c r="AP31" i="187"/>
  <c r="AG47" i="68"/>
  <c r="AQ48" i="176"/>
  <c r="AO29" i="173"/>
  <c r="AU29" i="173" s="1"/>
  <c r="AX27" i="173"/>
  <c r="AP50" i="176"/>
  <c r="AP29" i="173"/>
  <c r="AH23" i="171"/>
  <c r="AI10" i="171"/>
  <c r="AP31" i="173" l="1"/>
  <c r="AH47" i="68"/>
  <c r="AI47" i="68" s="1"/>
  <c r="AM47" i="68"/>
  <c r="AN47" i="68" s="1"/>
  <c r="AG43" i="68"/>
  <c r="AQ29" i="173"/>
  <c r="AO23" i="171"/>
  <c r="AP23" i="171"/>
  <c r="AP7" i="171"/>
  <c r="AO7" i="171"/>
  <c r="AG46" i="165"/>
  <c r="AM46" i="165" s="1"/>
  <c r="AP11" i="165"/>
  <c r="AP48" i="165" s="1"/>
  <c r="AP23" i="162"/>
  <c r="AO23" i="162"/>
  <c r="AU23" i="162" s="1"/>
  <c r="AO12" i="162"/>
  <c r="AQ12" i="162" l="1"/>
  <c r="AU12" i="162"/>
  <c r="AQ23" i="171"/>
  <c r="AU23" i="171"/>
  <c r="AH43" i="68"/>
  <c r="AI43" i="68" s="1"/>
  <c r="AM43" i="68"/>
  <c r="AN43" i="68" s="1"/>
  <c r="AQ23" i="162"/>
  <c r="AO25" i="162"/>
  <c r="AO48" i="165"/>
  <c r="AU48" i="165" s="1"/>
  <c r="AP25" i="162"/>
  <c r="AX30" i="167"/>
  <c r="AO25" i="171"/>
  <c r="AU25" i="171" s="1"/>
  <c r="AP25" i="171"/>
  <c r="AX14" i="160"/>
  <c r="AH48" i="160"/>
  <c r="AI33" i="160"/>
  <c r="B7" i="160"/>
  <c r="AO48" i="160"/>
  <c r="AP15" i="160"/>
  <c r="AO15" i="160"/>
  <c r="AQ25" i="162" l="1"/>
  <c r="AU25" i="162"/>
  <c r="AQ15" i="160"/>
  <c r="AU15" i="160"/>
  <c r="AQ48" i="160"/>
  <c r="AU48" i="160"/>
  <c r="AO50" i="160"/>
  <c r="AP27" i="162"/>
  <c r="AG40" i="68"/>
  <c r="AQ25" i="171"/>
  <c r="AP50" i="160"/>
  <c r="AP52" i="160" s="1"/>
  <c r="AG29" i="68"/>
  <c r="AG32" i="68"/>
  <c r="AQ48" i="165"/>
  <c r="AP50" i="165"/>
  <c r="AP27" i="171"/>
  <c r="AP13" i="170"/>
  <c r="AO13" i="170"/>
  <c r="AP7" i="170"/>
  <c r="AO7" i="170"/>
  <c r="AP43" i="169"/>
  <c r="AO11" i="169"/>
  <c r="AX27" i="161"/>
  <c r="AX26" i="161"/>
  <c r="AO25" i="161"/>
  <c r="AO92" i="161" s="1"/>
  <c r="AP71" i="161"/>
  <c r="AP73" i="161" s="1"/>
  <c r="AO16" i="153"/>
  <c r="AO7" i="153"/>
  <c r="AP7" i="153"/>
  <c r="AP16" i="153"/>
  <c r="AP18" i="153" s="1"/>
  <c r="AW14" i="185"/>
  <c r="AG14" i="185"/>
  <c r="AG16" i="185" s="1"/>
  <c r="AB7" i="185"/>
  <c r="AB14" i="185"/>
  <c r="AI11" i="185"/>
  <c r="AI13" i="185"/>
  <c r="AI12" i="185"/>
  <c r="AI10" i="185"/>
  <c r="AP7" i="185"/>
  <c r="AP14" i="185"/>
  <c r="AP16" i="185" s="1"/>
  <c r="AI10" i="184"/>
  <c r="AP7" i="184"/>
  <c r="AG7" i="184"/>
  <c r="AG26" i="184" s="1"/>
  <c r="AM26" i="184" s="1"/>
  <c r="AO15" i="174"/>
  <c r="AO7" i="174"/>
  <c r="AP7" i="174"/>
  <c r="AP15" i="174"/>
  <c r="AO30" i="167"/>
  <c r="AP9" i="167"/>
  <c r="AP30" i="167"/>
  <c r="AO11" i="166"/>
  <c r="AP11" i="166"/>
  <c r="AP13" i="166" s="1"/>
  <c r="AW8" i="164"/>
  <c r="AH9" i="164"/>
  <c r="AH17" i="164"/>
  <c r="AO9" i="164"/>
  <c r="AP9" i="164"/>
  <c r="AW6" i="163"/>
  <c r="AX21" i="163"/>
  <c r="AO21" i="163"/>
  <c r="AO8" i="163"/>
  <c r="AU8" i="163" s="1"/>
  <c r="AP8" i="163"/>
  <c r="AP21" i="163"/>
  <c r="AO7" i="158"/>
  <c r="AG27" i="158"/>
  <c r="AM27" i="158" s="1"/>
  <c r="B15" i="158"/>
  <c r="B12" i="158"/>
  <c r="AP7" i="158"/>
  <c r="AW40" i="157"/>
  <c r="AW42" i="157" s="1"/>
  <c r="AX22" i="157"/>
  <c r="AX20" i="157"/>
  <c r="AX19" i="157"/>
  <c r="AX18" i="157"/>
  <c r="AX16" i="157"/>
  <c r="AX15" i="157"/>
  <c r="AX14" i="157"/>
  <c r="AX6" i="157"/>
  <c r="AX12" i="157" s="1"/>
  <c r="AI20" i="157"/>
  <c r="AI19" i="157"/>
  <c r="AI18" i="157"/>
  <c r="AI16" i="157"/>
  <c r="AI15" i="157"/>
  <c r="AI14" i="157"/>
  <c r="AO40" i="157"/>
  <c r="AO42" i="157" s="1"/>
  <c r="AX7" i="156"/>
  <c r="AO7" i="156"/>
  <c r="AO15" i="156"/>
  <c r="AW7" i="156"/>
  <c r="AW15" i="156"/>
  <c r="AY15" i="156" s="1"/>
  <c r="AG7" i="156"/>
  <c r="AG15" i="156"/>
  <c r="AM15" i="156" s="1"/>
  <c r="AP7" i="156"/>
  <c r="AP15" i="156"/>
  <c r="AC15" i="156"/>
  <c r="AB15" i="156"/>
  <c r="AO7" i="146"/>
  <c r="AO16" i="146"/>
  <c r="AP7" i="146"/>
  <c r="AP18" i="146" s="1"/>
  <c r="AP8" i="144"/>
  <c r="AO8" i="144"/>
  <c r="AU8" i="144" s="1"/>
  <c r="AP21" i="144"/>
  <c r="AO7" i="177"/>
  <c r="AO14" i="177" s="1"/>
  <c r="AU14" i="177" s="1"/>
  <c r="AP7" i="177"/>
  <c r="AP14" i="177"/>
  <c r="AX42" i="175"/>
  <c r="AO42" i="175"/>
  <c r="AU42" i="175" s="1"/>
  <c r="AG42" i="175"/>
  <c r="AM42" i="175" s="1"/>
  <c r="AW18" i="159"/>
  <c r="AW17" i="159"/>
  <c r="AW16" i="159"/>
  <c r="AW15" i="159"/>
  <c r="AW14" i="159"/>
  <c r="AW13" i="159"/>
  <c r="AW12" i="159"/>
  <c r="AG26" i="68"/>
  <c r="AP20" i="159"/>
  <c r="AG53" i="159"/>
  <c r="AM53" i="159" s="1"/>
  <c r="AG20" i="159"/>
  <c r="AM20" i="159" s="1"/>
  <c r="AX16" i="151"/>
  <c r="AX15" i="151"/>
  <c r="AO8" i="145"/>
  <c r="AU8" i="145" s="1"/>
  <c r="AP8" i="145"/>
  <c r="AQ8" i="145" s="1"/>
  <c r="AW23" i="145"/>
  <c r="AY23" i="145" s="1"/>
  <c r="AG8" i="145"/>
  <c r="AG23" i="145"/>
  <c r="AM23" i="145" s="1"/>
  <c r="AF8" i="145"/>
  <c r="AF23" i="145"/>
  <c r="AP23" i="145"/>
  <c r="B24" i="143"/>
  <c r="B23" i="143"/>
  <c r="B22" i="143"/>
  <c r="B21" i="143"/>
  <c r="B20" i="143"/>
  <c r="B19" i="143"/>
  <c r="B18" i="143"/>
  <c r="B17" i="143"/>
  <c r="B16" i="143"/>
  <c r="B15" i="143"/>
  <c r="B14" i="143"/>
  <c r="AW26" i="143"/>
  <c r="AY26" i="143" s="1"/>
  <c r="AO26" i="143"/>
  <c r="AU26" i="143" s="1"/>
  <c r="AP26" i="143"/>
  <c r="AP28" i="143" s="1"/>
  <c r="AG26" i="143"/>
  <c r="AW19" i="141"/>
  <c r="AO19" i="141"/>
  <c r="AW8" i="172"/>
  <c r="AW7" i="172"/>
  <c r="AO10" i="172"/>
  <c r="AG10" i="172"/>
  <c r="AM10" i="172" s="1"/>
  <c r="AI6" i="172"/>
  <c r="AP10" i="172"/>
  <c r="AW17" i="147"/>
  <c r="AY17" i="147" s="1"/>
  <c r="AO17" i="147"/>
  <c r="AP17" i="147"/>
  <c r="AP19" i="147" s="1"/>
  <c r="AG8" i="147"/>
  <c r="AM8" i="147" s="1"/>
  <c r="AG17" i="147"/>
  <c r="AM17" i="147" s="1"/>
  <c r="AO24" i="150"/>
  <c r="AP24" i="150"/>
  <c r="AI27" i="148"/>
  <c r="AO28" i="148"/>
  <c r="AU28" i="148" s="1"/>
  <c r="AG28" i="148"/>
  <c r="AM28" i="148" s="1"/>
  <c r="AC28" i="148"/>
  <c r="AY20" i="181"/>
  <c r="AP7" i="181"/>
  <c r="AP20" i="181"/>
  <c r="AW21" i="180"/>
  <c r="AY21" i="180" s="1"/>
  <c r="AO7" i="180"/>
  <c r="AO23" i="180" s="1"/>
  <c r="AP7" i="180"/>
  <c r="AP21" i="180"/>
  <c r="AF21" i="180"/>
  <c r="AO12" i="168"/>
  <c r="AU12" i="168" s="1"/>
  <c r="AP7" i="168"/>
  <c r="AP12" i="168"/>
  <c r="AO8" i="178"/>
  <c r="AU8" i="178" s="1"/>
  <c r="AO13" i="178"/>
  <c r="AW13" i="178"/>
  <c r="AY13" i="178" s="1"/>
  <c r="AP13" i="178"/>
  <c r="AP15" i="178" s="1"/>
  <c r="AG8" i="178"/>
  <c r="AM8" i="178" s="1"/>
  <c r="AG13" i="178"/>
  <c r="AW17" i="152"/>
  <c r="AY17" i="152" s="1"/>
  <c r="AO8" i="152"/>
  <c r="AU8" i="152" s="1"/>
  <c r="AO17" i="152"/>
  <c r="AP8" i="152"/>
  <c r="AP17" i="152"/>
  <c r="AG17" i="152"/>
  <c r="AM17" i="152" s="1"/>
  <c r="AW7" i="139"/>
  <c r="AO8" i="151"/>
  <c r="AO17" i="151"/>
  <c r="AU17" i="151" s="1"/>
  <c r="AG17" i="151"/>
  <c r="AX19" i="149"/>
  <c r="AJ9" i="149"/>
  <c r="AJ19" i="149"/>
  <c r="AJ21" i="149" s="1"/>
  <c r="AF9" i="149"/>
  <c r="AF19" i="149"/>
  <c r="AO9" i="149"/>
  <c r="AO19" i="149"/>
  <c r="AH18" i="149"/>
  <c r="AH17" i="149"/>
  <c r="AH15" i="149"/>
  <c r="AH13" i="149"/>
  <c r="AH12" i="149"/>
  <c r="AH8" i="149"/>
  <c r="AH7" i="149"/>
  <c r="AH6" i="149"/>
  <c r="AB9" i="149"/>
  <c r="AH9" i="149" s="1"/>
  <c r="AB19" i="149"/>
  <c r="AG9" i="149"/>
  <c r="D9" i="149"/>
  <c r="D19" i="149"/>
  <c r="AD50" i="159"/>
  <c r="AD48" i="159"/>
  <c r="AD47" i="159"/>
  <c r="AD46" i="159"/>
  <c r="AD45" i="159"/>
  <c r="AD44" i="159"/>
  <c r="AD43" i="159"/>
  <c r="AD42" i="159"/>
  <c r="AD41" i="159"/>
  <c r="AD40" i="159"/>
  <c r="AD39" i="159"/>
  <c r="AD38" i="159"/>
  <c r="AD37" i="159"/>
  <c r="AD36" i="159"/>
  <c r="AD35" i="159"/>
  <c r="AD34" i="159"/>
  <c r="AD33" i="159"/>
  <c r="AD32" i="159"/>
  <c r="AD30" i="159"/>
  <c r="AD29" i="159"/>
  <c r="AD28" i="159"/>
  <c r="AD27" i="159"/>
  <c r="AD26" i="159"/>
  <c r="AD25" i="159"/>
  <c r="AD24" i="159"/>
  <c r="AD23" i="159"/>
  <c r="AD19" i="159"/>
  <c r="AD18" i="159"/>
  <c r="AD17" i="159"/>
  <c r="AD16" i="159"/>
  <c r="AD15" i="159"/>
  <c r="AD14" i="159"/>
  <c r="AD13" i="159"/>
  <c r="AD12" i="159"/>
  <c r="AD10" i="159"/>
  <c r="AD9" i="159"/>
  <c r="AD8" i="159"/>
  <c r="AD7" i="159"/>
  <c r="AD11" i="159"/>
  <c r="AD6" i="159"/>
  <c r="Z50" i="159"/>
  <c r="Z48" i="159"/>
  <c r="Z47" i="159"/>
  <c r="Z46" i="159"/>
  <c r="Z45" i="159"/>
  <c r="Z44" i="159"/>
  <c r="Z43" i="159"/>
  <c r="Z42" i="159"/>
  <c r="Z41" i="159"/>
  <c r="Z40" i="159"/>
  <c r="Z39" i="159"/>
  <c r="Z38" i="159"/>
  <c r="Z37" i="159"/>
  <c r="Z36" i="159"/>
  <c r="Z35" i="159"/>
  <c r="Z34" i="159"/>
  <c r="Z33" i="159"/>
  <c r="Z32" i="159"/>
  <c r="Z30" i="159"/>
  <c r="Z29" i="159"/>
  <c r="Z28" i="159"/>
  <c r="Z27" i="159"/>
  <c r="Z26" i="159"/>
  <c r="Z25" i="159"/>
  <c r="Z24" i="159"/>
  <c r="Z23" i="159"/>
  <c r="Z19" i="159"/>
  <c r="Z18" i="159"/>
  <c r="Z17" i="159"/>
  <c r="Z16" i="159"/>
  <c r="Z15" i="159"/>
  <c r="Z14" i="159"/>
  <c r="Z13" i="159"/>
  <c r="Z12" i="159"/>
  <c r="Z10" i="159"/>
  <c r="Z9" i="159"/>
  <c r="Z8" i="159"/>
  <c r="Z7" i="159"/>
  <c r="Z11" i="159"/>
  <c r="Z6" i="159"/>
  <c r="AH20" i="159"/>
  <c r="AX28" i="155"/>
  <c r="AO29" i="155"/>
  <c r="AU29" i="155" s="1"/>
  <c r="AP7" i="155"/>
  <c r="AO7" i="155"/>
  <c r="AH29" i="155"/>
  <c r="AG29" i="155"/>
  <c r="AM29" i="155" s="1"/>
  <c r="AD27" i="155"/>
  <c r="AD26" i="155"/>
  <c r="AD25" i="155"/>
  <c r="AD23" i="155"/>
  <c r="AD22" i="155"/>
  <c r="AD20" i="155"/>
  <c r="AD19" i="155"/>
  <c r="AD18" i="155"/>
  <c r="AD17" i="155"/>
  <c r="AD15" i="155"/>
  <c r="AD13" i="155"/>
  <c r="AD12" i="155"/>
  <c r="Z27" i="155"/>
  <c r="Z26" i="155"/>
  <c r="Z25" i="155"/>
  <c r="Z23" i="155"/>
  <c r="Z22" i="155"/>
  <c r="Z20" i="155"/>
  <c r="Z19" i="155"/>
  <c r="Z18" i="155"/>
  <c r="Z17" i="155"/>
  <c r="Z16" i="155"/>
  <c r="Z15" i="155"/>
  <c r="Z14" i="155"/>
  <c r="Z13" i="155"/>
  <c r="Z12" i="155"/>
  <c r="V27" i="155"/>
  <c r="V26" i="155"/>
  <c r="V25" i="155"/>
  <c r="V23" i="155"/>
  <c r="V22" i="155"/>
  <c r="V20" i="155"/>
  <c r="V19" i="155"/>
  <c r="V18" i="155"/>
  <c r="V17" i="155"/>
  <c r="V16" i="155"/>
  <c r="V15" i="155"/>
  <c r="V14" i="155"/>
  <c r="V13" i="155"/>
  <c r="V12" i="155"/>
  <c r="R27" i="155"/>
  <c r="R26" i="155"/>
  <c r="R25" i="155"/>
  <c r="R23" i="155"/>
  <c r="R22" i="155"/>
  <c r="R20" i="155"/>
  <c r="R19" i="155"/>
  <c r="R18" i="155"/>
  <c r="R17" i="155"/>
  <c r="R16" i="155"/>
  <c r="R15" i="155"/>
  <c r="R14" i="155"/>
  <c r="R13" i="155"/>
  <c r="R12" i="155"/>
  <c r="N27" i="155"/>
  <c r="N26" i="155"/>
  <c r="N25" i="155"/>
  <c r="N23" i="155"/>
  <c r="N22" i="155"/>
  <c r="N20" i="155"/>
  <c r="N19" i="155"/>
  <c r="N18" i="155"/>
  <c r="N17" i="155"/>
  <c r="N16" i="155"/>
  <c r="N15" i="155"/>
  <c r="N14" i="155"/>
  <c r="N13" i="155"/>
  <c r="N12" i="155"/>
  <c r="J12" i="155"/>
  <c r="J27" i="155"/>
  <c r="J26" i="155"/>
  <c r="J25" i="155"/>
  <c r="J23" i="155"/>
  <c r="J22" i="155"/>
  <c r="J20" i="155"/>
  <c r="J19" i="155"/>
  <c r="J18" i="155"/>
  <c r="J17" i="155"/>
  <c r="J16" i="155"/>
  <c r="J15" i="155"/>
  <c r="J14" i="155"/>
  <c r="J13" i="155"/>
  <c r="AH43" i="154"/>
  <c r="AO43" i="154"/>
  <c r="AU43" i="154" s="1"/>
  <c r="AP42" i="175"/>
  <c r="AP44" i="175" s="1"/>
  <c r="AO12" i="175"/>
  <c r="AU12" i="175" s="1"/>
  <c r="AP11" i="142"/>
  <c r="AO11" i="142"/>
  <c r="AP7" i="142"/>
  <c r="AP19" i="141"/>
  <c r="AP8" i="141"/>
  <c r="AH14" i="140"/>
  <c r="AH16" i="140" s="1"/>
  <c r="X6" i="68" s="1"/>
  <c r="AP16" i="140"/>
  <c r="AO14" i="140"/>
  <c r="AU14" i="140" s="1"/>
  <c r="AO33" i="139"/>
  <c r="AP35" i="139" s="1"/>
  <c r="AC71" i="161"/>
  <c r="AC25" i="161"/>
  <c r="AB71" i="161"/>
  <c r="AB25" i="161"/>
  <c r="AF71" i="161"/>
  <c r="AG71" i="161"/>
  <c r="AM71" i="161" s="1"/>
  <c r="AH71" i="161"/>
  <c r="B11" i="161"/>
  <c r="B32" i="161"/>
  <c r="AH25" i="161"/>
  <c r="B31" i="161"/>
  <c r="B28" i="161"/>
  <c r="H54" i="76"/>
  <c r="F54" i="76"/>
  <c r="J54" i="76" s="1"/>
  <c r="AW23" i="171"/>
  <c r="AY23" i="171" s="1"/>
  <c r="AF13" i="187"/>
  <c r="AL13" i="187" s="1"/>
  <c r="AG13" i="187"/>
  <c r="AG15" i="187" s="1"/>
  <c r="AG31" i="187" s="1"/>
  <c r="U31" i="187"/>
  <c r="T31" i="187"/>
  <c r="Q31" i="187"/>
  <c r="P31" i="187"/>
  <c r="M31" i="187"/>
  <c r="L31" i="187"/>
  <c r="I31" i="187"/>
  <c r="H31" i="187"/>
  <c r="E31" i="187"/>
  <c r="D31" i="187"/>
  <c r="B11" i="187"/>
  <c r="B10" i="187"/>
  <c r="AG23" i="187"/>
  <c r="AG25" i="187" s="1"/>
  <c r="AV23" i="187"/>
  <c r="AX23" i="187" s="1"/>
  <c r="AF23" i="187"/>
  <c r="AL23" i="187" s="1"/>
  <c r="AB23" i="187"/>
  <c r="AB25" i="187" s="1"/>
  <c r="B22" i="187"/>
  <c r="AW15" i="187"/>
  <c r="AB13" i="187"/>
  <c r="B12" i="187"/>
  <c r="Y7" i="187"/>
  <c r="X7" i="187"/>
  <c r="U7" i="187"/>
  <c r="T7" i="187"/>
  <c r="Q7" i="187"/>
  <c r="P7" i="187"/>
  <c r="M7" i="187"/>
  <c r="L7" i="187"/>
  <c r="I7" i="187"/>
  <c r="H7" i="187"/>
  <c r="E7" i="187"/>
  <c r="D7" i="187"/>
  <c r="AH8" i="178"/>
  <c r="AH13" i="178"/>
  <c r="AH12" i="177"/>
  <c r="B21" i="176"/>
  <c r="AH42" i="175"/>
  <c r="AH12" i="175"/>
  <c r="AH15" i="174"/>
  <c r="B13" i="173"/>
  <c r="AH9" i="173"/>
  <c r="B13" i="171"/>
  <c r="AH13" i="170"/>
  <c r="AH12" i="168"/>
  <c r="AF9" i="167"/>
  <c r="AG9" i="167"/>
  <c r="AM9" i="167" s="1"/>
  <c r="AH9" i="167"/>
  <c r="AH46" i="165"/>
  <c r="B34" i="165"/>
  <c r="B17" i="165"/>
  <c r="AH8" i="163"/>
  <c r="AH15" i="160"/>
  <c r="AH50" i="160" s="1"/>
  <c r="X27" i="68" s="1"/>
  <c r="AH53" i="159"/>
  <c r="AH27" i="158"/>
  <c r="AH40" i="157"/>
  <c r="AH42" i="157" s="1"/>
  <c r="B14" i="155"/>
  <c r="B39" i="154"/>
  <c r="B13" i="152"/>
  <c r="AH8" i="152"/>
  <c r="AH17" i="151"/>
  <c r="B14" i="151"/>
  <c r="AH24" i="150"/>
  <c r="AH8" i="150"/>
  <c r="AH16" i="146"/>
  <c r="AH23" i="145"/>
  <c r="AH8" i="145"/>
  <c r="AH21" i="144"/>
  <c r="AH8" i="144"/>
  <c r="AH26" i="143"/>
  <c r="AH28" i="143" s="1"/>
  <c r="X9" i="68" s="1"/>
  <c r="AH8" i="141"/>
  <c r="AH28" i="148"/>
  <c r="B11" i="177"/>
  <c r="B10" i="177"/>
  <c r="AF8" i="163"/>
  <c r="AG8" i="163"/>
  <c r="AM8" i="163" s="1"/>
  <c r="AW7" i="163"/>
  <c r="B6" i="163"/>
  <c r="AW24" i="172"/>
  <c r="AY24" i="172" s="1"/>
  <c r="B18" i="161"/>
  <c r="AF65" i="159"/>
  <c r="B15" i="150"/>
  <c r="B16" i="150"/>
  <c r="AG24" i="172"/>
  <c r="AW43" i="154"/>
  <c r="AY43" i="154" s="1"/>
  <c r="B33" i="160"/>
  <c r="AF12" i="162"/>
  <c r="B26" i="148"/>
  <c r="AW21" i="144"/>
  <c r="AY21" i="144" s="1"/>
  <c r="V71" i="68"/>
  <c r="V73" i="68" s="1"/>
  <c r="AW6" i="176"/>
  <c r="B7" i="173"/>
  <c r="B6" i="145"/>
  <c r="AF24" i="184"/>
  <c r="AF8" i="178"/>
  <c r="AF15" i="174"/>
  <c r="B6" i="173"/>
  <c r="B8" i="173"/>
  <c r="AX23" i="172"/>
  <c r="AX24" i="172" s="1"/>
  <c r="AX43" i="169"/>
  <c r="AI8" i="167"/>
  <c r="AF30" i="167"/>
  <c r="AF32" i="167" s="1"/>
  <c r="V34" i="68" s="1"/>
  <c r="AX11" i="166"/>
  <c r="AX13" i="166" s="1"/>
  <c r="AX10" i="163"/>
  <c r="AX9" i="163"/>
  <c r="AG21" i="163"/>
  <c r="AM21" i="163" s="1"/>
  <c r="AF21" i="163"/>
  <c r="AG12" i="162"/>
  <c r="AM12" i="162" s="1"/>
  <c r="AX25" i="143"/>
  <c r="AX48" i="160"/>
  <c r="AF48" i="160"/>
  <c r="B13" i="160"/>
  <c r="AF27" i="158"/>
  <c r="B23" i="158"/>
  <c r="AF23" i="157"/>
  <c r="AF25" i="157" s="1"/>
  <c r="AF29" i="155"/>
  <c r="AG7" i="154"/>
  <c r="AM7" i="154" s="1"/>
  <c r="AF7" i="154"/>
  <c r="AF9" i="154" s="1"/>
  <c r="AF43" i="154"/>
  <c r="AG8" i="152"/>
  <c r="AM8" i="152" s="1"/>
  <c r="AF8" i="152"/>
  <c r="AG8" i="151"/>
  <c r="AF8" i="151"/>
  <c r="AG24" i="150"/>
  <c r="AM24" i="150" s="1"/>
  <c r="B18" i="149"/>
  <c r="AG12" i="175"/>
  <c r="AF12" i="175"/>
  <c r="AF10" i="143"/>
  <c r="AF26" i="143"/>
  <c r="AF14" i="140"/>
  <c r="AF16" i="140" s="1"/>
  <c r="V6" i="68" s="1"/>
  <c r="AW6" i="139"/>
  <c r="AX32" i="139"/>
  <c r="AX7" i="176"/>
  <c r="AF46" i="176"/>
  <c r="AW46" i="176"/>
  <c r="AY46" i="176" s="1"/>
  <c r="AW12" i="176"/>
  <c r="AW11" i="176"/>
  <c r="AW9" i="176"/>
  <c r="AW8" i="176"/>
  <c r="B7" i="176"/>
  <c r="B12" i="176"/>
  <c r="AX47" i="165"/>
  <c r="AF46" i="165"/>
  <c r="AG8" i="148"/>
  <c r="AG8" i="144"/>
  <c r="AF8" i="144"/>
  <c r="AY53" i="159"/>
  <c r="AG11" i="142"/>
  <c r="AG7" i="155"/>
  <c r="AG7" i="158"/>
  <c r="AG11" i="166"/>
  <c r="AM11" i="166" s="1"/>
  <c r="AG12" i="168"/>
  <c r="AG7" i="168"/>
  <c r="AG7" i="174"/>
  <c r="AG11" i="179"/>
  <c r="AM11" i="179" s="1"/>
  <c r="AG7" i="179"/>
  <c r="AG7" i="180"/>
  <c r="AG7" i="181"/>
  <c r="AF14" i="183"/>
  <c r="AL14" i="183" s="1"/>
  <c r="W4" i="68"/>
  <c r="AE4" i="68" s="1"/>
  <c r="AF10" i="172"/>
  <c r="W5" i="68"/>
  <c r="AE5" i="68" s="1"/>
  <c r="AG15" i="174"/>
  <c r="AG27" i="173"/>
  <c r="AG48" i="160"/>
  <c r="AG20" i="181"/>
  <c r="AG21" i="180"/>
  <c r="AM21" i="180" s="1"/>
  <c r="AG12" i="177"/>
  <c r="AM12" i="177" s="1"/>
  <c r="AG46" i="176"/>
  <c r="AM46" i="176" s="1"/>
  <c r="AG30" i="167"/>
  <c r="AG43" i="154"/>
  <c r="AM43" i="154" s="1"/>
  <c r="AG16" i="146"/>
  <c r="AM16" i="146" s="1"/>
  <c r="AG18" i="146"/>
  <c r="AM18" i="146" s="1"/>
  <c r="AG13" i="170"/>
  <c r="AG43" i="169"/>
  <c r="AG16" i="153"/>
  <c r="AG19" i="141"/>
  <c r="AM19" i="141" s="1"/>
  <c r="AG14" i="140"/>
  <c r="AM14" i="140" s="1"/>
  <c r="AG13" i="166"/>
  <c r="AG14" i="177"/>
  <c r="AM14" i="177" s="1"/>
  <c r="AG23" i="162"/>
  <c r="AM23" i="162" s="1"/>
  <c r="AG21" i="144"/>
  <c r="AM21" i="144" s="1"/>
  <c r="W58" i="68"/>
  <c r="AE58" i="68" s="1"/>
  <c r="AF8" i="141"/>
  <c r="AF8" i="147"/>
  <c r="AF8" i="148"/>
  <c r="AF8" i="150"/>
  <c r="AF7" i="153"/>
  <c r="AF7" i="155"/>
  <c r="AF31" i="155" s="1"/>
  <c r="V21" i="68" s="1"/>
  <c r="AF7" i="156"/>
  <c r="AF7" i="158"/>
  <c r="AF7" i="168"/>
  <c r="AF9" i="173"/>
  <c r="AF7" i="174"/>
  <c r="AF17" i="174" s="1"/>
  <c r="V44" i="68" s="1"/>
  <c r="AF7" i="179"/>
  <c r="AF7" i="180"/>
  <c r="AF23" i="180" s="1"/>
  <c r="AF7" i="181"/>
  <c r="AF7" i="182"/>
  <c r="AF7" i="184"/>
  <c r="AF9" i="164"/>
  <c r="E7" i="142"/>
  <c r="D7" i="142"/>
  <c r="E7" i="146"/>
  <c r="D7" i="146"/>
  <c r="E7" i="155"/>
  <c r="D7" i="155"/>
  <c r="E7" i="156"/>
  <c r="D7" i="156"/>
  <c r="E7" i="158"/>
  <c r="D7" i="158"/>
  <c r="E7" i="168"/>
  <c r="D7" i="168"/>
  <c r="E7" i="170"/>
  <c r="D7" i="170"/>
  <c r="E7" i="171"/>
  <c r="D7" i="171"/>
  <c r="E7" i="174"/>
  <c r="D7" i="174"/>
  <c r="E7" i="177"/>
  <c r="D7" i="177"/>
  <c r="E7" i="179"/>
  <c r="D7" i="179"/>
  <c r="E7" i="183"/>
  <c r="E14" i="183" s="1"/>
  <c r="D7" i="183"/>
  <c r="D14" i="183" s="1"/>
  <c r="E7" i="184"/>
  <c r="D7" i="184"/>
  <c r="E7" i="185"/>
  <c r="D7" i="185"/>
  <c r="M7" i="142"/>
  <c r="L7" i="142"/>
  <c r="I7" i="142"/>
  <c r="H7" i="142"/>
  <c r="M7" i="146"/>
  <c r="L7" i="146"/>
  <c r="I7" i="146"/>
  <c r="H7" i="146"/>
  <c r="M7" i="155"/>
  <c r="L7" i="155"/>
  <c r="I7" i="155"/>
  <c r="H7" i="155"/>
  <c r="M7" i="156"/>
  <c r="L7" i="156"/>
  <c r="I7" i="156"/>
  <c r="H7" i="156"/>
  <c r="M7" i="158"/>
  <c r="L7" i="158"/>
  <c r="I7" i="158"/>
  <c r="H7" i="158"/>
  <c r="M7" i="168"/>
  <c r="L7" i="168"/>
  <c r="I7" i="168"/>
  <c r="H7" i="168"/>
  <c r="M7" i="170"/>
  <c r="L7" i="170"/>
  <c r="I7" i="170"/>
  <c r="H7" i="170"/>
  <c r="M7" i="171"/>
  <c r="L7" i="171"/>
  <c r="I7" i="171"/>
  <c r="H7" i="171"/>
  <c r="M7" i="174"/>
  <c r="L7" i="174"/>
  <c r="I7" i="174"/>
  <c r="H7" i="174"/>
  <c r="M7" i="177"/>
  <c r="L7" i="177"/>
  <c r="I7" i="177"/>
  <c r="H7" i="177"/>
  <c r="M7" i="179"/>
  <c r="L7" i="179"/>
  <c r="I7" i="179"/>
  <c r="H7" i="179"/>
  <c r="M7" i="183"/>
  <c r="M14" i="183" s="1"/>
  <c r="L7" i="183"/>
  <c r="L14" i="183" s="1"/>
  <c r="I7" i="183"/>
  <c r="I14" i="183" s="1"/>
  <c r="H7" i="183"/>
  <c r="H14" i="183" s="1"/>
  <c r="M7" i="184"/>
  <c r="L7" i="184"/>
  <c r="I7" i="184"/>
  <c r="H7" i="184"/>
  <c r="M7" i="185"/>
  <c r="L7" i="185"/>
  <c r="I7" i="185"/>
  <c r="H7" i="185"/>
  <c r="Q7" i="142"/>
  <c r="P7" i="142"/>
  <c r="Q7" i="146"/>
  <c r="P7" i="146"/>
  <c r="Q7" i="155"/>
  <c r="P7" i="155"/>
  <c r="Q7" i="156"/>
  <c r="P7" i="156"/>
  <c r="Q7" i="158"/>
  <c r="P7" i="158"/>
  <c r="Q7" i="168"/>
  <c r="P7" i="168"/>
  <c r="Q7" i="170"/>
  <c r="P7" i="170"/>
  <c r="Q7" i="171"/>
  <c r="P7" i="171"/>
  <c r="Q7" i="174"/>
  <c r="P7" i="174"/>
  <c r="Q7" i="177"/>
  <c r="P7" i="177"/>
  <c r="Q7" i="179"/>
  <c r="P7" i="179"/>
  <c r="Q7" i="183"/>
  <c r="Q14" i="183" s="1"/>
  <c r="P7" i="183"/>
  <c r="Q7" i="184"/>
  <c r="P7" i="184"/>
  <c r="Q7" i="185"/>
  <c r="P7" i="185"/>
  <c r="AW46" i="165"/>
  <c r="AY46" i="165" s="1"/>
  <c r="B42" i="165"/>
  <c r="B41" i="165"/>
  <c r="B18" i="169"/>
  <c r="B30" i="169"/>
  <c r="H75" i="76"/>
  <c r="F75" i="76"/>
  <c r="J75" i="76" s="1"/>
  <c r="H53" i="76"/>
  <c r="H49" i="76"/>
  <c r="F49" i="76"/>
  <c r="H52" i="76"/>
  <c r="F52" i="76"/>
  <c r="J52" i="76" s="1"/>
  <c r="AW43" i="169"/>
  <c r="AY43" i="169" s="1"/>
  <c r="B35" i="169"/>
  <c r="B6" i="157"/>
  <c r="B20" i="157"/>
  <c r="W71" i="68"/>
  <c r="W73" i="68" s="1"/>
  <c r="H45" i="76"/>
  <c r="F45" i="76"/>
  <c r="J45" i="76" s="1"/>
  <c r="H41" i="76"/>
  <c r="F41" i="76"/>
  <c r="J41" i="76" s="1"/>
  <c r="D60" i="76"/>
  <c r="H81" i="76"/>
  <c r="F81" i="76"/>
  <c r="J81" i="76" s="1"/>
  <c r="F8" i="76"/>
  <c r="J8" i="76" s="1"/>
  <c r="AW6" i="147"/>
  <c r="AW8" i="143"/>
  <c r="AG8" i="141"/>
  <c r="B6" i="172"/>
  <c r="AW16" i="153"/>
  <c r="AY16" i="153" s="1"/>
  <c r="B16" i="165"/>
  <c r="AW12" i="168"/>
  <c r="AY12" i="168" s="1"/>
  <c r="B13" i="163"/>
  <c r="AW19" i="161"/>
  <c r="B35" i="161"/>
  <c r="AW21" i="161"/>
  <c r="B55" i="161"/>
  <c r="AW9" i="169"/>
  <c r="B14" i="153"/>
  <c r="B8" i="160"/>
  <c r="B6" i="160"/>
  <c r="B22" i="158"/>
  <c r="B18" i="155"/>
  <c r="B12" i="156"/>
  <c r="H83" i="76"/>
  <c r="F83" i="76"/>
  <c r="J83" i="76" s="1"/>
  <c r="H82" i="76"/>
  <c r="F82" i="76"/>
  <c r="J82" i="76" s="1"/>
  <c r="H78" i="76"/>
  <c r="F78" i="76"/>
  <c r="J78" i="76" s="1"/>
  <c r="H76" i="76"/>
  <c r="F76" i="76"/>
  <c r="J76" i="76" s="1"/>
  <c r="H71" i="76"/>
  <c r="F71" i="76"/>
  <c r="J71" i="76" s="1"/>
  <c r="H70" i="76"/>
  <c r="F70" i="76"/>
  <c r="J70" i="76" s="1"/>
  <c r="H69" i="76"/>
  <c r="F69" i="76"/>
  <c r="J69" i="76" s="1"/>
  <c r="H68" i="76"/>
  <c r="F68" i="76"/>
  <c r="H59" i="76"/>
  <c r="F59" i="76"/>
  <c r="J59" i="76" s="1"/>
  <c r="H80" i="76"/>
  <c r="F80" i="76"/>
  <c r="J80" i="76" s="1"/>
  <c r="H58" i="76"/>
  <c r="F58" i="76"/>
  <c r="J58" i="76" s="1"/>
  <c r="K59" i="76" s="1"/>
  <c r="L59" i="76" s="1"/>
  <c r="H67" i="76"/>
  <c r="F67" i="76"/>
  <c r="J67" i="76" s="1"/>
  <c r="F53" i="76"/>
  <c r="J53" i="76" s="1"/>
  <c r="H51" i="76"/>
  <c r="F51" i="76"/>
  <c r="J51" i="76" s="1"/>
  <c r="H50" i="76"/>
  <c r="F50" i="76"/>
  <c r="J50" i="76" s="1"/>
  <c r="D46" i="76"/>
  <c r="H44" i="76"/>
  <c r="F44" i="76"/>
  <c r="J44" i="76" s="1"/>
  <c r="H42" i="76"/>
  <c r="F42" i="76"/>
  <c r="J42" i="76" s="1"/>
  <c r="H40" i="76"/>
  <c r="F40" i="76"/>
  <c r="J40" i="76" s="1"/>
  <c r="H39" i="76"/>
  <c r="F39" i="76"/>
  <c r="J39" i="76" s="1"/>
  <c r="H38" i="76"/>
  <c r="F38" i="76"/>
  <c r="J38" i="76" s="1"/>
  <c r="H36" i="76"/>
  <c r="F36" i="76"/>
  <c r="J36" i="76" s="1"/>
  <c r="H34" i="76"/>
  <c r="F34" i="76"/>
  <c r="J34" i="76" s="1"/>
  <c r="H33" i="76"/>
  <c r="F33" i="76"/>
  <c r="J33" i="76" s="1"/>
  <c r="H31" i="76"/>
  <c r="F31" i="76"/>
  <c r="J31" i="76" s="1"/>
  <c r="K31" i="76" s="1"/>
  <c r="H30" i="76"/>
  <c r="F30" i="76"/>
  <c r="J30" i="76" s="1"/>
  <c r="K30" i="76" s="1"/>
  <c r="H29" i="76"/>
  <c r="F29" i="76"/>
  <c r="J29" i="76" s="1"/>
  <c r="K29" i="76" s="1"/>
  <c r="H28" i="76"/>
  <c r="F28" i="76"/>
  <c r="J28" i="76" s="1"/>
  <c r="K28" i="76" s="1"/>
  <c r="H26" i="76"/>
  <c r="F26" i="76"/>
  <c r="J26" i="76" s="1"/>
  <c r="H24" i="76"/>
  <c r="F24" i="76"/>
  <c r="J24" i="76" s="1"/>
  <c r="H23" i="76"/>
  <c r="F23" i="76"/>
  <c r="J23" i="76" s="1"/>
  <c r="K23" i="76" s="1"/>
  <c r="H21" i="76"/>
  <c r="F21" i="76"/>
  <c r="J21" i="76" s="1"/>
  <c r="H20" i="76"/>
  <c r="F20" i="76"/>
  <c r="J20" i="76" s="1"/>
  <c r="H19" i="76"/>
  <c r="F19" i="76"/>
  <c r="J19" i="76" s="1"/>
  <c r="K19" i="76" s="1"/>
  <c r="H17" i="76"/>
  <c r="F17" i="76"/>
  <c r="J17" i="76" s="1"/>
  <c r="K17" i="76" s="1"/>
  <c r="H16" i="76"/>
  <c r="F16" i="76"/>
  <c r="J16" i="76" s="1"/>
  <c r="K16" i="76" s="1"/>
  <c r="H15" i="76"/>
  <c r="F15" i="76"/>
  <c r="J15" i="76" s="1"/>
  <c r="K15" i="76" s="1"/>
  <c r="H14" i="76"/>
  <c r="F14" i="76"/>
  <c r="J14" i="76" s="1"/>
  <c r="K14" i="76" s="1"/>
  <c r="L14" i="76" s="1"/>
  <c r="H12" i="76"/>
  <c r="F12" i="76"/>
  <c r="J12" i="76" s="1"/>
  <c r="H11" i="76"/>
  <c r="F11" i="76"/>
  <c r="J11" i="76" s="1"/>
  <c r="H10" i="76"/>
  <c r="F10" i="76"/>
  <c r="J10" i="76" s="1"/>
  <c r="H9" i="76"/>
  <c r="H46" i="76" s="1"/>
  <c r="F9" i="76"/>
  <c r="J9" i="76" s="1"/>
  <c r="H8" i="76"/>
  <c r="AQ61" i="68"/>
  <c r="B11" i="185"/>
  <c r="B13" i="185"/>
  <c r="B12" i="185"/>
  <c r="B10" i="185"/>
  <c r="AH7" i="185"/>
  <c r="AC7" i="185"/>
  <c r="Y7" i="185"/>
  <c r="X7" i="185"/>
  <c r="U7" i="185"/>
  <c r="T7" i="185"/>
  <c r="AX7" i="185"/>
  <c r="B10" i="184"/>
  <c r="AW7" i="184"/>
  <c r="AH7" i="184"/>
  <c r="AH26" i="184" s="1"/>
  <c r="AC7" i="184"/>
  <c r="AB7" i="184"/>
  <c r="Y7" i="184"/>
  <c r="X7" i="184"/>
  <c r="U7" i="184"/>
  <c r="T7" i="184"/>
  <c r="AG7" i="183"/>
  <c r="AG14" i="183" s="1"/>
  <c r="X56" i="68" s="1"/>
  <c r="X57" i="68" s="1"/>
  <c r="AC7" i="183"/>
  <c r="AB7" i="183"/>
  <c r="Y7" i="183"/>
  <c r="Y14" i="183" s="1"/>
  <c r="X7" i="183"/>
  <c r="X14" i="183" s="1"/>
  <c r="U7" i="183"/>
  <c r="U14" i="183" s="1"/>
  <c r="T7" i="183"/>
  <c r="B12" i="182"/>
  <c r="B11" i="182"/>
  <c r="B10" i="182"/>
  <c r="AX21" i="181"/>
  <c r="B19" i="181"/>
  <c r="B18" i="181"/>
  <c r="B17" i="181"/>
  <c r="B13" i="181"/>
  <c r="B12" i="181"/>
  <c r="B16" i="181"/>
  <c r="B15" i="181"/>
  <c r="B14" i="181"/>
  <c r="B11" i="181"/>
  <c r="B10" i="181"/>
  <c r="AW7" i="181"/>
  <c r="AX7" i="181" s="1"/>
  <c r="AX22" i="181" s="1"/>
  <c r="AH7" i="181"/>
  <c r="AX6" i="181"/>
  <c r="B20" i="180"/>
  <c r="B19" i="180"/>
  <c r="B18" i="180"/>
  <c r="B17" i="180"/>
  <c r="B13" i="180"/>
  <c r="B12" i="180"/>
  <c r="B16" i="180"/>
  <c r="B15" i="180"/>
  <c r="B14" i="180"/>
  <c r="B11" i="180"/>
  <c r="B10" i="180"/>
  <c r="AW7" i="180"/>
  <c r="AH7" i="180"/>
  <c r="AX6" i="180"/>
  <c r="AW11" i="179"/>
  <c r="AY11" i="179" s="1"/>
  <c r="AX7" i="179"/>
  <c r="AW7" i="179"/>
  <c r="AH7" i="179"/>
  <c r="AC7" i="179"/>
  <c r="AB7" i="179"/>
  <c r="Y7" i="179"/>
  <c r="X7" i="179"/>
  <c r="U7" i="179"/>
  <c r="T7" i="179"/>
  <c r="AH7" i="177"/>
  <c r="AH14" i="177" s="1"/>
  <c r="AC7" i="177"/>
  <c r="AB7" i="177"/>
  <c r="Y7" i="177"/>
  <c r="X7" i="177"/>
  <c r="U7" i="177"/>
  <c r="T7" i="177"/>
  <c r="B45" i="176"/>
  <c r="B44" i="176"/>
  <c r="B43" i="176"/>
  <c r="B42" i="176"/>
  <c r="B41" i="176"/>
  <c r="B40" i="176"/>
  <c r="B39" i="176"/>
  <c r="B38" i="176"/>
  <c r="B37" i="176"/>
  <c r="B36" i="176"/>
  <c r="B34" i="176"/>
  <c r="B33" i="176"/>
  <c r="B32" i="176"/>
  <c r="B31" i="176"/>
  <c r="B30" i="176"/>
  <c r="B29" i="176"/>
  <c r="B27" i="176"/>
  <c r="B26" i="176"/>
  <c r="B25" i="176"/>
  <c r="B24" i="176"/>
  <c r="B23" i="176"/>
  <c r="B22" i="176"/>
  <c r="B20" i="176"/>
  <c r="B19" i="176"/>
  <c r="B18" i="176"/>
  <c r="B17" i="176"/>
  <c r="B13" i="176"/>
  <c r="B11" i="176"/>
  <c r="B10" i="176"/>
  <c r="B9" i="176"/>
  <c r="B8" i="176"/>
  <c r="B6" i="176"/>
  <c r="AX7" i="174"/>
  <c r="AW7" i="174"/>
  <c r="AH7" i="174"/>
  <c r="AC7" i="174"/>
  <c r="AB7" i="174"/>
  <c r="Y7" i="174"/>
  <c r="X7" i="174"/>
  <c r="U7" i="174"/>
  <c r="T7" i="174"/>
  <c r="AW27" i="173"/>
  <c r="AY27" i="173" s="1"/>
  <c r="B26" i="173"/>
  <c r="B24" i="173"/>
  <c r="B23" i="173"/>
  <c r="B22" i="173"/>
  <c r="B21" i="173"/>
  <c r="B20" i="173"/>
  <c r="B19" i="173"/>
  <c r="B18" i="173"/>
  <c r="B16" i="173"/>
  <c r="B15" i="173"/>
  <c r="B14" i="173"/>
  <c r="B12" i="173"/>
  <c r="B23" i="172"/>
  <c r="B22" i="172"/>
  <c r="B21" i="172"/>
  <c r="B20" i="172"/>
  <c r="B19" i="172"/>
  <c r="B18" i="172"/>
  <c r="B17" i="172"/>
  <c r="B16" i="172"/>
  <c r="B15" i="172"/>
  <c r="B14" i="172"/>
  <c r="B13" i="172"/>
  <c r="B7" i="172"/>
  <c r="B8" i="172"/>
  <c r="B21" i="171"/>
  <c r="B20" i="171"/>
  <c r="B19" i="171"/>
  <c r="B18" i="171"/>
  <c r="B17" i="171"/>
  <c r="B16" i="171"/>
  <c r="B14" i="171"/>
  <c r="B12" i="171"/>
  <c r="B11" i="171"/>
  <c r="B10" i="171"/>
  <c r="AH7" i="171"/>
  <c r="AH25" i="171" s="1"/>
  <c r="X40" i="68" s="1"/>
  <c r="AC7" i="171"/>
  <c r="AB7" i="171"/>
  <c r="Y7" i="171"/>
  <c r="X7" i="171"/>
  <c r="U7" i="171"/>
  <c r="T7" i="171"/>
  <c r="AX7" i="171" s="1"/>
  <c r="AW13" i="170"/>
  <c r="B12" i="170"/>
  <c r="B11" i="170"/>
  <c r="B10" i="170"/>
  <c r="AH7" i="170"/>
  <c r="AC7" i="170"/>
  <c r="AB7" i="170"/>
  <c r="Y7" i="170"/>
  <c r="X7" i="170"/>
  <c r="U7" i="170"/>
  <c r="T7" i="170"/>
  <c r="AX7" i="170" s="1"/>
  <c r="AX15" i="170" s="1"/>
  <c r="B42" i="169"/>
  <c r="B41" i="169"/>
  <c r="B40" i="169"/>
  <c r="B38" i="169"/>
  <c r="B37" i="169"/>
  <c r="B36" i="169"/>
  <c r="B34" i="169"/>
  <c r="B33" i="169"/>
  <c r="B32" i="169"/>
  <c r="B29" i="169"/>
  <c r="B28" i="169"/>
  <c r="B27" i="169"/>
  <c r="B26" i="169"/>
  <c r="B25" i="169"/>
  <c r="B24" i="169"/>
  <c r="B23" i="169"/>
  <c r="B22" i="169"/>
  <c r="B21" i="169"/>
  <c r="B20" i="169"/>
  <c r="B19" i="169"/>
  <c r="B17" i="169"/>
  <c r="B16" i="169"/>
  <c r="B15" i="169"/>
  <c r="B14" i="169"/>
  <c r="B10" i="169"/>
  <c r="B9" i="169"/>
  <c r="B8" i="169"/>
  <c r="B6" i="169"/>
  <c r="B11" i="168"/>
  <c r="B10" i="168"/>
  <c r="AW7" i="168"/>
  <c r="AH7" i="168"/>
  <c r="AC7" i="168"/>
  <c r="AB7" i="168"/>
  <c r="Y7" i="168"/>
  <c r="X7" i="168"/>
  <c r="U7" i="168"/>
  <c r="T7" i="168"/>
  <c r="AX6" i="168"/>
  <c r="AW30" i="167"/>
  <c r="AY30" i="167" s="1"/>
  <c r="B29" i="167"/>
  <c r="B28" i="167"/>
  <c r="B27" i="167"/>
  <c r="B26" i="167"/>
  <c r="B25" i="167"/>
  <c r="B24" i="167"/>
  <c r="B22" i="167"/>
  <c r="B21" i="167"/>
  <c r="B20" i="167"/>
  <c r="B19" i="167"/>
  <c r="B18" i="167"/>
  <c r="B17" i="167"/>
  <c r="B16" i="167"/>
  <c r="B15" i="167"/>
  <c r="B14" i="167"/>
  <c r="B12" i="167"/>
  <c r="B7" i="167"/>
  <c r="B6" i="167"/>
  <c r="AW11" i="166"/>
  <c r="AY11" i="166" s="1"/>
  <c r="B45" i="165"/>
  <c r="B44" i="165"/>
  <c r="B43" i="165"/>
  <c r="B40" i="165"/>
  <c r="B39" i="165"/>
  <c r="B38" i="165"/>
  <c r="B37" i="165"/>
  <c r="B36" i="165"/>
  <c r="B33" i="165"/>
  <c r="B32" i="165"/>
  <c r="B31" i="165"/>
  <c r="B30" i="165"/>
  <c r="B29" i="165"/>
  <c r="B28" i="165"/>
  <c r="B27" i="165"/>
  <c r="B26" i="165"/>
  <c r="B25" i="165"/>
  <c r="B24" i="165"/>
  <c r="B23" i="165"/>
  <c r="B22" i="165"/>
  <c r="B20" i="165"/>
  <c r="B19" i="165"/>
  <c r="B18" i="165"/>
  <c r="B15" i="165"/>
  <c r="B14" i="165"/>
  <c r="B9" i="165"/>
  <c r="B8" i="165"/>
  <c r="B6" i="165"/>
  <c r="B10" i="165"/>
  <c r="B7" i="165"/>
  <c r="AW17" i="164"/>
  <c r="AY17" i="164" s="1"/>
  <c r="B16" i="164"/>
  <c r="B15" i="164"/>
  <c r="B14" i="164"/>
  <c r="B13" i="164"/>
  <c r="B12" i="164"/>
  <c r="B8" i="164"/>
  <c r="B6" i="164"/>
  <c r="AW21" i="163"/>
  <c r="AY21" i="163" s="1"/>
  <c r="B20" i="163"/>
  <c r="B18" i="163"/>
  <c r="B17" i="163"/>
  <c r="B14" i="163"/>
  <c r="B12" i="163"/>
  <c r="B11" i="163"/>
  <c r="B7" i="163"/>
  <c r="B22" i="162"/>
  <c r="B21" i="162"/>
  <c r="B20" i="162"/>
  <c r="B11" i="162"/>
  <c r="B10" i="162"/>
  <c r="B9" i="162"/>
  <c r="B8" i="162"/>
  <c r="B6" i="162"/>
  <c r="B77" i="161"/>
  <c r="B70" i="161"/>
  <c r="B69" i="161"/>
  <c r="B68" i="161"/>
  <c r="B67" i="161"/>
  <c r="B66" i="161"/>
  <c r="B63" i="161"/>
  <c r="B62" i="161"/>
  <c r="B61" i="161"/>
  <c r="B60" i="161"/>
  <c r="B59" i="161"/>
  <c r="B58" i="161"/>
  <c r="B57" i="161"/>
  <c r="B56" i="161"/>
  <c r="B54" i="161"/>
  <c r="B53" i="161"/>
  <c r="B51" i="161"/>
  <c r="B50" i="161"/>
  <c r="B49" i="161"/>
  <c r="B48" i="161"/>
  <c r="B47" i="161"/>
  <c r="B46" i="161"/>
  <c r="B44" i="161"/>
  <c r="B43" i="161"/>
  <c r="B42" i="161"/>
  <c r="B41" i="161"/>
  <c r="B40" i="161"/>
  <c r="B39" i="161"/>
  <c r="B38" i="161"/>
  <c r="B37" i="161"/>
  <c r="B36" i="161"/>
  <c r="B34" i="161"/>
  <c r="B30" i="161"/>
  <c r="B29" i="161"/>
  <c r="B65" i="161"/>
  <c r="B64" i="161"/>
  <c r="B23" i="161"/>
  <c r="B22" i="161"/>
  <c r="B21" i="161"/>
  <c r="B20" i="161"/>
  <c r="B19" i="161"/>
  <c r="B17" i="161"/>
  <c r="B16" i="161"/>
  <c r="B15" i="161"/>
  <c r="B14" i="161"/>
  <c r="B13" i="161"/>
  <c r="B12" i="161"/>
  <c r="B10" i="161"/>
  <c r="B9" i="161"/>
  <c r="B8" i="161"/>
  <c r="B7" i="161"/>
  <c r="B6" i="161"/>
  <c r="B47" i="160"/>
  <c r="B46" i="160"/>
  <c r="B45" i="160"/>
  <c r="B44" i="160"/>
  <c r="B43" i="160"/>
  <c r="B42" i="160"/>
  <c r="B41" i="160"/>
  <c r="B40" i="160"/>
  <c r="B39" i="160"/>
  <c r="B38" i="160"/>
  <c r="B37" i="160"/>
  <c r="B36" i="160"/>
  <c r="B35" i="160"/>
  <c r="B34" i="160"/>
  <c r="B32" i="160"/>
  <c r="B31" i="160"/>
  <c r="B30" i="160"/>
  <c r="B29" i="160"/>
  <c r="B28" i="160"/>
  <c r="B26" i="160"/>
  <c r="B25" i="160"/>
  <c r="B24" i="160"/>
  <c r="B23" i="160"/>
  <c r="B22" i="160"/>
  <c r="B20" i="160"/>
  <c r="B19" i="160"/>
  <c r="B18" i="160"/>
  <c r="B14" i="160"/>
  <c r="B12" i="160"/>
  <c r="B11" i="160"/>
  <c r="B9" i="160"/>
  <c r="B52" i="159"/>
  <c r="B51" i="159"/>
  <c r="B50" i="159"/>
  <c r="B48" i="159"/>
  <c r="B47" i="159"/>
  <c r="B46" i="159"/>
  <c r="B45" i="159"/>
  <c r="B44" i="159"/>
  <c r="B43" i="159"/>
  <c r="B42" i="159"/>
  <c r="B41" i="159"/>
  <c r="B40" i="159"/>
  <c r="B39" i="159"/>
  <c r="B38" i="159"/>
  <c r="B37" i="159"/>
  <c r="B36" i="159"/>
  <c r="B35" i="159"/>
  <c r="B34" i="159"/>
  <c r="B33" i="159"/>
  <c r="B32" i="159"/>
  <c r="B29" i="159"/>
  <c r="B28" i="159"/>
  <c r="B27" i="159"/>
  <c r="B26" i="159"/>
  <c r="B25" i="159"/>
  <c r="B24" i="159"/>
  <c r="B23" i="159"/>
  <c r="B19" i="159"/>
  <c r="B18" i="159"/>
  <c r="B17" i="159"/>
  <c r="B16" i="159"/>
  <c r="B15" i="159"/>
  <c r="B11" i="159"/>
  <c r="B14" i="159"/>
  <c r="B13" i="159"/>
  <c r="B12" i="159"/>
  <c r="B9" i="159"/>
  <c r="B8" i="159"/>
  <c r="B7" i="159"/>
  <c r="B6" i="159"/>
  <c r="B26" i="158"/>
  <c r="B18" i="158"/>
  <c r="B17" i="158"/>
  <c r="B16" i="158"/>
  <c r="B13" i="158"/>
  <c r="B11" i="158"/>
  <c r="B10" i="158"/>
  <c r="AW7" i="158"/>
  <c r="AH7" i="158"/>
  <c r="AC7" i="158"/>
  <c r="AB7" i="158"/>
  <c r="Y7" i="158"/>
  <c r="X7" i="158"/>
  <c r="U7" i="158"/>
  <c r="T7" i="158"/>
  <c r="AX7" i="158"/>
  <c r="B36" i="157"/>
  <c r="B37" i="157"/>
  <c r="B38" i="157"/>
  <c r="B32" i="157"/>
  <c r="B35" i="157"/>
  <c r="B39" i="157"/>
  <c r="B34" i="157"/>
  <c r="B33" i="157"/>
  <c r="B30" i="157"/>
  <c r="B29" i="157"/>
  <c r="B31" i="157"/>
  <c r="B22" i="157"/>
  <c r="B19" i="157"/>
  <c r="B18" i="157"/>
  <c r="B16" i="157"/>
  <c r="B15" i="157"/>
  <c r="B14" i="157"/>
  <c r="B11" i="157"/>
  <c r="AP23" i="68"/>
  <c r="AQ23" i="68" s="1"/>
  <c r="AR23" i="68" s="1"/>
  <c r="X23" i="68"/>
  <c r="B13" i="156"/>
  <c r="B11" i="156"/>
  <c r="AH7" i="156"/>
  <c r="AC7" i="156"/>
  <c r="AC17" i="156" s="1"/>
  <c r="AB7" i="156"/>
  <c r="Y7" i="156"/>
  <c r="X7" i="156"/>
  <c r="U7" i="156"/>
  <c r="T7" i="156"/>
  <c r="B27" i="155"/>
  <c r="B26" i="155"/>
  <c r="B25" i="155"/>
  <c r="B23" i="155"/>
  <c r="B22" i="155"/>
  <c r="B20" i="155"/>
  <c r="B19" i="155"/>
  <c r="B17" i="155"/>
  <c r="B16" i="155"/>
  <c r="B15" i="155"/>
  <c r="B13" i="155"/>
  <c r="B12" i="155"/>
  <c r="B10" i="155"/>
  <c r="AX7" i="155"/>
  <c r="AW7" i="155"/>
  <c r="AH7" i="155"/>
  <c r="AC7" i="155"/>
  <c r="AB7" i="155"/>
  <c r="Y7" i="155"/>
  <c r="X7" i="155"/>
  <c r="U7" i="155"/>
  <c r="T7" i="155"/>
  <c r="B42" i="154"/>
  <c r="B41" i="154"/>
  <c r="B40" i="154"/>
  <c r="B38" i="154"/>
  <c r="B37" i="154"/>
  <c r="B36" i="154"/>
  <c r="B35" i="154"/>
  <c r="B33" i="154"/>
  <c r="B32" i="154"/>
  <c r="B31" i="154"/>
  <c r="B30" i="154"/>
  <c r="B29" i="154"/>
  <c r="B28" i="154"/>
  <c r="B27" i="154"/>
  <c r="B26" i="154"/>
  <c r="B24" i="154"/>
  <c r="B22" i="154"/>
  <c r="B21" i="154"/>
  <c r="B20" i="154"/>
  <c r="B19" i="154"/>
  <c r="B18" i="154"/>
  <c r="B17" i="154"/>
  <c r="B16" i="154"/>
  <c r="B15" i="154"/>
  <c r="B13" i="154"/>
  <c r="B12" i="154"/>
  <c r="B11" i="154"/>
  <c r="B8" i="154"/>
  <c r="B6" i="154"/>
  <c r="AX7" i="180"/>
  <c r="B13" i="153"/>
  <c r="B12" i="153"/>
  <c r="B11" i="153"/>
  <c r="B10" i="153"/>
  <c r="B6" i="153"/>
  <c r="B16" i="152"/>
  <c r="B15" i="152"/>
  <c r="B14" i="152"/>
  <c r="B12" i="152"/>
  <c r="B11" i="152"/>
  <c r="B7" i="152"/>
  <c r="B6" i="152"/>
  <c r="AW17" i="151"/>
  <c r="AY17" i="151" s="1"/>
  <c r="B16" i="151"/>
  <c r="B15" i="151"/>
  <c r="B13" i="151"/>
  <c r="B12" i="151"/>
  <c r="B7" i="151"/>
  <c r="B6" i="151"/>
  <c r="AW24" i="150"/>
  <c r="AY24" i="150" s="1"/>
  <c r="B23" i="150"/>
  <c r="B22" i="150"/>
  <c r="B21" i="150"/>
  <c r="B20" i="150"/>
  <c r="B19" i="150"/>
  <c r="B18" i="150"/>
  <c r="B17" i="150"/>
  <c r="B14" i="150"/>
  <c r="B13" i="150"/>
  <c r="B12" i="150"/>
  <c r="B11" i="150"/>
  <c r="B6" i="150"/>
  <c r="B17" i="149"/>
  <c r="B15" i="149"/>
  <c r="B13" i="149"/>
  <c r="B12" i="149"/>
  <c r="B8" i="149"/>
  <c r="B7" i="149"/>
  <c r="B6" i="149"/>
  <c r="B25" i="148"/>
  <c r="B24" i="148"/>
  <c r="B22" i="148"/>
  <c r="B21" i="148"/>
  <c r="B20" i="148"/>
  <c r="B19" i="148"/>
  <c r="B18" i="148"/>
  <c r="B17" i="148"/>
  <c r="B16" i="148"/>
  <c r="B15" i="148"/>
  <c r="B14" i="148"/>
  <c r="B13" i="148"/>
  <c r="B12" i="148"/>
  <c r="B11" i="148"/>
  <c r="B6" i="148"/>
  <c r="B16" i="147"/>
  <c r="B14" i="147"/>
  <c r="B13" i="147"/>
  <c r="B12" i="147"/>
  <c r="B11" i="147"/>
  <c r="B6" i="147"/>
  <c r="AW16" i="146"/>
  <c r="AY16" i="146" s="1"/>
  <c r="B11" i="146"/>
  <c r="B10" i="146"/>
  <c r="AH7" i="146"/>
  <c r="AC7" i="146"/>
  <c r="AB7" i="146"/>
  <c r="Y7" i="146"/>
  <c r="X7" i="146"/>
  <c r="U7" i="146"/>
  <c r="T7" i="146"/>
  <c r="AX7" i="146"/>
  <c r="B22" i="145"/>
  <c r="B21" i="145"/>
  <c r="B20" i="145"/>
  <c r="B19" i="145"/>
  <c r="B18" i="145"/>
  <c r="B17" i="145"/>
  <c r="B16" i="145"/>
  <c r="B15" i="145"/>
  <c r="B14" i="145"/>
  <c r="B13" i="145"/>
  <c r="B12" i="145"/>
  <c r="B11" i="145"/>
  <c r="B7" i="145"/>
  <c r="B20" i="144"/>
  <c r="B19" i="144"/>
  <c r="B17" i="144"/>
  <c r="B16" i="144"/>
  <c r="B15" i="144"/>
  <c r="B14" i="144"/>
  <c r="B13" i="144"/>
  <c r="B12" i="144"/>
  <c r="B11" i="144"/>
  <c r="B7" i="144"/>
  <c r="B6" i="144"/>
  <c r="B13" i="143"/>
  <c r="B8" i="143"/>
  <c r="B6" i="143"/>
  <c r="B9" i="143"/>
  <c r="B7" i="143"/>
  <c r="AW11" i="142"/>
  <c r="AY11" i="142" s="1"/>
  <c r="AH7" i="142"/>
  <c r="AC7" i="142"/>
  <c r="AB7" i="142"/>
  <c r="Y7" i="142"/>
  <c r="X7" i="142"/>
  <c r="X13" i="142" s="1"/>
  <c r="U7" i="142"/>
  <c r="T7" i="142"/>
  <c r="AX7" i="142"/>
  <c r="AW14" i="140"/>
  <c r="AY14" i="140" s="1"/>
  <c r="AY31" i="139"/>
  <c r="AP4" i="68"/>
  <c r="AQ4" i="68" s="1"/>
  <c r="AR4" i="68" s="1"/>
  <c r="AW7" i="167"/>
  <c r="AW7" i="165"/>
  <c r="AW10" i="159"/>
  <c r="AW8" i="159"/>
  <c r="AW8" i="160"/>
  <c r="AW15" i="160" s="1"/>
  <c r="AN9" i="149"/>
  <c r="AT9" i="149" s="1"/>
  <c r="AW56" i="169"/>
  <c r="AG9" i="164"/>
  <c r="AM9" i="164" s="1"/>
  <c r="AW6" i="141"/>
  <c r="AX6" i="141" s="1"/>
  <c r="F46" i="76"/>
  <c r="AG7" i="153"/>
  <c r="AG18" i="153" s="1"/>
  <c r="W19" i="68" s="1"/>
  <c r="AE19" i="68" s="1"/>
  <c r="AW10" i="176"/>
  <c r="AW9" i="161"/>
  <c r="AF11" i="169"/>
  <c r="AG8" i="150"/>
  <c r="AM8" i="150" s="1"/>
  <c r="AW6" i="152"/>
  <c r="AG11" i="165"/>
  <c r="AM11" i="165" s="1"/>
  <c r="AG9" i="173"/>
  <c r="AG29" i="173" s="1"/>
  <c r="AW10" i="161"/>
  <c r="AG11" i="169"/>
  <c r="AM11" i="169" s="1"/>
  <c r="AW8" i="165"/>
  <c r="AW10" i="165"/>
  <c r="AF11" i="165"/>
  <c r="AF42" i="175"/>
  <c r="AF44" i="175" s="1"/>
  <c r="V46" i="68" s="1"/>
  <c r="V5" i="68"/>
  <c r="AF12" i="168"/>
  <c r="AF11" i="166"/>
  <c r="AF11" i="142"/>
  <c r="AF13" i="142" s="1"/>
  <c r="V8" i="68" s="1"/>
  <c r="AF11" i="179"/>
  <c r="AF13" i="179" s="1"/>
  <c r="V50" i="68" s="1"/>
  <c r="AF14" i="168"/>
  <c r="AX11" i="179"/>
  <c r="AX13" i="179" s="1"/>
  <c r="AF13" i="166"/>
  <c r="AX11" i="142"/>
  <c r="AF24" i="172"/>
  <c r="AH10" i="172"/>
  <c r="AH24" i="172"/>
  <c r="AX13" i="142"/>
  <c r="AF21" i="144"/>
  <c r="AF23" i="144" s="1"/>
  <c r="V10" i="68" s="1"/>
  <c r="AH8" i="151"/>
  <c r="AH16" i="153"/>
  <c r="AF16" i="146"/>
  <c r="AF18" i="146" s="1"/>
  <c r="AF14" i="176"/>
  <c r="AF48" i="176" s="1"/>
  <c r="V47" i="68" s="1"/>
  <c r="AF23" i="162"/>
  <c r="AF25" i="162" s="1"/>
  <c r="V29" i="68" s="1"/>
  <c r="AF20" i="159"/>
  <c r="X47" i="68"/>
  <c r="AF24" i="150"/>
  <c r="AF26" i="150" s="1"/>
  <c r="V16" i="68" s="1"/>
  <c r="AF13" i="170"/>
  <c r="AF15" i="170" s="1"/>
  <c r="AH11" i="142"/>
  <c r="X54" i="68"/>
  <c r="AH11" i="166"/>
  <c r="AH13" i="166" s="1"/>
  <c r="X33" i="68" s="1"/>
  <c r="AH19" i="141"/>
  <c r="AH17" i="174"/>
  <c r="X44" i="68" s="1"/>
  <c r="AF27" i="173"/>
  <c r="AH23" i="162"/>
  <c r="AH11" i="179"/>
  <c r="AH13" i="179" s="1"/>
  <c r="AH20" i="181"/>
  <c r="AH22" i="181" s="1"/>
  <c r="X53" i="68" s="1"/>
  <c r="AH27" i="173"/>
  <c r="AH29" i="173" s="1"/>
  <c r="X43" i="68" s="1"/>
  <c r="AF19" i="141"/>
  <c r="AH8" i="147"/>
  <c r="AF26" i="184"/>
  <c r="V58" i="68" s="1"/>
  <c r="AF14" i="185"/>
  <c r="AH12" i="162"/>
  <c r="AF12" i="177"/>
  <c r="AH9" i="154"/>
  <c r="AH45" i="154" s="1"/>
  <c r="AF28" i="148"/>
  <c r="AH17" i="147"/>
  <c r="AF17" i="164"/>
  <c r="AF19" i="164" s="1"/>
  <c r="AH30" i="167"/>
  <c r="AH7" i="153"/>
  <c r="AF43" i="169"/>
  <c r="AF45" i="169" s="1"/>
  <c r="V38" i="68" s="1"/>
  <c r="AH11" i="169"/>
  <c r="AF17" i="147"/>
  <c r="AF19" i="147" s="1"/>
  <c r="V13" i="68" s="1"/>
  <c r="AF16" i="153"/>
  <c r="AF18" i="153" s="1"/>
  <c r="V19" i="68" s="1"/>
  <c r="AH21" i="180"/>
  <c r="AH15" i="156"/>
  <c r="AH11" i="165"/>
  <c r="AH48" i="165" s="1"/>
  <c r="X32" i="68" s="1"/>
  <c r="AH21" i="163"/>
  <c r="AH23" i="163" s="1"/>
  <c r="X30" i="68" s="1"/>
  <c r="AF13" i="178"/>
  <c r="AF15" i="178" s="1"/>
  <c r="V49" i="68" s="1"/>
  <c r="AH14" i="185"/>
  <c r="AH8" i="148"/>
  <c r="AH30" i="148" s="1"/>
  <c r="X14" i="68" s="1"/>
  <c r="AF15" i="156"/>
  <c r="AF20" i="181"/>
  <c r="AH43" i="169"/>
  <c r="AH17" i="152"/>
  <c r="AF17" i="156"/>
  <c r="V22" i="68" s="1"/>
  <c r="V39" i="68"/>
  <c r="AF48" i="165"/>
  <c r="V32" i="68" s="1"/>
  <c r="V12" i="68"/>
  <c r="AX14" i="185"/>
  <c r="AX16" i="185" s="1"/>
  <c r="AX23" i="145"/>
  <c r="AF21" i="141"/>
  <c r="V7" i="68" s="1"/>
  <c r="V52" i="68"/>
  <c r="AX13" i="178"/>
  <c r="AX23" i="162"/>
  <c r="V31" i="68"/>
  <c r="AF14" i="177"/>
  <c r="V48" i="68" s="1"/>
  <c r="AF30" i="148"/>
  <c r="V14" i="68" s="1"/>
  <c r="AX16" i="153"/>
  <c r="AH19" i="152"/>
  <c r="X18" i="68" s="1"/>
  <c r="Y28" i="68"/>
  <c r="X50" i="68"/>
  <c r="W48" i="68"/>
  <c r="AE48" i="68" s="1"/>
  <c r="AW23" i="187"/>
  <c r="AW25" i="187" s="1"/>
  <c r="AH44" i="175"/>
  <c r="X46" i="68" s="1"/>
  <c r="AW13" i="142"/>
  <c r="AG16" i="140"/>
  <c r="AM16" i="140" s="1"/>
  <c r="X5" i="68"/>
  <c r="Y5" i="68" s="1"/>
  <c r="V4" i="68"/>
  <c r="X4" i="68"/>
  <c r="AI69" i="161"/>
  <c r="AI8" i="161"/>
  <c r="AI6" i="161"/>
  <c r="AI19" i="161"/>
  <c r="AI59" i="161"/>
  <c r="AI63" i="161"/>
  <c r="AI67" i="161"/>
  <c r="AI29" i="161"/>
  <c r="AI64" i="161"/>
  <c r="AI34" i="161"/>
  <c r="AI54" i="161"/>
  <c r="AI13" i="161"/>
  <c r="AI46" i="161"/>
  <c r="AI56" i="161"/>
  <c r="AI39" i="161"/>
  <c r="AI7" i="161"/>
  <c r="AI17" i="161"/>
  <c r="AI21" i="161"/>
  <c r="AI61" i="161"/>
  <c r="AI16" i="161"/>
  <c r="AI40" i="161"/>
  <c r="AI38" i="161"/>
  <c r="AI68" i="161"/>
  <c r="AI23" i="161"/>
  <c r="AI51" i="161"/>
  <c r="AI57" i="161"/>
  <c r="AI45" i="161"/>
  <c r="AI37" i="161"/>
  <c r="AI48" i="161"/>
  <c r="AI58" i="161"/>
  <c r="AI36" i="161"/>
  <c r="AI50" i="161"/>
  <c r="AI60" i="161"/>
  <c r="AI15" i="161"/>
  <c r="AI66" i="161"/>
  <c r="AI53" i="161"/>
  <c r="AI43" i="161"/>
  <c r="AI42" i="161"/>
  <c r="AI47" i="161"/>
  <c r="AI22" i="161"/>
  <c r="AI65" i="161"/>
  <c r="AI10" i="161"/>
  <c r="AI44" i="161"/>
  <c r="AI49" i="161"/>
  <c r="AI62" i="161"/>
  <c r="AI41" i="161"/>
  <c r="AI70" i="161"/>
  <c r="AI12" i="161"/>
  <c r="AI9" i="161"/>
  <c r="AI14" i="161"/>
  <c r="AI55" i="161"/>
  <c r="AI79" i="161"/>
  <c r="I12" i="175"/>
  <c r="D8" i="141"/>
  <c r="AI40" i="175"/>
  <c r="M12" i="175"/>
  <c r="T42" i="175"/>
  <c r="M8" i="141"/>
  <c r="P12" i="175"/>
  <c r="R12" i="175" s="1"/>
  <c r="AI7" i="175"/>
  <c r="T8" i="141"/>
  <c r="Y42" i="175"/>
  <c r="AB42" i="175"/>
  <c r="AI42" i="175" s="1"/>
  <c r="D12" i="175"/>
  <c r="X42" i="175"/>
  <c r="Z42" i="175" s="1"/>
  <c r="L12" i="175"/>
  <c r="AI6" i="154"/>
  <c r="AI7" i="141"/>
  <c r="H8" i="141"/>
  <c r="AI34" i="175"/>
  <c r="Y11" i="142"/>
  <c r="Y13" i="142" s="1"/>
  <c r="AI19" i="154"/>
  <c r="AI7" i="154"/>
  <c r="Y12" i="175"/>
  <c r="I42" i="175"/>
  <c r="I44" i="175" s="1"/>
  <c r="H12" i="175"/>
  <c r="AI6" i="175"/>
  <c r="AB12" i="175"/>
  <c r="M42" i="175"/>
  <c r="M44" i="175" s="1"/>
  <c r="P8" i="141"/>
  <c r="AI32" i="175"/>
  <c r="I8" i="141"/>
  <c r="AI27" i="175"/>
  <c r="AI25" i="175"/>
  <c r="AI28" i="175"/>
  <c r="AI35" i="154"/>
  <c r="I19" i="141"/>
  <c r="E8" i="141"/>
  <c r="AI29" i="175"/>
  <c r="AI21" i="175"/>
  <c r="AI6" i="141"/>
  <c r="AB8" i="141"/>
  <c r="L42" i="175"/>
  <c r="D42" i="175"/>
  <c r="D44" i="175" s="1"/>
  <c r="AI8" i="175"/>
  <c r="AI17" i="175"/>
  <c r="X14" i="140"/>
  <c r="AI11" i="175"/>
  <c r="P42" i="175"/>
  <c r="E42" i="175"/>
  <c r="Q8" i="141"/>
  <c r="U19" i="141"/>
  <c r="L14" i="140"/>
  <c r="L16" i="140" s="1"/>
  <c r="Q11" i="142"/>
  <c r="Q12" i="175"/>
  <c r="P11" i="142"/>
  <c r="AI17" i="141"/>
  <c r="M14" i="140"/>
  <c r="M16" i="140" s="1"/>
  <c r="AI18" i="175"/>
  <c r="AI18" i="141"/>
  <c r="T14" i="140"/>
  <c r="T16" i="140" s="1"/>
  <c r="P14" i="140"/>
  <c r="P16" i="140" s="1"/>
  <c r="AI24" i="175"/>
  <c r="H42" i="175"/>
  <c r="H44" i="175" s="1"/>
  <c r="X19" i="141"/>
  <c r="X21" i="141" s="1"/>
  <c r="AC42" i="175"/>
  <c r="U12" i="175"/>
  <c r="AI41" i="175"/>
  <c r="AI26" i="175"/>
  <c r="U42" i="175"/>
  <c r="X12" i="175"/>
  <c r="U8" i="141"/>
  <c r="U21" i="141" s="1"/>
  <c r="L8" i="141"/>
  <c r="L21" i="141" s="1"/>
  <c r="AI22" i="175"/>
  <c r="AI38" i="175"/>
  <c r="E12" i="175"/>
  <c r="E44" i="175" s="1"/>
  <c r="AC8" i="141"/>
  <c r="AI14" i="141"/>
  <c r="P19" i="141"/>
  <c r="P21" i="141" s="1"/>
  <c r="AI36" i="175"/>
  <c r="AI37" i="175"/>
  <c r="D14" i="140"/>
  <c r="D16" i="140" s="1"/>
  <c r="AI9" i="175"/>
  <c r="AI19" i="175"/>
  <c r="AI31" i="175"/>
  <c r="AI39" i="175"/>
  <c r="AC12" i="175"/>
  <c r="Y14" i="140"/>
  <c r="Y16" i="140" s="1"/>
  <c r="AI13" i="154"/>
  <c r="AB14" i="140"/>
  <c r="L19" i="141"/>
  <c r="D19" i="141"/>
  <c r="AI20" i="175"/>
  <c r="X8" i="141"/>
  <c r="T12" i="175"/>
  <c r="Q42" i="175"/>
  <c r="AI35" i="175"/>
  <c r="M11" i="142"/>
  <c r="AI33" i="154"/>
  <c r="H14" i="140"/>
  <c r="H16" i="140" s="1"/>
  <c r="T11" i="142"/>
  <c r="AI20" i="154"/>
  <c r="X43" i="154"/>
  <c r="E43" i="154"/>
  <c r="E45" i="154" s="1"/>
  <c r="AI30" i="175"/>
  <c r="AI28" i="154"/>
  <c r="AC43" i="154"/>
  <c r="AC45" i="154" s="1"/>
  <c r="E19" i="141"/>
  <c r="E21" i="141" s="1"/>
  <c r="AI16" i="141"/>
  <c r="M19" i="141"/>
  <c r="P43" i="154"/>
  <c r="P45" i="154" s="1"/>
  <c r="AB19" i="141"/>
  <c r="AI11" i="141"/>
  <c r="T43" i="154"/>
  <c r="T45" i="154" s="1"/>
  <c r="AI17" i="154"/>
  <c r="AI30" i="154"/>
  <c r="I11" i="142"/>
  <c r="I13" i="142" s="1"/>
  <c r="X11" i="142"/>
  <c r="AI23" i="175"/>
  <c r="Q19" i="141"/>
  <c r="AI16" i="154"/>
  <c r="AI15" i="141"/>
  <c r="U43" i="154"/>
  <c r="U45" i="154" s="1"/>
  <c r="Y43" i="154"/>
  <c r="Y45" i="154" s="1"/>
  <c r="AI22" i="154"/>
  <c r="AI40" i="154"/>
  <c r="AB11" i="142"/>
  <c r="AD11" i="142" s="1"/>
  <c r="AI12" i="154"/>
  <c r="Q14" i="140"/>
  <c r="Q16" i="140" s="1"/>
  <c r="AC11" i="142"/>
  <c r="H11" i="142"/>
  <c r="AI38" i="154"/>
  <c r="AI21" i="154"/>
  <c r="H19" i="141"/>
  <c r="D11" i="142"/>
  <c r="U11" i="142"/>
  <c r="U13" i="142" s="1"/>
  <c r="Y8" i="141"/>
  <c r="U14" i="140"/>
  <c r="U16" i="140" s="1"/>
  <c r="AI13" i="141"/>
  <c r="L11" i="142"/>
  <c r="E11" i="142"/>
  <c r="E13" i="142" s="1"/>
  <c r="AI12" i="141"/>
  <c r="AI31" i="154"/>
  <c r="E14" i="140"/>
  <c r="E16" i="140" s="1"/>
  <c r="AI24" i="154"/>
  <c r="AI32" i="154"/>
  <c r="L43" i="154"/>
  <c r="L45" i="154" s="1"/>
  <c r="I14" i="140"/>
  <c r="I16" i="140" s="1"/>
  <c r="AI36" i="154"/>
  <c r="AI29" i="154"/>
  <c r="AC19" i="141"/>
  <c r="Y19" i="141"/>
  <c r="M43" i="154"/>
  <c r="M45" i="154" s="1"/>
  <c r="AC14" i="140"/>
  <c r="AI15" i="154"/>
  <c r="T19" i="141"/>
  <c r="AI11" i="154"/>
  <c r="AB43" i="154"/>
  <c r="AI26" i="154"/>
  <c r="I43" i="154"/>
  <c r="D43" i="154"/>
  <c r="D45" i="154" s="1"/>
  <c r="AI42" i="154"/>
  <c r="Q43" i="154"/>
  <c r="Q45" i="154" s="1"/>
  <c r="H43" i="154"/>
  <c r="H45" i="154" s="1"/>
  <c r="AI41" i="154"/>
  <c r="AI8" i="154"/>
  <c r="AI37" i="154"/>
  <c r="AI81" i="161"/>
  <c r="AI40" i="159"/>
  <c r="D20" i="159"/>
  <c r="AI28" i="159"/>
  <c r="AI43" i="159"/>
  <c r="AI13" i="159"/>
  <c r="AI17" i="159"/>
  <c r="AI27" i="159"/>
  <c r="AI36" i="159"/>
  <c r="AI46" i="159"/>
  <c r="AI11" i="159"/>
  <c r="L20" i="159"/>
  <c r="Y20" i="159"/>
  <c r="AI41" i="159"/>
  <c r="Q20" i="159"/>
  <c r="X29" i="155"/>
  <c r="AI19" i="155"/>
  <c r="AI37" i="159"/>
  <c r="AI8" i="159"/>
  <c r="U29" i="155"/>
  <c r="U31" i="155" s="1"/>
  <c r="T20" i="159"/>
  <c r="AI18" i="159"/>
  <c r="AI12" i="159"/>
  <c r="AI7" i="159"/>
  <c r="L29" i="155"/>
  <c r="L31" i="155" s="1"/>
  <c r="AI35" i="159"/>
  <c r="AC20" i="159"/>
  <c r="U20" i="159"/>
  <c r="H20" i="159"/>
  <c r="AI6" i="159"/>
  <c r="AI16" i="159"/>
  <c r="AI10" i="159"/>
  <c r="AI42" i="159"/>
  <c r="AI44" i="159"/>
  <c r="P20" i="159"/>
  <c r="AI9" i="159"/>
  <c r="AI25" i="159"/>
  <c r="E29" i="155"/>
  <c r="E31" i="155" s="1"/>
  <c r="AI39" i="159"/>
  <c r="AI48" i="159"/>
  <c r="AI24" i="159"/>
  <c r="AI29" i="159"/>
  <c r="AI47" i="159"/>
  <c r="P29" i="155"/>
  <c r="P31" i="155" s="1"/>
  <c r="AI26" i="159"/>
  <c r="M20" i="159"/>
  <c r="AI38" i="159"/>
  <c r="E20" i="159"/>
  <c r="AI27" i="155"/>
  <c r="AB65" i="159"/>
  <c r="AI14" i="159"/>
  <c r="AI45" i="159"/>
  <c r="AI23" i="159"/>
  <c r="AI19" i="159"/>
  <c r="T29" i="155"/>
  <c r="I29" i="155"/>
  <c r="I31" i="155" s="1"/>
  <c r="I20" i="159"/>
  <c r="X20" i="159"/>
  <c r="AD20" i="159" s="1"/>
  <c r="AI25" i="155"/>
  <c r="D29" i="155"/>
  <c r="D31" i="155" s="1"/>
  <c r="AI15" i="159"/>
  <c r="AI34" i="159"/>
  <c r="AI22" i="155"/>
  <c r="AB29" i="155"/>
  <c r="AD29" i="155" s="1"/>
  <c r="AI50" i="159"/>
  <c r="H29" i="155"/>
  <c r="AI33" i="159"/>
  <c r="Y29" i="155"/>
  <c r="M29" i="155"/>
  <c r="M31" i="155" s="1"/>
  <c r="Q29" i="155"/>
  <c r="Q31" i="155" s="1"/>
  <c r="AI23" i="155"/>
  <c r="AI13" i="155"/>
  <c r="AI20" i="155"/>
  <c r="AI15" i="155"/>
  <c r="AI26" i="155"/>
  <c r="AI17" i="155"/>
  <c r="AI12" i="155"/>
  <c r="AC29" i="155"/>
  <c r="AI43" i="154"/>
  <c r="AD14" i="140"/>
  <c r="X31" i="155"/>
  <c r="Z19" i="141"/>
  <c r="T21" i="141"/>
  <c r="M21" i="141"/>
  <c r="D21" i="141"/>
  <c r="AI8" i="141"/>
  <c r="AB21" i="141"/>
  <c r="J12" i="175"/>
  <c r="AB45" i="154"/>
  <c r="AD42" i="175"/>
  <c r="I45" i="154"/>
  <c r="H31" i="155"/>
  <c r="M53" i="159"/>
  <c r="E8" i="178"/>
  <c r="M9" i="164"/>
  <c r="U7" i="153"/>
  <c r="U18" i="153" s="1"/>
  <c r="L12" i="168"/>
  <c r="AC53" i="159"/>
  <c r="P53" i="159"/>
  <c r="AD13" i="144"/>
  <c r="AI13" i="144"/>
  <c r="I7" i="153"/>
  <c r="U16" i="146"/>
  <c r="U18" i="146" s="1"/>
  <c r="D7" i="153"/>
  <c r="D18" i="153" s="1"/>
  <c r="X8" i="148"/>
  <c r="AB10" i="172"/>
  <c r="AI8" i="172"/>
  <c r="L9" i="164"/>
  <c r="D9" i="164"/>
  <c r="X53" i="159"/>
  <c r="D10" i="143"/>
  <c r="T10" i="143"/>
  <c r="T28" i="143" s="1"/>
  <c r="I12" i="168"/>
  <c r="I14" i="168" s="1"/>
  <c r="M15" i="156"/>
  <c r="M17" i="156" s="1"/>
  <c r="L40" i="157"/>
  <c r="L42" i="157" s="1"/>
  <c r="M9" i="149"/>
  <c r="H28" i="148"/>
  <c r="U8" i="178"/>
  <c r="X12" i="168"/>
  <c r="AD11" i="148"/>
  <c r="AI11" i="148"/>
  <c r="AB28" i="148"/>
  <c r="AI28" i="148" s="1"/>
  <c r="X9" i="164"/>
  <c r="Q8" i="148"/>
  <c r="Q30" i="148" s="1"/>
  <c r="AD6" i="153"/>
  <c r="AB7" i="153"/>
  <c r="AI6" i="153"/>
  <c r="AI14" i="172"/>
  <c r="AD14" i="172"/>
  <c r="L9" i="149"/>
  <c r="AD6" i="143"/>
  <c r="AI6" i="143"/>
  <c r="Y8" i="147"/>
  <c r="X8" i="150"/>
  <c r="U17" i="151"/>
  <c r="U8" i="152"/>
  <c r="U19" i="152" s="1"/>
  <c r="D17" i="152"/>
  <c r="AI19" i="148"/>
  <c r="AD19" i="148"/>
  <c r="AD16" i="172"/>
  <c r="AI16" i="172"/>
  <c r="E17" i="152"/>
  <c r="T53" i="159"/>
  <c r="V53" i="159" s="1"/>
  <c r="L17" i="152"/>
  <c r="T8" i="152"/>
  <c r="P8" i="178"/>
  <c r="AI18" i="143"/>
  <c r="AD18" i="143"/>
  <c r="E7" i="153"/>
  <c r="I53" i="159"/>
  <c r="AF53" i="159"/>
  <c r="Q53" i="159"/>
  <c r="AD18" i="148"/>
  <c r="AI18" i="148"/>
  <c r="E53" i="159"/>
  <c r="AI12" i="148"/>
  <c r="AD12" i="148"/>
  <c r="H19" i="149"/>
  <c r="J19" i="149" s="1"/>
  <c r="AC9" i="164"/>
  <c r="T8" i="147"/>
  <c r="V8" i="147" s="1"/>
  <c r="H10" i="143"/>
  <c r="X8" i="178"/>
  <c r="L53" i="159"/>
  <c r="L55" i="159" s="1"/>
  <c r="M10" i="143"/>
  <c r="Q21" i="144"/>
  <c r="AI6" i="151"/>
  <c r="AB8" i="151"/>
  <c r="AD6" i="151"/>
  <c r="AB8" i="178"/>
  <c r="AI6" i="178"/>
  <c r="AD6" i="178"/>
  <c r="Y53" i="159"/>
  <c r="H53" i="159"/>
  <c r="U53" i="159"/>
  <c r="U55" i="159" s="1"/>
  <c r="U10" i="172"/>
  <c r="Q28" i="148"/>
  <c r="AD6" i="148"/>
  <c r="AI6" i="148"/>
  <c r="AB8" i="148"/>
  <c r="E8" i="147"/>
  <c r="E19" i="147" s="1"/>
  <c r="AI15" i="143"/>
  <c r="AD14" i="144"/>
  <c r="AI14" i="144"/>
  <c r="X8" i="147"/>
  <c r="Z8" i="147" s="1"/>
  <c r="H8" i="150"/>
  <c r="AD20" i="148"/>
  <c r="AI20" i="148"/>
  <c r="I15" i="156"/>
  <c r="P21" i="144"/>
  <c r="AI6" i="144"/>
  <c r="AD6" i="144"/>
  <c r="D10" i="172"/>
  <c r="AI17" i="144"/>
  <c r="AD17" i="144"/>
  <c r="P9" i="164"/>
  <c r="AC12" i="168"/>
  <c r="AC14" i="168" s="1"/>
  <c r="Q9" i="164"/>
  <c r="I8" i="178"/>
  <c r="X21" i="144"/>
  <c r="AD22" i="167"/>
  <c r="AI22" i="167"/>
  <c r="T24" i="150"/>
  <c r="M8" i="178"/>
  <c r="AI7" i="151"/>
  <c r="AD7" i="151"/>
  <c r="AD13" i="148"/>
  <c r="AI13" i="148"/>
  <c r="AI12" i="144"/>
  <c r="AD12" i="144"/>
  <c r="X10" i="143"/>
  <c r="AC9" i="149"/>
  <c r="Q12" i="168"/>
  <c r="Q14" i="168" s="1"/>
  <c r="E9" i="149"/>
  <c r="Y27" i="158"/>
  <c r="Y29" i="158" s="1"/>
  <c r="Y17" i="152"/>
  <c r="AI17" i="143"/>
  <c r="AD17" i="143"/>
  <c r="AD20" i="145"/>
  <c r="AI20" i="145"/>
  <c r="I8" i="150"/>
  <c r="E8" i="150"/>
  <c r="D21" i="144"/>
  <c r="D23" i="144" s="1"/>
  <c r="M8" i="147"/>
  <c r="M12" i="168"/>
  <c r="M14" i="168" s="1"/>
  <c r="H40" i="157"/>
  <c r="H42" i="157" s="1"/>
  <c r="AI19" i="172"/>
  <c r="AD19" i="172"/>
  <c r="T8" i="151"/>
  <c r="Z8" i="151" s="1"/>
  <c r="D53" i="159"/>
  <c r="AB53" i="159"/>
  <c r="AI53" i="159" s="1"/>
  <c r="P7" i="153"/>
  <c r="AD6" i="152"/>
  <c r="AB8" i="152"/>
  <c r="Q8" i="150"/>
  <c r="Q8" i="152"/>
  <c r="M8" i="152"/>
  <c r="M19" i="152" s="1"/>
  <c r="E8" i="148"/>
  <c r="AD17" i="172"/>
  <c r="AI17" i="172"/>
  <c r="T8" i="148"/>
  <c r="AC8" i="150"/>
  <c r="AI11" i="168"/>
  <c r="AD11" i="144"/>
  <c r="AI11" i="144"/>
  <c r="AB21" i="144"/>
  <c r="AD21" i="144" s="1"/>
  <c r="I24" i="150"/>
  <c r="AD16" i="143"/>
  <c r="AI16" i="143"/>
  <c r="AD11" i="147"/>
  <c r="AB17" i="147"/>
  <c r="AI11" i="147"/>
  <c r="L8" i="152"/>
  <c r="L19" i="152" s="1"/>
  <c r="AI7" i="143"/>
  <c r="AD7" i="143"/>
  <c r="Y8" i="150"/>
  <c r="P12" i="168"/>
  <c r="P14" i="168" s="1"/>
  <c r="Y26" i="143"/>
  <c r="T27" i="158"/>
  <c r="M19" i="149"/>
  <c r="I9" i="164"/>
  <c r="M10" i="172"/>
  <c r="L10" i="172"/>
  <c r="X10" i="172"/>
  <c r="I8" i="147"/>
  <c r="I19" i="147" s="1"/>
  <c r="I21" i="147" s="1"/>
  <c r="L21" i="144"/>
  <c r="AB9" i="164"/>
  <c r="AI6" i="164"/>
  <c r="AD6" i="164"/>
  <c r="P28" i="148"/>
  <c r="D8" i="148"/>
  <c r="D26" i="143"/>
  <c r="I30" i="167"/>
  <c r="H12" i="168"/>
  <c r="L8" i="178"/>
  <c r="I8" i="152"/>
  <c r="I10" i="172"/>
  <c r="AD22" i="172"/>
  <c r="AI22" i="172"/>
  <c r="D8" i="151"/>
  <c r="AD17" i="163"/>
  <c r="AI17" i="163"/>
  <c r="D8" i="152"/>
  <c r="D19" i="152" s="1"/>
  <c r="P8" i="152"/>
  <c r="Y10" i="172"/>
  <c r="E12" i="168"/>
  <c r="E14" i="168" s="1"/>
  <c r="M8" i="148"/>
  <c r="E10" i="143"/>
  <c r="T21" i="144"/>
  <c r="AC21" i="144"/>
  <c r="U21" i="144"/>
  <c r="AD21" i="148"/>
  <c r="AI21" i="148"/>
  <c r="H24" i="150"/>
  <c r="Q23" i="144"/>
  <c r="L28" i="148"/>
  <c r="N28" i="148" s="1"/>
  <c r="Q8" i="178"/>
  <c r="Q15" i="178" s="1"/>
  <c r="P8" i="147"/>
  <c r="E28" i="148"/>
  <c r="Y12" i="168"/>
  <c r="P10" i="172"/>
  <c r="AD22" i="148"/>
  <c r="AI22" i="148"/>
  <c r="AI17" i="145"/>
  <c r="AD17" i="145"/>
  <c r="X17" i="152"/>
  <c r="I17" i="151"/>
  <c r="D27" i="158"/>
  <c r="D29" i="158" s="1"/>
  <c r="AD16" i="167"/>
  <c r="AI16" i="167"/>
  <c r="T21" i="180"/>
  <c r="AD25" i="167"/>
  <c r="AI25" i="167"/>
  <c r="AI7" i="152"/>
  <c r="AD7" i="152"/>
  <c r="AD15" i="172"/>
  <c r="AI15" i="172"/>
  <c r="T17" i="152"/>
  <c r="H16" i="153"/>
  <c r="I16" i="153"/>
  <c r="AD14" i="152"/>
  <c r="AI14" i="152"/>
  <c r="I8" i="151"/>
  <c r="I19" i="151" s="1"/>
  <c r="AD16" i="145"/>
  <c r="AI16" i="145"/>
  <c r="AI29" i="167"/>
  <c r="AD29" i="167"/>
  <c r="AD15" i="152"/>
  <c r="AI15" i="152"/>
  <c r="AI24" i="143"/>
  <c r="AD24" i="143"/>
  <c r="AD15" i="144"/>
  <c r="AI15" i="144"/>
  <c r="AD13" i="153"/>
  <c r="AI13" i="153"/>
  <c r="U24" i="150"/>
  <c r="Y8" i="178"/>
  <c r="U12" i="177"/>
  <c r="U14" i="177" s="1"/>
  <c r="T10" i="172"/>
  <c r="M27" i="158"/>
  <c r="M29" i="158" s="1"/>
  <c r="Q40" i="157"/>
  <c r="Q42" i="157" s="1"/>
  <c r="U26" i="143"/>
  <c r="AI18" i="150"/>
  <c r="AD18" i="150"/>
  <c r="AI12" i="145"/>
  <c r="AD12" i="145"/>
  <c r="L30" i="167"/>
  <c r="Q17" i="151"/>
  <c r="Q13" i="178"/>
  <c r="U16" i="153"/>
  <c r="AI11" i="146"/>
  <c r="AB17" i="152"/>
  <c r="AD17" i="152" s="1"/>
  <c r="AD11" i="152"/>
  <c r="AI11" i="152"/>
  <c r="AD23" i="143"/>
  <c r="AI23" i="143"/>
  <c r="AD7" i="144"/>
  <c r="AI7" i="144"/>
  <c r="H8" i="147"/>
  <c r="T12" i="168"/>
  <c r="T14" i="168" s="1"/>
  <c r="P8" i="148"/>
  <c r="R8" i="148" s="1"/>
  <c r="Y19" i="149"/>
  <c r="Y8" i="152"/>
  <c r="Y19" i="152" s="1"/>
  <c r="U9" i="164"/>
  <c r="AD14" i="148"/>
  <c r="AI14" i="148"/>
  <c r="U9" i="167"/>
  <c r="AI14" i="145"/>
  <c r="AD14" i="145"/>
  <c r="AI16" i="148"/>
  <c r="AD16" i="148"/>
  <c r="X7" i="153"/>
  <c r="D28" i="148"/>
  <c r="D30" i="148" s="1"/>
  <c r="U8" i="148"/>
  <c r="AI14" i="143"/>
  <c r="AD14" i="143"/>
  <c r="Q9" i="167"/>
  <c r="D16" i="153"/>
  <c r="AD13" i="143"/>
  <c r="AI13" i="143"/>
  <c r="L8" i="147"/>
  <c r="N8" i="147" s="1"/>
  <c r="P26" i="143"/>
  <c r="AI18" i="158"/>
  <c r="M8" i="150"/>
  <c r="AI19" i="144"/>
  <c r="AD19" i="144"/>
  <c r="T9" i="164"/>
  <c r="Z9" i="164" s="1"/>
  <c r="I10" i="143"/>
  <c r="U8" i="147"/>
  <c r="U19" i="147" s="1"/>
  <c r="L7" i="153"/>
  <c r="AB11" i="166"/>
  <c r="AB13" i="166" s="1"/>
  <c r="AI10" i="166"/>
  <c r="E26" i="143"/>
  <c r="T30" i="167"/>
  <c r="X28" i="148"/>
  <c r="AC8" i="152"/>
  <c r="AD20" i="144"/>
  <c r="AI20" i="144"/>
  <c r="H9" i="164"/>
  <c r="D8" i="178"/>
  <c r="H8" i="151"/>
  <c r="AD6" i="167"/>
  <c r="AB9" i="167"/>
  <c r="AI6" i="167"/>
  <c r="H9" i="149"/>
  <c r="J9" i="149" s="1"/>
  <c r="T9" i="149"/>
  <c r="X17" i="147"/>
  <c r="AD17" i="147" s="1"/>
  <c r="AI26" i="158"/>
  <c r="AI21" i="172"/>
  <c r="AD21" i="172"/>
  <c r="T7" i="153"/>
  <c r="U28" i="148"/>
  <c r="Y8" i="151"/>
  <c r="I21" i="144"/>
  <c r="P8" i="150"/>
  <c r="AI24" i="148"/>
  <c r="AD24" i="148"/>
  <c r="X23" i="145"/>
  <c r="AC8" i="178"/>
  <c r="I8" i="148"/>
  <c r="AI11" i="145"/>
  <c r="AB23" i="145"/>
  <c r="AD11" i="145"/>
  <c r="T23" i="145"/>
  <c r="P16" i="146"/>
  <c r="T19" i="149"/>
  <c r="AI13" i="156"/>
  <c r="E23" i="145"/>
  <c r="Y16" i="153"/>
  <c r="L21" i="163"/>
  <c r="AC26" i="143"/>
  <c r="P27" i="158"/>
  <c r="Q7" i="153"/>
  <c r="P8" i="151"/>
  <c r="E8" i="152"/>
  <c r="E19" i="152" s="1"/>
  <c r="D12" i="168"/>
  <c r="D14" i="168" s="1"/>
  <c r="E16" i="168" s="1"/>
  <c r="AI14" i="156"/>
  <c r="AD25" i="148"/>
  <c r="AI25" i="148"/>
  <c r="AB8" i="147"/>
  <c r="AI6" i="147"/>
  <c r="AD6" i="147"/>
  <c r="T8" i="150"/>
  <c r="E9" i="167"/>
  <c r="U8" i="151"/>
  <c r="T17" i="151"/>
  <c r="Y23" i="145"/>
  <c r="X8" i="151"/>
  <c r="L10" i="143"/>
  <c r="AD21" i="143"/>
  <c r="AI21" i="143"/>
  <c r="D8" i="150"/>
  <c r="L8" i="151"/>
  <c r="L26" i="143"/>
  <c r="M8" i="151"/>
  <c r="M26" i="143"/>
  <c r="AI19" i="163"/>
  <c r="AC7" i="153"/>
  <c r="AM7" i="153" s="1"/>
  <c r="U23" i="145"/>
  <c r="P19" i="149"/>
  <c r="Q26" i="143"/>
  <c r="U40" i="157"/>
  <c r="U42" i="157" s="1"/>
  <c r="AI14" i="163"/>
  <c r="AD14" i="163"/>
  <c r="AI10" i="158"/>
  <c r="AB27" i="158"/>
  <c r="AI27" i="158" s="1"/>
  <c r="X26" i="143"/>
  <c r="X8" i="152"/>
  <c r="H7" i="153"/>
  <c r="H18" i="153" s="1"/>
  <c r="I20" i="153" s="1"/>
  <c r="Y8" i="148"/>
  <c r="D30" i="167"/>
  <c r="L8" i="150"/>
  <c r="U9" i="149"/>
  <c r="U21" i="149" s="1"/>
  <c r="H27" i="158"/>
  <c r="E8" i="151"/>
  <c r="AI19" i="150"/>
  <c r="AD19" i="150"/>
  <c r="AD20" i="172"/>
  <c r="AI20" i="172"/>
  <c r="AC17" i="147"/>
  <c r="I26" i="143"/>
  <c r="I28" i="143" s="1"/>
  <c r="M16" i="146"/>
  <c r="M18" i="146" s="1"/>
  <c r="L17" i="147"/>
  <c r="N17" i="147" s="1"/>
  <c r="T40" i="157"/>
  <c r="T42" i="157" s="1"/>
  <c r="D24" i="150"/>
  <c r="D26" i="150" s="1"/>
  <c r="AC12" i="177"/>
  <c r="AC14" i="177" s="1"/>
  <c r="M21" i="163"/>
  <c r="AC40" i="157"/>
  <c r="AC42" i="157" s="1"/>
  <c r="Q16" i="146"/>
  <c r="Q18" i="146" s="1"/>
  <c r="AI18" i="145"/>
  <c r="AD18" i="145"/>
  <c r="X24" i="150"/>
  <c r="X15" i="174"/>
  <c r="X17" i="174" s="1"/>
  <c r="AD9" i="143"/>
  <c r="AI9" i="143"/>
  <c r="AI19" i="145"/>
  <c r="AD19" i="145"/>
  <c r="Y24" i="150"/>
  <c r="Y26" i="150" s="1"/>
  <c r="AD17" i="148"/>
  <c r="AI17" i="148"/>
  <c r="AC9" i="167"/>
  <c r="M7" i="153"/>
  <c r="D15" i="156"/>
  <c r="D17" i="156" s="1"/>
  <c r="U17" i="152"/>
  <c r="T28" i="148"/>
  <c r="V28" i="148" s="1"/>
  <c r="H10" i="172"/>
  <c r="E10" i="172"/>
  <c r="Y10" i="143"/>
  <c r="AC8" i="151"/>
  <c r="P9" i="149"/>
  <c r="R9" i="149" s="1"/>
  <c r="H8" i="148"/>
  <c r="AC8" i="148"/>
  <c r="AC30" i="148" s="1"/>
  <c r="T8" i="178"/>
  <c r="H8" i="178"/>
  <c r="AI7" i="172"/>
  <c r="AD13" i="172"/>
  <c r="AI13" i="172"/>
  <c r="AI18" i="172"/>
  <c r="AD18" i="172"/>
  <c r="E9" i="164"/>
  <c r="Q9" i="149"/>
  <c r="AI11" i="158"/>
  <c r="E21" i="144"/>
  <c r="AC17" i="152"/>
  <c r="I28" i="148"/>
  <c r="I30" i="148" s="1"/>
  <c r="Q15" i="156"/>
  <c r="I21" i="180"/>
  <c r="I23" i="180" s="1"/>
  <c r="L16" i="146"/>
  <c r="E17" i="151"/>
  <c r="E19" i="151" s="1"/>
  <c r="AI14" i="180"/>
  <c r="P9" i="167"/>
  <c r="D9" i="167"/>
  <c r="Y21" i="144"/>
  <c r="Y23" i="144" s="1"/>
  <c r="Y25" i="144" s="1"/>
  <c r="M23" i="145"/>
  <c r="AD20" i="143"/>
  <c r="AI20" i="143"/>
  <c r="D16" i="146"/>
  <c r="D18" i="146" s="1"/>
  <c r="U30" i="167"/>
  <c r="AD13" i="152"/>
  <c r="AI20" i="167"/>
  <c r="AD20" i="167"/>
  <c r="AI22" i="145"/>
  <c r="AD22" i="145"/>
  <c r="AI8" i="143"/>
  <c r="AD8" i="143"/>
  <c r="Y30" i="167"/>
  <c r="AI28" i="167"/>
  <c r="AD28" i="167"/>
  <c r="L15" i="156"/>
  <c r="Y15" i="156"/>
  <c r="Y17" i="156" s="1"/>
  <c r="AD14" i="167"/>
  <c r="AI14" i="167"/>
  <c r="E24" i="150"/>
  <c r="E26" i="150" s="1"/>
  <c r="P17" i="152"/>
  <c r="U11" i="166"/>
  <c r="U13" i="166" s="1"/>
  <c r="AD18" i="167"/>
  <c r="AI18" i="167"/>
  <c r="L27" i="158"/>
  <c r="AC10" i="172"/>
  <c r="X19" i="149"/>
  <c r="Z19" i="149" s="1"/>
  <c r="M9" i="167"/>
  <c r="Q10" i="172"/>
  <c r="AI20" i="150"/>
  <c r="AD20" i="150"/>
  <c r="AC11" i="166"/>
  <c r="AC13" i="166" s="1"/>
  <c r="AI15" i="145"/>
  <c r="AD15" i="145"/>
  <c r="AI10" i="168"/>
  <c r="AB12" i="168"/>
  <c r="AM12" i="168" s="1"/>
  <c r="AD10" i="168"/>
  <c r="AC19" i="149"/>
  <c r="AC21" i="149" s="1"/>
  <c r="AD15" i="153"/>
  <c r="AI15" i="153"/>
  <c r="U17" i="147"/>
  <c r="Y21" i="163"/>
  <c r="Q24" i="150"/>
  <c r="AD13" i="164"/>
  <c r="AI13" i="164"/>
  <c r="T26" i="143"/>
  <c r="AD12" i="167"/>
  <c r="AB30" i="167"/>
  <c r="AI30" i="167" s="1"/>
  <c r="AI12" i="167"/>
  <c r="T15" i="156"/>
  <c r="X30" i="167"/>
  <c r="Z30" i="167" s="1"/>
  <c r="AD13" i="151"/>
  <c r="AI13" i="151"/>
  <c r="AC30" i="167"/>
  <c r="E17" i="147"/>
  <c r="E30" i="167"/>
  <c r="E32" i="167" s="1"/>
  <c r="AI14" i="147"/>
  <c r="AD14" i="147"/>
  <c r="H16" i="146"/>
  <c r="M11" i="166"/>
  <c r="M13" i="166" s="1"/>
  <c r="AD19" i="167"/>
  <c r="AI19" i="167"/>
  <c r="AI13" i="158"/>
  <c r="Q30" i="167"/>
  <c r="AC14" i="185"/>
  <c r="E21" i="180"/>
  <c r="E23" i="180" s="1"/>
  <c r="X12" i="177"/>
  <c r="AD16" i="152"/>
  <c r="AI16" i="152"/>
  <c r="AI26" i="167"/>
  <c r="AD26" i="167"/>
  <c r="AI18" i="163"/>
  <c r="AD18" i="163"/>
  <c r="M17" i="151"/>
  <c r="AI21" i="150"/>
  <c r="AD21" i="150"/>
  <c r="Q11" i="166"/>
  <c r="Q13" i="166" s="1"/>
  <c r="L9" i="167"/>
  <c r="AI22" i="143"/>
  <c r="AD22" i="143"/>
  <c r="Y17" i="151"/>
  <c r="AI18" i="181"/>
  <c r="AI16" i="180"/>
  <c r="I11" i="166"/>
  <c r="I13" i="166" s="1"/>
  <c r="E8" i="163"/>
  <c r="AI21" i="145"/>
  <c r="AD21" i="145"/>
  <c r="T11" i="166"/>
  <c r="H15" i="156"/>
  <c r="L19" i="149"/>
  <c r="N19" i="149" s="1"/>
  <c r="Y7" i="153"/>
  <c r="E16" i="146"/>
  <c r="E18" i="146" s="1"/>
  <c r="P21" i="163"/>
  <c r="E19" i="149"/>
  <c r="E21" i="149" s="1"/>
  <c r="T9" i="167"/>
  <c r="Q8" i="151"/>
  <c r="Y9" i="167"/>
  <c r="M21" i="144"/>
  <c r="AI22" i="158"/>
  <c r="X9" i="149"/>
  <c r="U15" i="156"/>
  <c r="I21" i="163"/>
  <c r="AI6" i="157"/>
  <c r="I23" i="145"/>
  <c r="D8" i="147"/>
  <c r="U27" i="158"/>
  <c r="U29" i="158" s="1"/>
  <c r="Q27" i="158"/>
  <c r="Q29" i="158" s="1"/>
  <c r="M40" i="157"/>
  <c r="M42" i="157" s="1"/>
  <c r="E16" i="153"/>
  <c r="E18" i="153" s="1"/>
  <c r="AD25" i="143"/>
  <c r="AI25" i="143"/>
  <c r="AD12" i="150"/>
  <c r="AI12" i="150"/>
  <c r="AD12" i="153"/>
  <c r="AI12" i="153"/>
  <c r="T16" i="146"/>
  <c r="AI12" i="164"/>
  <c r="AD12" i="164"/>
  <c r="AI22" i="150"/>
  <c r="AD22" i="150"/>
  <c r="P15" i="156"/>
  <c r="H17" i="147"/>
  <c r="AD15" i="148"/>
  <c r="AI15" i="148"/>
  <c r="AD12" i="151"/>
  <c r="AI12" i="151"/>
  <c r="AB17" i="151"/>
  <c r="I27" i="158"/>
  <c r="I29" i="158" s="1"/>
  <c r="T16" i="153"/>
  <c r="AI6" i="150"/>
  <c r="AD6" i="150"/>
  <c r="AB8" i="150"/>
  <c r="P10" i="143"/>
  <c r="U12" i="168"/>
  <c r="U14" i="168" s="1"/>
  <c r="I9" i="149"/>
  <c r="D17" i="151"/>
  <c r="D19" i="151" s="1"/>
  <c r="AI16" i="158"/>
  <c r="AI12" i="152"/>
  <c r="AD12" i="152"/>
  <c r="AD23" i="150"/>
  <c r="AI23" i="150"/>
  <c r="AI14" i="153"/>
  <c r="AD14" i="153"/>
  <c r="H17" i="151"/>
  <c r="P40" i="157"/>
  <c r="P42" i="157" s="1"/>
  <c r="AI19" i="143"/>
  <c r="AD19" i="143"/>
  <c r="E15" i="156"/>
  <c r="X9" i="167"/>
  <c r="I17" i="147"/>
  <c r="H9" i="167"/>
  <c r="Q16" i="153"/>
  <c r="AC16" i="153"/>
  <c r="AM16" i="153" s="1"/>
  <c r="D17" i="147"/>
  <c r="AI17" i="150"/>
  <c r="AD17" i="150"/>
  <c r="M17" i="147"/>
  <c r="M19" i="147" s="1"/>
  <c r="L16" i="153"/>
  <c r="M17" i="152"/>
  <c r="AB26" i="143"/>
  <c r="X40" i="157"/>
  <c r="X42" i="157" s="1"/>
  <c r="H17" i="152"/>
  <c r="T17" i="147"/>
  <c r="V17" i="147" s="1"/>
  <c r="D40" i="157"/>
  <c r="D42" i="157" s="1"/>
  <c r="P24" i="150"/>
  <c r="H11" i="166"/>
  <c r="AC23" i="145"/>
  <c r="U8" i="150"/>
  <c r="AC8" i="147"/>
  <c r="AC19" i="147" s="1"/>
  <c r="H21" i="144"/>
  <c r="H8" i="152"/>
  <c r="AC24" i="150"/>
  <c r="AI27" i="167"/>
  <c r="AD27" i="167"/>
  <c r="E40" i="157"/>
  <c r="E42" i="157" s="1"/>
  <c r="I9" i="167"/>
  <c r="P30" i="167"/>
  <c r="R30" i="167" s="1"/>
  <c r="H23" i="145"/>
  <c r="H26" i="143"/>
  <c r="M16" i="153"/>
  <c r="AI14" i="150"/>
  <c r="AD14" i="150"/>
  <c r="AI13" i="147"/>
  <c r="AD13" i="147"/>
  <c r="Y11" i="166"/>
  <c r="Y13" i="166" s="1"/>
  <c r="AI7" i="167"/>
  <c r="AD7" i="167"/>
  <c r="AD12" i="178"/>
  <c r="AI12" i="178"/>
  <c r="P17" i="147"/>
  <c r="R17" i="147" s="1"/>
  <c r="T15" i="174"/>
  <c r="E11" i="166"/>
  <c r="E13" i="166" s="1"/>
  <c r="M24" i="150"/>
  <c r="E15" i="174"/>
  <c r="E17" i="174" s="1"/>
  <c r="D11" i="166"/>
  <c r="D13" i="166" s="1"/>
  <c r="P13" i="178"/>
  <c r="AI11" i="153"/>
  <c r="AD11" i="153"/>
  <c r="L11" i="166"/>
  <c r="N11" i="166" s="1"/>
  <c r="H15" i="174"/>
  <c r="AD11" i="178"/>
  <c r="AI11" i="178"/>
  <c r="AB13" i="178"/>
  <c r="L12" i="177"/>
  <c r="D12" i="177"/>
  <c r="D14" i="177" s="1"/>
  <c r="D21" i="180"/>
  <c r="D23" i="180" s="1"/>
  <c r="I40" i="157"/>
  <c r="I42" i="157" s="1"/>
  <c r="AI13" i="150"/>
  <c r="AD13" i="150"/>
  <c r="L23" i="145"/>
  <c r="AD12" i="147"/>
  <c r="AI12" i="147"/>
  <c r="D21" i="163"/>
  <c r="AI10" i="146"/>
  <c r="AB16" i="146"/>
  <c r="AI12" i="180"/>
  <c r="AD8" i="164"/>
  <c r="AI8" i="164"/>
  <c r="AI15" i="164"/>
  <c r="AD15" i="164"/>
  <c r="H24" i="184"/>
  <c r="H26" i="184" s="1"/>
  <c r="L15" i="174"/>
  <c r="Q8" i="147"/>
  <c r="AB40" i="157"/>
  <c r="AB42" i="157" s="1"/>
  <c r="AI16" i="144"/>
  <c r="AD16" i="144"/>
  <c r="D23" i="145"/>
  <c r="Y9" i="164"/>
  <c r="Q10" i="143"/>
  <c r="Q28" i="143" s="1"/>
  <c r="Y28" i="148"/>
  <c r="X15" i="156"/>
  <c r="AD13" i="145"/>
  <c r="AI13" i="145"/>
  <c r="M28" i="148"/>
  <c r="AI20" i="163"/>
  <c r="AD20" i="163"/>
  <c r="X16" i="146"/>
  <c r="X21" i="163"/>
  <c r="X17" i="151"/>
  <c r="Z17" i="151" s="1"/>
  <c r="L8" i="148"/>
  <c r="N8" i="148" s="1"/>
  <c r="U10" i="143"/>
  <c r="Y9" i="149"/>
  <c r="Y21" i="149" s="1"/>
  <c r="Q17" i="152"/>
  <c r="Y40" i="157"/>
  <c r="Y42" i="157" s="1"/>
  <c r="Q23" i="145"/>
  <c r="H12" i="177"/>
  <c r="I16" i="146"/>
  <c r="I18" i="146" s="1"/>
  <c r="L17" i="151"/>
  <c r="AC16" i="146"/>
  <c r="AD10" i="153"/>
  <c r="AI10" i="153"/>
  <c r="AB16" i="153"/>
  <c r="Y13" i="178"/>
  <c r="T12" i="177"/>
  <c r="D15" i="174"/>
  <c r="D17" i="174" s="1"/>
  <c r="D33" i="174" s="1"/>
  <c r="M12" i="177"/>
  <c r="M14" i="177" s="1"/>
  <c r="H21" i="163"/>
  <c r="Q21" i="163"/>
  <c r="AC15" i="174"/>
  <c r="Q8" i="145"/>
  <c r="U15" i="174"/>
  <c r="U17" i="174" s="1"/>
  <c r="AC20" i="181"/>
  <c r="AC21" i="163"/>
  <c r="P17" i="151"/>
  <c r="P19" i="151" s="1"/>
  <c r="I17" i="152"/>
  <c r="I19" i="152" s="1"/>
  <c r="Q19" i="149"/>
  <c r="P23" i="145"/>
  <c r="U21" i="163"/>
  <c r="U19" i="149"/>
  <c r="M30" i="167"/>
  <c r="M32" i="167" s="1"/>
  <c r="AI16" i="184"/>
  <c r="AD16" i="184"/>
  <c r="I15" i="174"/>
  <c r="I17" i="174" s="1"/>
  <c r="AI19" i="181"/>
  <c r="AD11" i="184"/>
  <c r="AI11" i="184"/>
  <c r="AI7" i="178"/>
  <c r="AD7" i="178"/>
  <c r="AD10" i="184"/>
  <c r="AG40" i="157"/>
  <c r="AG42" i="157" s="1"/>
  <c r="AX17" i="151"/>
  <c r="Q21" i="180"/>
  <c r="Q23" i="180" s="1"/>
  <c r="AI13" i="180"/>
  <c r="AC8" i="163"/>
  <c r="H21" i="180"/>
  <c r="AI15" i="180"/>
  <c r="M20" i="181"/>
  <c r="M22" i="181" s="1"/>
  <c r="I13" i="178"/>
  <c r="T13" i="178"/>
  <c r="V13" i="178" s="1"/>
  <c r="Y24" i="184"/>
  <c r="Y26" i="184" s="1"/>
  <c r="E13" i="178"/>
  <c r="AI11" i="180"/>
  <c r="Y17" i="147"/>
  <c r="Y19" i="147" s="1"/>
  <c r="D13" i="178"/>
  <c r="M13" i="178"/>
  <c r="M15" i="178" s="1"/>
  <c r="E12" i="177"/>
  <c r="E14" i="177" s="1"/>
  <c r="Y12" i="177"/>
  <c r="Y14" i="177" s="1"/>
  <c r="X27" i="158"/>
  <c r="Z27" i="158" s="1"/>
  <c r="X11" i="166"/>
  <c r="L24" i="150"/>
  <c r="Y21" i="180"/>
  <c r="Y23" i="180" s="1"/>
  <c r="T14" i="185"/>
  <c r="AI24" i="167"/>
  <c r="AD24" i="167"/>
  <c r="L13" i="178"/>
  <c r="AB8" i="145"/>
  <c r="AD6" i="145"/>
  <c r="AI6" i="145"/>
  <c r="AI22" i="157"/>
  <c r="T21" i="163"/>
  <c r="Z21" i="163" s="1"/>
  <c r="E27" i="158"/>
  <c r="E29" i="158" s="1"/>
  <c r="I19" i="149"/>
  <c r="X16" i="153"/>
  <c r="X18" i="153" s="1"/>
  <c r="AC17" i="151"/>
  <c r="Y16" i="146"/>
  <c r="Y18" i="146" s="1"/>
  <c r="AB24" i="150"/>
  <c r="AB26" i="150" s="1"/>
  <c r="AI11" i="150"/>
  <c r="AD11" i="150"/>
  <c r="AC27" i="158"/>
  <c r="AI16" i="181"/>
  <c r="P15" i="174"/>
  <c r="AI19" i="180"/>
  <c r="I20" i="181"/>
  <c r="I22" i="181" s="1"/>
  <c r="AC26" i="184"/>
  <c r="M21" i="180"/>
  <c r="M23" i="180" s="1"/>
  <c r="P12" i="177"/>
  <c r="D8" i="163"/>
  <c r="AI16" i="147"/>
  <c r="AD16" i="147"/>
  <c r="AI10" i="181"/>
  <c r="AB20" i="181"/>
  <c r="AI20" i="181" s="1"/>
  <c r="M14" i="185"/>
  <c r="M16" i="185" s="1"/>
  <c r="L24" i="184"/>
  <c r="L26" i="184" s="1"/>
  <c r="X24" i="184"/>
  <c r="P24" i="184"/>
  <c r="P26" i="184" s="1"/>
  <c r="T24" i="184"/>
  <c r="T26" i="184" s="1"/>
  <c r="AI14" i="181"/>
  <c r="Q14" i="185"/>
  <c r="Q16" i="185"/>
  <c r="AI17" i="181"/>
  <c r="I12" i="177"/>
  <c r="I14" i="177" s="1"/>
  <c r="Y15" i="174"/>
  <c r="Y17" i="174" s="1"/>
  <c r="H13" i="178"/>
  <c r="AD17" i="167"/>
  <c r="AI17" i="167"/>
  <c r="AB12" i="177"/>
  <c r="AI11" i="177"/>
  <c r="M24" i="184"/>
  <c r="M26" i="184" s="1"/>
  <c r="L8" i="145"/>
  <c r="L25" i="145" s="1"/>
  <c r="Q12" i="177"/>
  <c r="Q14" i="177"/>
  <c r="Q15" i="174"/>
  <c r="Q17" i="174" s="1"/>
  <c r="E24" i="184"/>
  <c r="E26" i="184" s="1"/>
  <c r="U21" i="180"/>
  <c r="U23" i="180" s="1"/>
  <c r="X13" i="178"/>
  <c r="L20" i="181"/>
  <c r="L22" i="181" s="1"/>
  <c r="H20" i="181"/>
  <c r="H22" i="181" s="1"/>
  <c r="E8" i="145"/>
  <c r="E25" i="145"/>
  <c r="I8" i="145"/>
  <c r="I25" i="145" s="1"/>
  <c r="Q17" i="147"/>
  <c r="Q19" i="147" s="1"/>
  <c r="Q21" i="147" s="1"/>
  <c r="AI17" i="180"/>
  <c r="AC21" i="180"/>
  <c r="AC13" i="178"/>
  <c r="P16" i="153"/>
  <c r="P18" i="153" s="1"/>
  <c r="H30" i="167"/>
  <c r="X21" i="180"/>
  <c r="E21" i="163"/>
  <c r="Q20" i="181"/>
  <c r="Q22" i="181" s="1"/>
  <c r="P21" i="180"/>
  <c r="X20" i="181"/>
  <c r="X22" i="181" s="1"/>
  <c r="U13" i="178"/>
  <c r="AI15" i="167"/>
  <c r="AD15" i="167"/>
  <c r="AI15" i="181"/>
  <c r="AD18" i="184"/>
  <c r="AI18" i="184"/>
  <c r="AB21" i="180"/>
  <c r="AI21" i="167"/>
  <c r="AD21" i="167"/>
  <c r="M15" i="174"/>
  <c r="M17" i="174" s="1"/>
  <c r="AB21" i="163"/>
  <c r="AI21" i="163" s="1"/>
  <c r="AD11" i="163"/>
  <c r="AI11" i="163"/>
  <c r="AI20" i="180"/>
  <c r="L21" i="180"/>
  <c r="P11" i="166"/>
  <c r="L14" i="185"/>
  <c r="E14" i="185"/>
  <c r="E16" i="185" s="1"/>
  <c r="U24" i="184"/>
  <c r="U26" i="184" s="1"/>
  <c r="AD13" i="184"/>
  <c r="AI13" i="184"/>
  <c r="AD17" i="184"/>
  <c r="AI17" i="184"/>
  <c r="AD19" i="184"/>
  <c r="AI19" i="184"/>
  <c r="Q24" i="184"/>
  <c r="Q26" i="184" s="1"/>
  <c r="I24" i="184"/>
  <c r="I26" i="184" s="1"/>
  <c r="AI11" i="181"/>
  <c r="U20" i="181"/>
  <c r="U22" i="181" s="1"/>
  <c r="D20" i="181"/>
  <c r="D22" i="181" s="1"/>
  <c r="T20" i="181"/>
  <c r="T22" i="181" s="1"/>
  <c r="T8" i="145"/>
  <c r="P8" i="163"/>
  <c r="AD26" i="148"/>
  <c r="AI26" i="148"/>
  <c r="X8" i="145"/>
  <c r="X25" i="145" s="1"/>
  <c r="AC8" i="145"/>
  <c r="Y8" i="145"/>
  <c r="Y25" i="145" s="1"/>
  <c r="Y27" i="145" s="1"/>
  <c r="U8" i="145"/>
  <c r="U25" i="145" s="1"/>
  <c r="P20" i="181"/>
  <c r="P22" i="181" s="1"/>
  <c r="I8" i="163"/>
  <c r="I23" i="163" s="1"/>
  <c r="AI6" i="163"/>
  <c r="AB8" i="163"/>
  <c r="AI8" i="163" s="1"/>
  <c r="AD6" i="163"/>
  <c r="X8" i="163"/>
  <c r="X23" i="163" s="1"/>
  <c r="Q8" i="163"/>
  <c r="Q23" i="163" s="1"/>
  <c r="P8" i="145"/>
  <c r="P25" i="145" s="1"/>
  <c r="M8" i="145"/>
  <c r="M25" i="145"/>
  <c r="I14" i="185"/>
  <c r="I16" i="185" s="1"/>
  <c r="H14" i="185"/>
  <c r="U8" i="163"/>
  <c r="U23" i="163" s="1"/>
  <c r="T8" i="163"/>
  <c r="AI15" i="184"/>
  <c r="AD15" i="184"/>
  <c r="D14" i="185"/>
  <c r="D16" i="185" s="1"/>
  <c r="Y14" i="185"/>
  <c r="Y16" i="185" s="1"/>
  <c r="H8" i="145"/>
  <c r="H25" i="145" s="1"/>
  <c r="H8" i="163"/>
  <c r="AI13" i="152"/>
  <c r="AI14" i="184"/>
  <c r="AD14" i="184"/>
  <c r="Y8" i="163"/>
  <c r="Y23" i="163" s="1"/>
  <c r="M8" i="163"/>
  <c r="M23" i="163" s="1"/>
  <c r="E20" i="181"/>
  <c r="E22" i="181" s="1"/>
  <c r="L8" i="163"/>
  <c r="L23" i="163" s="1"/>
  <c r="AD12" i="184"/>
  <c r="AI12" i="184"/>
  <c r="P14" i="185"/>
  <c r="U14" i="185"/>
  <c r="X14" i="185"/>
  <c r="D8" i="145"/>
  <c r="D25" i="145" s="1"/>
  <c r="D24" i="184"/>
  <c r="D26" i="184" s="1"/>
  <c r="E28" i="184" s="1"/>
  <c r="Y20" i="181"/>
  <c r="Y22" i="181" s="1"/>
  <c r="AF40" i="157"/>
  <c r="AI17" i="152"/>
  <c r="AX17" i="152"/>
  <c r="AB17" i="174"/>
  <c r="AI17" i="151"/>
  <c r="AD16" i="153"/>
  <c r="AI16" i="153"/>
  <c r="X17" i="156"/>
  <c r="Z15" i="156"/>
  <c r="AD23" i="157"/>
  <c r="AI23" i="157"/>
  <c r="T13" i="166"/>
  <c r="U15" i="166" s="1"/>
  <c r="AI16" i="146"/>
  <c r="AI13" i="178"/>
  <c r="L13" i="166"/>
  <c r="M15" i="166" s="1"/>
  <c r="AD12" i="168"/>
  <c r="AB14" i="168"/>
  <c r="Z9" i="167"/>
  <c r="AI8" i="150"/>
  <c r="AB29" i="158"/>
  <c r="X23" i="144"/>
  <c r="L23" i="144"/>
  <c r="Z10" i="172"/>
  <c r="AI10" i="143"/>
  <c r="AD15" i="156"/>
  <c r="H23" i="144"/>
  <c r="J23" i="144" s="1"/>
  <c r="AD8" i="152"/>
  <c r="AB55" i="159"/>
  <c r="AD9" i="149"/>
  <c r="T23" i="144"/>
  <c r="AD28" i="148"/>
  <c r="AI8" i="144"/>
  <c r="AD8" i="144"/>
  <c r="AD8" i="148"/>
  <c r="AI8" i="148"/>
  <c r="L18" i="153"/>
  <c r="M26" i="150"/>
  <c r="H19" i="147"/>
  <c r="L26" i="150"/>
  <c r="M19" i="151"/>
  <c r="P19" i="147"/>
  <c r="M30" i="148"/>
  <c r="P19" i="152"/>
  <c r="Z23" i="145"/>
  <c r="Y19" i="151"/>
  <c r="D15" i="178"/>
  <c r="T19" i="151"/>
  <c r="Z19" i="151" s="1"/>
  <c r="T19" i="152"/>
  <c r="AX40" i="157"/>
  <c r="AX42" i="157" s="1"/>
  <c r="U23" i="144"/>
  <c r="H26" i="150"/>
  <c r="I18" i="153"/>
  <c r="M28" i="143"/>
  <c r="X26" i="184"/>
  <c r="AD24" i="184"/>
  <c r="AB26" i="184"/>
  <c r="AI24" i="184"/>
  <c r="AI24" i="150"/>
  <c r="AD24" i="150"/>
  <c r="AB25" i="145"/>
  <c r="X13" i="166"/>
  <c r="Z11" i="166"/>
  <c r="Z9" i="149"/>
  <c r="Z23" i="157"/>
  <c r="J11" i="166"/>
  <c r="H13" i="166"/>
  <c r="J9" i="167"/>
  <c r="Z7" i="153"/>
  <c r="P23" i="144"/>
  <c r="Z8" i="152"/>
  <c r="X19" i="152"/>
  <c r="X19" i="151"/>
  <c r="AB19" i="147"/>
  <c r="AD8" i="147"/>
  <c r="AI8" i="147"/>
  <c r="AD23" i="145"/>
  <c r="AI23" i="145"/>
  <c r="N8" i="178"/>
  <c r="AD9" i="164"/>
  <c r="AI9" i="164"/>
  <c r="R12" i="168"/>
  <c r="AI9" i="167"/>
  <c r="AI17" i="147"/>
  <c r="Z8" i="150"/>
  <c r="AI12" i="168"/>
  <c r="X14" i="168"/>
  <c r="AD8" i="178"/>
  <c r="AI8" i="178"/>
  <c r="AB19" i="151"/>
  <c r="AD8" i="151"/>
  <c r="L14" i="168"/>
  <c r="M23" i="144"/>
  <c r="Y15" i="178"/>
  <c r="Q18" i="153"/>
  <c r="AC15" i="178"/>
  <c r="T21" i="149"/>
  <c r="AC19" i="152"/>
  <c r="Q19" i="152"/>
  <c r="Q26" i="150"/>
  <c r="I15" i="178"/>
  <c r="D28" i="143"/>
  <c r="E23" i="144"/>
  <c r="E25" i="144" s="1"/>
  <c r="J8" i="178"/>
  <c r="T15" i="178"/>
  <c r="Z17" i="152"/>
  <c r="Z21" i="144"/>
  <c r="AC23" i="144"/>
  <c r="H55" i="159"/>
  <c r="R53" i="159"/>
  <c r="I23" i="144"/>
  <c r="U30" i="148"/>
  <c r="I26" i="150"/>
  <c r="Z14" i="168"/>
  <c r="Q25" i="144"/>
  <c r="Z23" i="144"/>
  <c r="I15" i="166" l="1"/>
  <c r="P17" i="156"/>
  <c r="R15" i="156"/>
  <c r="H18" i="146"/>
  <c r="J18" i="146" s="1"/>
  <c r="J16" i="146"/>
  <c r="L17" i="156"/>
  <c r="N17" i="156" s="1"/>
  <c r="N15" i="156"/>
  <c r="T13" i="142"/>
  <c r="V11" i="142"/>
  <c r="X18" i="146"/>
  <c r="Z16" i="146"/>
  <c r="H17" i="156"/>
  <c r="J17" i="156" s="1"/>
  <c r="J15" i="156"/>
  <c r="Q21" i="152"/>
  <c r="AC21" i="147"/>
  <c r="AD19" i="149"/>
  <c r="AD25" i="145"/>
  <c r="T19" i="147"/>
  <c r="L16" i="185"/>
  <c r="N14" i="185"/>
  <c r="I21" i="149"/>
  <c r="L19" i="151"/>
  <c r="L14" i="177"/>
  <c r="N12" i="177"/>
  <c r="H19" i="151"/>
  <c r="V16" i="146"/>
  <c r="AC32" i="167"/>
  <c r="V15" i="156"/>
  <c r="L18" i="146"/>
  <c r="N18" i="146" s="1"/>
  <c r="N16" i="146"/>
  <c r="R19" i="149"/>
  <c r="R27" i="158"/>
  <c r="Y14" i="168"/>
  <c r="M21" i="149"/>
  <c r="E55" i="159"/>
  <c r="AF55" i="159"/>
  <c r="V26" i="68" s="1"/>
  <c r="N20" i="159"/>
  <c r="L13" i="142"/>
  <c r="N11" i="142"/>
  <c r="R11" i="142"/>
  <c r="W12" i="68"/>
  <c r="AE12" i="68" s="1"/>
  <c r="AH17" i="156"/>
  <c r="X22" i="68" s="1"/>
  <c r="AH19" i="147"/>
  <c r="X13" i="68" s="1"/>
  <c r="AH19" i="151"/>
  <c r="X17" i="68" s="1"/>
  <c r="AG13" i="179"/>
  <c r="AM13" i="179" s="1"/>
  <c r="AG13" i="142"/>
  <c r="AI11" i="142"/>
  <c r="AM11" i="142"/>
  <c r="AD25" i="161"/>
  <c r="AB92" i="161"/>
  <c r="AP21" i="141"/>
  <c r="P18" i="146"/>
  <c r="R18" i="146" s="1"/>
  <c r="R16" i="146"/>
  <c r="V8" i="148"/>
  <c r="V23" i="144"/>
  <c r="T30" i="148"/>
  <c r="H23" i="163"/>
  <c r="H16" i="185"/>
  <c r="J14" i="185"/>
  <c r="Z13" i="178"/>
  <c r="D23" i="163"/>
  <c r="AD16" i="146"/>
  <c r="Y18" i="153"/>
  <c r="L29" i="158"/>
  <c r="N27" i="158"/>
  <c r="H30" i="148"/>
  <c r="J30" i="148" s="1"/>
  <c r="J8" i="148"/>
  <c r="AD26" i="143"/>
  <c r="J8" i="147"/>
  <c r="T29" i="158"/>
  <c r="V27" i="158"/>
  <c r="Z10" i="143"/>
  <c r="N9" i="149"/>
  <c r="V12" i="175"/>
  <c r="P44" i="175"/>
  <c r="H13" i="142"/>
  <c r="J11" i="142"/>
  <c r="AF22" i="181"/>
  <c r="V53" i="68" s="1"/>
  <c r="AF26" i="172"/>
  <c r="V41" i="68" s="1"/>
  <c r="AG9" i="154"/>
  <c r="AI9" i="154" s="1"/>
  <c r="AH18" i="146"/>
  <c r="AP17" i="174"/>
  <c r="AI14" i="185"/>
  <c r="AD14" i="185"/>
  <c r="U23" i="149"/>
  <c r="P16" i="185"/>
  <c r="R16" i="185" s="1"/>
  <c r="R14" i="185"/>
  <c r="L19" i="147"/>
  <c r="X16" i="185"/>
  <c r="Z14" i="185"/>
  <c r="I25" i="144"/>
  <c r="Z8" i="148"/>
  <c r="P14" i="177"/>
  <c r="R14" i="177" s="1"/>
  <c r="R12" i="177"/>
  <c r="AC19" i="151"/>
  <c r="T16" i="185"/>
  <c r="V16" i="185" s="1"/>
  <c r="V14" i="185"/>
  <c r="Q21" i="149"/>
  <c r="T14" i="177"/>
  <c r="V14" i="177" s="1"/>
  <c r="V12" i="177"/>
  <c r="H14" i="177"/>
  <c r="J12" i="177"/>
  <c r="J17" i="147"/>
  <c r="Q32" i="167"/>
  <c r="U32" i="167"/>
  <c r="H29" i="158"/>
  <c r="J29" i="158" s="1"/>
  <c r="J27" i="158"/>
  <c r="L28" i="143"/>
  <c r="M30" i="143" s="1"/>
  <c r="V19" i="149"/>
  <c r="V9" i="149"/>
  <c r="R8" i="147"/>
  <c r="R28" i="148"/>
  <c r="H28" i="143"/>
  <c r="J28" i="148"/>
  <c r="R20" i="159"/>
  <c r="Z11" i="142"/>
  <c r="M13" i="142"/>
  <c r="Q13" i="142"/>
  <c r="AH23" i="187"/>
  <c r="AF29" i="173"/>
  <c r="V43" i="68" s="1"/>
  <c r="AH14" i="168"/>
  <c r="X36" i="68" s="1"/>
  <c r="X37" i="68" s="1"/>
  <c r="AB16" i="185"/>
  <c r="AD16" i="185" s="1"/>
  <c r="AP92" i="161"/>
  <c r="AT92" i="161"/>
  <c r="Z26" i="143"/>
  <c r="X28" i="143"/>
  <c r="Z28" i="143" s="1"/>
  <c r="U28" i="143"/>
  <c r="P28" i="143"/>
  <c r="Q30" i="143" s="1"/>
  <c r="AW6" i="153"/>
  <c r="AX7" i="172"/>
  <c r="AW37" i="172"/>
  <c r="AW59" i="176"/>
  <c r="D19" i="147"/>
  <c r="J19" i="147" s="1"/>
  <c r="N9" i="167"/>
  <c r="T32" i="167"/>
  <c r="L32" i="167"/>
  <c r="AF16" i="185"/>
  <c r="AM14" i="185"/>
  <c r="AF28" i="143"/>
  <c r="V9" i="68" s="1"/>
  <c r="AO13" i="142"/>
  <c r="AQ11" i="142"/>
  <c r="AU11" i="142"/>
  <c r="AQ21" i="163"/>
  <c r="AU21" i="163"/>
  <c r="AQ15" i="174"/>
  <c r="AU15" i="174"/>
  <c r="AQ7" i="153"/>
  <c r="AU7" i="153"/>
  <c r="I18" i="140"/>
  <c r="AF29" i="158"/>
  <c r="V24" i="68" s="1"/>
  <c r="AQ8" i="151"/>
  <c r="AU8" i="151"/>
  <c r="AQ17" i="147"/>
  <c r="AU17" i="147"/>
  <c r="AQ11" i="166"/>
  <c r="AU11" i="166"/>
  <c r="AW16" i="185"/>
  <c r="AY14" i="185"/>
  <c r="AQ16" i="153"/>
  <c r="AU16" i="153"/>
  <c r="U25" i="144"/>
  <c r="AP8" i="68"/>
  <c r="AQ8" i="68" s="1"/>
  <c r="AR8" i="68" s="1"/>
  <c r="AY13" i="142"/>
  <c r="AG15" i="170"/>
  <c r="AM13" i="170"/>
  <c r="AQ19" i="141"/>
  <c r="AU19" i="141"/>
  <c r="AQ11" i="169"/>
  <c r="AU11" i="169"/>
  <c r="AQ13" i="170"/>
  <c r="AU13" i="170"/>
  <c r="Y21" i="151"/>
  <c r="E20" i="153"/>
  <c r="AC23" i="163"/>
  <c r="I32" i="148"/>
  <c r="AW15" i="170"/>
  <c r="AY13" i="170"/>
  <c r="AQ13" i="178"/>
  <c r="AU13" i="178"/>
  <c r="AH29" i="158"/>
  <c r="X24" i="68" s="1"/>
  <c r="AI15" i="156"/>
  <c r="U17" i="156"/>
  <c r="I17" i="156"/>
  <c r="I19" i="156" s="1"/>
  <c r="E17" i="156"/>
  <c r="Q17" i="156"/>
  <c r="Q19" i="156" s="1"/>
  <c r="AB17" i="156"/>
  <c r="AQ15" i="156"/>
  <c r="AU15" i="156"/>
  <c r="X21" i="149"/>
  <c r="P21" i="149"/>
  <c r="AI21" i="180"/>
  <c r="AQ23" i="180"/>
  <c r="AU23" i="180"/>
  <c r="Q24" i="181"/>
  <c r="J20" i="181"/>
  <c r="D55" i="159"/>
  <c r="AI20" i="159"/>
  <c r="Y44" i="175"/>
  <c r="I46" i="175"/>
  <c r="AX6" i="149"/>
  <c r="AC21" i="151"/>
  <c r="AD17" i="151"/>
  <c r="U19" i="151"/>
  <c r="U21" i="151" s="1"/>
  <c r="AY7" i="167"/>
  <c r="AX7" i="167"/>
  <c r="AY8" i="143"/>
  <c r="AX8" i="143"/>
  <c r="AX9" i="176"/>
  <c r="AY9" i="176"/>
  <c r="AX13" i="159"/>
  <c r="AY13" i="159"/>
  <c r="AX17" i="159"/>
  <c r="AY17" i="159"/>
  <c r="AY6" i="153"/>
  <c r="AX6" i="153"/>
  <c r="AX7" i="153" s="1"/>
  <c r="AX18" i="153" s="1"/>
  <c r="AX8" i="159"/>
  <c r="AY8" i="159"/>
  <c r="AY11" i="176"/>
  <c r="AX11" i="176"/>
  <c r="AX14" i="159"/>
  <c r="AY14" i="159"/>
  <c r="AX18" i="159"/>
  <c r="AY18" i="159"/>
  <c r="AX9" i="169"/>
  <c r="AY9" i="169"/>
  <c r="AX12" i="176"/>
  <c r="AY12" i="176"/>
  <c r="AY8" i="172"/>
  <c r="AX8" i="172"/>
  <c r="AX15" i="159"/>
  <c r="AY15" i="159"/>
  <c r="AY10" i="176"/>
  <c r="AX10" i="176"/>
  <c r="AX10" i="159"/>
  <c r="AY10" i="159"/>
  <c r="AX6" i="147"/>
  <c r="AY6" i="147"/>
  <c r="AX8" i="176"/>
  <c r="AY8" i="176"/>
  <c r="AY6" i="176"/>
  <c r="AX6" i="176"/>
  <c r="AX12" i="159"/>
  <c r="AY12" i="159"/>
  <c r="AX16" i="159"/>
  <c r="AY16" i="159"/>
  <c r="AX8" i="164"/>
  <c r="AY8" i="164"/>
  <c r="AQ9" i="164"/>
  <c r="AU9" i="164"/>
  <c r="AH19" i="164"/>
  <c r="X31" i="68" s="1"/>
  <c r="AY6" i="141"/>
  <c r="AX19" i="141"/>
  <c r="AY19" i="141"/>
  <c r="AI71" i="161"/>
  <c r="AX7" i="163"/>
  <c r="AY7" i="163"/>
  <c r="AX6" i="163"/>
  <c r="AY6" i="163"/>
  <c r="AH31" i="155"/>
  <c r="X21" i="68" s="1"/>
  <c r="T31" i="155"/>
  <c r="I47" i="154"/>
  <c r="U34" i="167"/>
  <c r="Y32" i="167"/>
  <c r="I32" i="167"/>
  <c r="V30" i="167"/>
  <c r="P32" i="167"/>
  <c r="AD30" i="167"/>
  <c r="AQ30" i="167"/>
  <c r="AU30" i="167"/>
  <c r="J30" i="167"/>
  <c r="D32" i="167"/>
  <c r="AH26" i="172"/>
  <c r="X41" i="68" s="1"/>
  <c r="AY7" i="172"/>
  <c r="AQ10" i="172"/>
  <c r="AU10" i="172"/>
  <c r="AX6" i="139"/>
  <c r="AY6" i="139"/>
  <c r="AX7" i="139"/>
  <c r="AY7" i="139"/>
  <c r="AB44" i="175"/>
  <c r="AW9" i="159"/>
  <c r="AX9" i="161"/>
  <c r="AY9" i="161"/>
  <c r="AX19" i="161"/>
  <c r="AY19" i="161"/>
  <c r="AX10" i="161"/>
  <c r="AY10" i="161"/>
  <c r="AX21" i="161"/>
  <c r="AY21" i="161"/>
  <c r="AH73" i="161"/>
  <c r="AQ25" i="161"/>
  <c r="AU25" i="161"/>
  <c r="AC73" i="161"/>
  <c r="AG27" i="68"/>
  <c r="AH27" i="68" s="1"/>
  <c r="AI27" i="68" s="1"/>
  <c r="AQ50" i="160"/>
  <c r="AU50" i="160"/>
  <c r="AY8" i="160"/>
  <c r="AX8" i="160"/>
  <c r="T55" i="159"/>
  <c r="AP43" i="157"/>
  <c r="AG31" i="155"/>
  <c r="R29" i="155"/>
  <c r="AQ29" i="155"/>
  <c r="U33" i="155"/>
  <c r="R31" i="155"/>
  <c r="N29" i="155"/>
  <c r="AY8" i="165"/>
  <c r="AX8" i="165"/>
  <c r="AX10" i="165"/>
  <c r="AY10" i="165"/>
  <c r="AX7" i="165"/>
  <c r="AY7" i="165"/>
  <c r="AX6" i="152"/>
  <c r="AY6" i="152"/>
  <c r="AQ17" i="152"/>
  <c r="AU17" i="152"/>
  <c r="AQ24" i="150"/>
  <c r="AU24" i="150"/>
  <c r="AQ16" i="146"/>
  <c r="AU16" i="146"/>
  <c r="AP23" i="144"/>
  <c r="AQ33" i="139"/>
  <c r="AU33" i="139"/>
  <c r="AH26" i="68"/>
  <c r="AI26" i="68" s="1"/>
  <c r="AM26" i="68"/>
  <c r="AN26" i="68" s="1"/>
  <c r="AH32" i="68"/>
  <c r="AI32" i="68" s="1"/>
  <c r="AM32" i="68"/>
  <c r="AN32" i="68" s="1"/>
  <c r="AH40" i="68"/>
  <c r="AI40" i="68" s="1"/>
  <c r="AM40" i="68"/>
  <c r="AN40" i="68" s="1"/>
  <c r="AH29" i="68"/>
  <c r="AI29" i="68" s="1"/>
  <c r="AM29" i="68"/>
  <c r="AN29" i="68" s="1"/>
  <c r="AW7" i="178"/>
  <c r="E15" i="166"/>
  <c r="J13" i="166"/>
  <c r="Z21" i="149"/>
  <c r="AD14" i="168"/>
  <c r="Y25" i="163"/>
  <c r="I25" i="163"/>
  <c r="V9" i="167"/>
  <c r="U15" i="142"/>
  <c r="U44" i="175"/>
  <c r="Q44" i="175"/>
  <c r="T44" i="175"/>
  <c r="AB18" i="146"/>
  <c r="X29" i="158"/>
  <c r="AX7" i="184"/>
  <c r="U16" i="185"/>
  <c r="AF23" i="163"/>
  <c r="V30" i="68" s="1"/>
  <c r="AH26" i="150"/>
  <c r="X16" i="68" s="1"/>
  <c r="R32" i="167"/>
  <c r="I27" i="145"/>
  <c r="E23" i="141"/>
  <c r="AI12" i="175"/>
  <c r="AF45" i="154"/>
  <c r="V20" i="68" s="1"/>
  <c r="AO15" i="170"/>
  <c r="M28" i="150"/>
  <c r="M34" i="167"/>
  <c r="E21" i="147"/>
  <c r="P23" i="163"/>
  <c r="Q25" i="163" s="1"/>
  <c r="E23" i="163"/>
  <c r="Z12" i="177"/>
  <c r="M18" i="153"/>
  <c r="M20" i="153" s="1"/>
  <c r="Y30" i="148"/>
  <c r="E21" i="152"/>
  <c r="P26" i="150"/>
  <c r="Q28" i="150" s="1"/>
  <c r="AD9" i="167"/>
  <c r="Z28" i="148"/>
  <c r="AC15" i="166"/>
  <c r="Y21" i="152"/>
  <c r="Y16" i="168"/>
  <c r="E28" i="143"/>
  <c r="J12" i="168"/>
  <c r="AC26" i="150"/>
  <c r="E30" i="148"/>
  <c r="Z8" i="178"/>
  <c r="R8" i="178"/>
  <c r="L21" i="149"/>
  <c r="AD7" i="153"/>
  <c r="U15" i="178"/>
  <c r="U17" i="178" s="1"/>
  <c r="Z53" i="159"/>
  <c r="E15" i="178"/>
  <c r="AG14" i="168"/>
  <c r="I28" i="150"/>
  <c r="E28" i="150"/>
  <c r="E20" i="146"/>
  <c r="Q46" i="175"/>
  <c r="I21" i="141"/>
  <c r="H55" i="76"/>
  <c r="AX29" i="155"/>
  <c r="AF25" i="145"/>
  <c r="V11" i="68" s="1"/>
  <c r="J13" i="178"/>
  <c r="H15" i="178"/>
  <c r="I17" i="178" s="1"/>
  <c r="AC18" i="153"/>
  <c r="AM18" i="153" s="1"/>
  <c r="AD27" i="158"/>
  <c r="Q18" i="185"/>
  <c r="AW6" i="151"/>
  <c r="AW7" i="159"/>
  <c r="AM8" i="151"/>
  <c r="AI8" i="151"/>
  <c r="N13" i="166"/>
  <c r="Z17" i="147"/>
  <c r="X30" i="148"/>
  <c r="Z30" i="148" s="1"/>
  <c r="X55" i="159"/>
  <c r="AD55" i="159" s="1"/>
  <c r="AB32" i="167"/>
  <c r="H32" i="167"/>
  <c r="I34" i="167" s="1"/>
  <c r="J15" i="178"/>
  <c r="AB30" i="148"/>
  <c r="AB18" i="153"/>
  <c r="AI11" i="166"/>
  <c r="R9" i="167"/>
  <c r="E27" i="145"/>
  <c r="Z16" i="153"/>
  <c r="AD8" i="145"/>
  <c r="AI8" i="145"/>
  <c r="Y15" i="166"/>
  <c r="Z13" i="166"/>
  <c r="E32" i="148"/>
  <c r="R23" i="144"/>
  <c r="L30" i="148"/>
  <c r="U26" i="150"/>
  <c r="AI26" i="143"/>
  <c r="AB28" i="143"/>
  <c r="AD28" i="143" s="1"/>
  <c r="E21" i="151"/>
  <c r="AC16" i="168"/>
  <c r="N23" i="144"/>
  <c r="Q20" i="153"/>
  <c r="R14" i="168"/>
  <c r="M16" i="168"/>
  <c r="X19" i="147"/>
  <c r="Z12" i="168"/>
  <c r="V12" i="168"/>
  <c r="AI7" i="153"/>
  <c r="AD53" i="159"/>
  <c r="AD10" i="143"/>
  <c r="AD11" i="166"/>
  <c r="X14" i="177"/>
  <c r="E18" i="185"/>
  <c r="R13" i="178"/>
  <c r="L15" i="178"/>
  <c r="Y16" i="177"/>
  <c r="AD13" i="178"/>
  <c r="AB15" i="178"/>
  <c r="AC17" i="178" s="1"/>
  <c r="AB16" i="140"/>
  <c r="AI14" i="140"/>
  <c r="X44" i="175"/>
  <c r="Z44" i="175" s="1"/>
  <c r="Z12" i="175"/>
  <c r="V11" i="166"/>
  <c r="R11" i="166"/>
  <c r="Z21" i="180"/>
  <c r="X23" i="180"/>
  <c r="Y25" i="180" s="1"/>
  <c r="T18" i="153"/>
  <c r="Z18" i="153" s="1"/>
  <c r="AD13" i="166"/>
  <c r="AI13" i="166"/>
  <c r="V14" i="168"/>
  <c r="U16" i="168"/>
  <c r="N12" i="168"/>
  <c r="H14" i="168"/>
  <c r="AI21" i="144"/>
  <c r="AB23" i="144"/>
  <c r="AI8" i="152"/>
  <c r="AB19" i="152"/>
  <c r="X15" i="178"/>
  <c r="Z15" i="178" s="1"/>
  <c r="P15" i="178"/>
  <c r="V8" i="178"/>
  <c r="AD8" i="150"/>
  <c r="X26" i="150"/>
  <c r="Y28" i="150" s="1"/>
  <c r="M23" i="149"/>
  <c r="AD10" i="172"/>
  <c r="AI10" i="172"/>
  <c r="AI19" i="141"/>
  <c r="AD19" i="141"/>
  <c r="V33" i="68"/>
  <c r="AH15" i="166"/>
  <c r="AW16" i="140"/>
  <c r="AY16" i="140" s="1"/>
  <c r="AC19" i="156"/>
  <c r="AD17" i="156"/>
  <c r="AX7" i="168"/>
  <c r="AX14" i="168" s="1"/>
  <c r="AW14" i="168"/>
  <c r="AY14" i="168" s="1"/>
  <c r="X48" i="68"/>
  <c r="Y48" i="68" s="1"/>
  <c r="AH16" i="177"/>
  <c r="T18" i="146"/>
  <c r="V18" i="146" s="1"/>
  <c r="Q19" i="151"/>
  <c r="Q21" i="151" s="1"/>
  <c r="I20" i="146"/>
  <c r="M19" i="156"/>
  <c r="I21" i="151"/>
  <c r="Z21" i="141"/>
  <c r="E18" i="140"/>
  <c r="M15" i="142"/>
  <c r="AB13" i="142"/>
  <c r="AD13" i="142" s="1"/>
  <c r="AD12" i="175"/>
  <c r="L44" i="175"/>
  <c r="M46" i="175" s="1"/>
  <c r="N12" i="175"/>
  <c r="AH13" i="142"/>
  <c r="AH15" i="142" s="1"/>
  <c r="AM8" i="144"/>
  <c r="AG23" i="144"/>
  <c r="E30" i="143"/>
  <c r="Y19" i="156"/>
  <c r="AD8" i="163"/>
  <c r="Z8" i="145"/>
  <c r="M18" i="185"/>
  <c r="M27" i="145"/>
  <c r="E16" i="177"/>
  <c r="M31" i="158"/>
  <c r="Y28" i="143"/>
  <c r="Y30" i="143" s="1"/>
  <c r="Z24" i="150"/>
  <c r="Y31" i="155"/>
  <c r="Z29" i="155"/>
  <c r="Q21" i="141"/>
  <c r="X16" i="140"/>
  <c r="Z16" i="140" s="1"/>
  <c r="Z14" i="140"/>
  <c r="H21" i="141"/>
  <c r="I23" i="141" s="1"/>
  <c r="AM9" i="154"/>
  <c r="AG45" i="154"/>
  <c r="AI45" i="154" s="1"/>
  <c r="AM8" i="141"/>
  <c r="AG21" i="141"/>
  <c r="AI21" i="141" s="1"/>
  <c r="J49" i="76"/>
  <c r="K54" i="76" s="1"/>
  <c r="F55" i="76"/>
  <c r="W33" i="68"/>
  <c r="AE33" i="68" s="1"/>
  <c r="AM13" i="166"/>
  <c r="AM43" i="169"/>
  <c r="AG45" i="169"/>
  <c r="AM45" i="169" s="1"/>
  <c r="M21" i="151"/>
  <c r="AC28" i="184"/>
  <c r="M25" i="163"/>
  <c r="Q25" i="145"/>
  <c r="Q27" i="145" s="1"/>
  <c r="M16" i="177"/>
  <c r="T17" i="156"/>
  <c r="Z8" i="141"/>
  <c r="AD8" i="141"/>
  <c r="AW8" i="175"/>
  <c r="P13" i="142"/>
  <c r="D13" i="142"/>
  <c r="E15" i="142" s="1"/>
  <c r="P29" i="158"/>
  <c r="P30" i="148"/>
  <c r="U18" i="140"/>
  <c r="M18" i="140"/>
  <c r="Y15" i="142"/>
  <c r="Y4" i="68"/>
  <c r="AH45" i="169"/>
  <c r="X38" i="68" s="1"/>
  <c r="AH16" i="185"/>
  <c r="X59" i="68" s="1"/>
  <c r="AH33" i="155"/>
  <c r="AH32" i="167"/>
  <c r="AG26" i="172"/>
  <c r="AM26" i="172" s="1"/>
  <c r="AM24" i="172"/>
  <c r="AW12" i="161"/>
  <c r="AO16" i="140"/>
  <c r="AQ14" i="140"/>
  <c r="AO14" i="168"/>
  <c r="AQ12" i="168"/>
  <c r="AO13" i="166"/>
  <c r="AH23" i="180"/>
  <c r="AH31" i="173"/>
  <c r="V36" i="68"/>
  <c r="V37" i="68" s="1"/>
  <c r="AM14" i="168"/>
  <c r="AG23" i="180"/>
  <c r="AH23" i="144"/>
  <c r="X10" i="68" s="1"/>
  <c r="AH43" i="157"/>
  <c r="AO15" i="178"/>
  <c r="AO26" i="150"/>
  <c r="AG25" i="145"/>
  <c r="AM8" i="145"/>
  <c r="AG48" i="68"/>
  <c r="AQ14" i="177"/>
  <c r="AO23" i="144"/>
  <c r="AQ8" i="144"/>
  <c r="AP15" i="170"/>
  <c r="T26" i="150"/>
  <c r="U28" i="150" s="1"/>
  <c r="H21" i="149"/>
  <c r="Q16" i="168"/>
  <c r="I16" i="168"/>
  <c r="Q18" i="140"/>
  <c r="AH18" i="153"/>
  <c r="AH21" i="141"/>
  <c r="X7" i="68" s="1"/>
  <c r="AG48" i="165"/>
  <c r="AH50" i="165" s="1"/>
  <c r="AM9" i="173"/>
  <c r="AH15" i="170"/>
  <c r="X39" i="68" s="1"/>
  <c r="AG30" i="148"/>
  <c r="AM8" i="148"/>
  <c r="AH25" i="145"/>
  <c r="X11" i="68" s="1"/>
  <c r="AP23" i="180"/>
  <c r="AP22" i="181"/>
  <c r="AP24" i="181" s="1"/>
  <c r="AQ28" i="148"/>
  <c r="AO30" i="148"/>
  <c r="AU30" i="148" s="1"/>
  <c r="AO18" i="153"/>
  <c r="AV25" i="187"/>
  <c r="AX25" i="187" s="1"/>
  <c r="AI29" i="155"/>
  <c r="W21" i="68"/>
  <c r="AE21" i="68" s="1"/>
  <c r="AM31" i="155"/>
  <c r="J29" i="155"/>
  <c r="AB31" i="155"/>
  <c r="U24" i="181"/>
  <c r="AW7" i="153"/>
  <c r="AW30" i="153"/>
  <c r="AI15" i="174"/>
  <c r="AM15" i="174"/>
  <c r="AW65" i="159"/>
  <c r="W38" i="68"/>
  <c r="AE38" i="68" s="1"/>
  <c r="AQ43" i="169"/>
  <c r="AO45" i="169"/>
  <c r="AU45" i="169" s="1"/>
  <c r="J53" i="159"/>
  <c r="N53" i="159"/>
  <c r="P55" i="159"/>
  <c r="V55" i="159" s="1"/>
  <c r="Y55" i="159"/>
  <c r="Q55" i="159"/>
  <c r="I55" i="159"/>
  <c r="I57" i="159" s="1"/>
  <c r="Z20" i="159"/>
  <c r="AX53" i="159"/>
  <c r="AH55" i="159"/>
  <c r="X26" i="68" s="1"/>
  <c r="AB21" i="149"/>
  <c r="AC23" i="149" s="1"/>
  <c r="AM27" i="173"/>
  <c r="AM29" i="173"/>
  <c r="U57" i="159"/>
  <c r="Z19" i="152"/>
  <c r="AP26" i="150"/>
  <c r="U20" i="146"/>
  <c r="M20" i="146"/>
  <c r="Y20" i="146"/>
  <c r="AG8" i="68"/>
  <c r="R22" i="181"/>
  <c r="AD20" i="181"/>
  <c r="AG22" i="181"/>
  <c r="AM22" i="181" s="1"/>
  <c r="AM20" i="181"/>
  <c r="AO23" i="163"/>
  <c r="AU23" i="163" s="1"/>
  <c r="AQ8" i="163"/>
  <c r="AP29" i="158"/>
  <c r="AO17" i="156"/>
  <c r="AP31" i="155"/>
  <c r="AO31" i="155"/>
  <c r="AQ43" i="154"/>
  <c r="Z43" i="154"/>
  <c r="AO18" i="146"/>
  <c r="AG28" i="143"/>
  <c r="AH30" i="143" s="1"/>
  <c r="AM26" i="143"/>
  <c r="AO28" i="143"/>
  <c r="AU28" i="143" s="1"/>
  <c r="AQ26" i="143"/>
  <c r="AO25" i="145"/>
  <c r="AP45" i="169"/>
  <c r="AO19" i="147"/>
  <c r="AD26" i="150"/>
  <c r="AC28" i="150"/>
  <c r="Q20" i="146"/>
  <c r="AD19" i="151"/>
  <c r="M21" i="152"/>
  <c r="AB22" i="181"/>
  <c r="AD22" i="181" s="1"/>
  <c r="AB14" i="177"/>
  <c r="AD14" i="177" s="1"/>
  <c r="AC25" i="145"/>
  <c r="T25" i="145"/>
  <c r="AI12" i="177"/>
  <c r="P17" i="174"/>
  <c r="Q19" i="174" s="1"/>
  <c r="R15" i="174"/>
  <c r="AC17" i="174"/>
  <c r="Y20" i="153"/>
  <c r="AC16" i="185"/>
  <c r="AC28" i="143"/>
  <c r="N31" i="155"/>
  <c r="AC31" i="155"/>
  <c r="AC33" i="155" s="1"/>
  <c r="V29" i="155"/>
  <c r="AC16" i="140"/>
  <c r="AC21" i="141"/>
  <c r="AG37" i="68"/>
  <c r="AG16" i="68"/>
  <c r="X33" i="174"/>
  <c r="AD33" i="174" s="1"/>
  <c r="AB33" i="174"/>
  <c r="AD17" i="174"/>
  <c r="AC23" i="180"/>
  <c r="E25" i="163"/>
  <c r="U16" i="177"/>
  <c r="T17" i="174"/>
  <c r="V15" i="174"/>
  <c r="Z15" i="174"/>
  <c r="AD15" i="174"/>
  <c r="W6" i="68"/>
  <c r="AE6" i="68" s="1"/>
  <c r="AH18" i="140"/>
  <c r="AH20" i="146"/>
  <c r="X12" i="68"/>
  <c r="AG14" i="68"/>
  <c r="AG12" i="68"/>
  <c r="M25" i="144"/>
  <c r="U21" i="152"/>
  <c r="P13" i="166"/>
  <c r="Z20" i="181"/>
  <c r="Y18" i="185"/>
  <c r="AB23" i="163"/>
  <c r="AC25" i="163" s="1"/>
  <c r="I24" i="181"/>
  <c r="AC29" i="158"/>
  <c r="AC18" i="146"/>
  <c r="L17" i="174"/>
  <c r="N15" i="174"/>
  <c r="H17" i="174"/>
  <c r="J15" i="174"/>
  <c r="J20" i="159"/>
  <c r="AC13" i="142"/>
  <c r="AC44" i="175"/>
  <c r="AC46" i="175" s="1"/>
  <c r="AH19" i="156"/>
  <c r="X8" i="68"/>
  <c r="AH17" i="170"/>
  <c r="W11" i="68"/>
  <c r="AH27" i="145"/>
  <c r="J22" i="181"/>
  <c r="U20" i="153"/>
  <c r="AD12" i="177"/>
  <c r="T23" i="163"/>
  <c r="U25" i="163" s="1"/>
  <c r="H19" i="152"/>
  <c r="E19" i="156"/>
  <c r="E46" i="175"/>
  <c r="Q23" i="141"/>
  <c r="I33" i="155"/>
  <c r="U23" i="141"/>
  <c r="AW13" i="166"/>
  <c r="AY13" i="166" s="1"/>
  <c r="AO7" i="183"/>
  <c r="AO14" i="183" s="1"/>
  <c r="AO16" i="183" s="1"/>
  <c r="P14" i="183"/>
  <c r="AG44" i="175"/>
  <c r="AM44" i="175" s="1"/>
  <c r="AM12" i="175"/>
  <c r="AF25" i="187"/>
  <c r="AG5" i="68"/>
  <c r="AP19" i="152"/>
  <c r="AG17" i="156"/>
  <c r="AM17" i="156" s="1"/>
  <c r="AW17" i="156"/>
  <c r="AY17" i="156" s="1"/>
  <c r="AX27" i="158"/>
  <c r="AX29" i="158" s="1"/>
  <c r="AW7" i="183"/>
  <c r="T14" i="183"/>
  <c r="F60" i="76"/>
  <c r="AM48" i="160"/>
  <c r="W56" i="68"/>
  <c r="AE56" i="68" s="1"/>
  <c r="V56" i="68"/>
  <c r="V57" i="68" s="1"/>
  <c r="AG19" i="147"/>
  <c r="AM19" i="147" s="1"/>
  <c r="J68" i="76"/>
  <c r="J84" i="76" s="1"/>
  <c r="F84" i="76"/>
  <c r="AW7" i="141"/>
  <c r="AG23" i="163"/>
  <c r="AM23" i="163" s="1"/>
  <c r="AH13" i="187"/>
  <c r="AF15" i="187"/>
  <c r="AL15" i="187" s="1"/>
  <c r="AG19" i="152"/>
  <c r="AM19" i="152" s="1"/>
  <c r="AP14" i="168"/>
  <c r="AP16" i="168" s="1"/>
  <c r="AP16" i="177"/>
  <c r="AX23" i="157"/>
  <c r="AX25" i="157" s="1"/>
  <c r="AG26" i="150"/>
  <c r="AM26" i="150" s="1"/>
  <c r="H60" i="76"/>
  <c r="H84" i="76"/>
  <c r="AH15" i="178"/>
  <c r="AB73" i="161"/>
  <c r="AC75" i="161" s="1"/>
  <c r="AP13" i="142"/>
  <c r="AP15" i="142" s="1"/>
  <c r="AG19" i="151"/>
  <c r="AM19" i="151" s="1"/>
  <c r="AM17" i="151"/>
  <c r="AG15" i="178"/>
  <c r="AM15" i="178" s="1"/>
  <c r="AM13" i="178"/>
  <c r="AX17" i="147"/>
  <c r="AX24" i="150"/>
  <c r="AP25" i="145"/>
  <c r="AP27" i="145" s="1"/>
  <c r="AG55" i="159"/>
  <c r="AM55" i="159" s="1"/>
  <c r="AP55" i="159"/>
  <c r="AP57" i="159" s="1"/>
  <c r="AC55" i="159"/>
  <c r="E34" i="167"/>
  <c r="J32" i="167"/>
  <c r="AO32" i="167"/>
  <c r="AU32" i="167" s="1"/>
  <c r="AG32" i="167"/>
  <c r="AM32" i="167" s="1"/>
  <c r="AM30" i="167"/>
  <c r="Q34" i="167"/>
  <c r="AQ42" i="175"/>
  <c r="AO44" i="175"/>
  <c r="AU44" i="175" s="1"/>
  <c r="AQ12" i="175"/>
  <c r="AQ15" i="178"/>
  <c r="AQ8" i="178"/>
  <c r="AQ8" i="152"/>
  <c r="AH21" i="152"/>
  <c r="I21" i="152"/>
  <c r="AO19" i="151"/>
  <c r="AQ17" i="151"/>
  <c r="AI19" i="151"/>
  <c r="AL9" i="149"/>
  <c r="V15" i="68"/>
  <c r="AL19" i="149"/>
  <c r="AP19" i="149"/>
  <c r="AN21" i="149"/>
  <c r="AP9" i="149"/>
  <c r="Y23" i="149"/>
  <c r="AF21" i="149"/>
  <c r="D21" i="149"/>
  <c r="E23" i="149" s="1"/>
  <c r="Z22" i="181"/>
  <c r="AC22" i="181"/>
  <c r="M24" i="181"/>
  <c r="L15" i="76"/>
  <c r="AY33" i="145" s="1"/>
  <c r="L16" i="76"/>
  <c r="AY32" i="144" s="1"/>
  <c r="L17" i="76"/>
  <c r="L19" i="76"/>
  <c r="L23" i="76"/>
  <c r="L28" i="76"/>
  <c r="AY38" i="148" s="1"/>
  <c r="L29" i="76"/>
  <c r="L30" i="76"/>
  <c r="AY55" i="165" s="1"/>
  <c r="L31" i="76"/>
  <c r="AY53" i="169" s="1"/>
  <c r="AW7" i="161"/>
  <c r="AW6" i="164"/>
  <c r="AW7" i="164"/>
  <c r="AO19" i="152"/>
  <c r="AG10" i="68"/>
  <c r="AG11" i="68"/>
  <c r="Y6" i="68"/>
  <c r="AP25" i="144"/>
  <c r="Y12" i="68"/>
  <c r="AO29" i="158"/>
  <c r="AU29" i="158" s="1"/>
  <c r="AW13" i="179"/>
  <c r="AY13" i="179" s="1"/>
  <c r="AW6" i="145"/>
  <c r="AW7" i="145"/>
  <c r="AW6" i="162"/>
  <c r="AI15" i="178"/>
  <c r="E17" i="178"/>
  <c r="M17" i="178"/>
  <c r="V15" i="178"/>
  <c r="N15" i="178"/>
  <c r="AX43" i="154"/>
  <c r="AX26" i="143"/>
  <c r="U30" i="143"/>
  <c r="Q23" i="149"/>
  <c r="AO21" i="149"/>
  <c r="I23" i="149"/>
  <c r="AW9" i="175"/>
  <c r="AW7" i="152"/>
  <c r="AW8" i="152" s="1"/>
  <c r="AW8" i="167"/>
  <c r="AW6" i="167"/>
  <c r="AW10" i="139"/>
  <c r="AW8" i="154"/>
  <c r="AW7" i="143"/>
  <c r="AW9" i="143"/>
  <c r="AW6" i="172"/>
  <c r="AW9" i="172"/>
  <c r="AW6" i="161"/>
  <c r="AW6" i="154"/>
  <c r="AW8" i="169"/>
  <c r="AW6" i="169"/>
  <c r="AW6" i="175"/>
  <c r="AW7" i="144"/>
  <c r="AW6" i="144"/>
  <c r="AW7" i="148"/>
  <c r="AX7" i="148" s="1"/>
  <c r="AW6" i="148"/>
  <c r="AW8" i="139"/>
  <c r="AY8" i="139" s="1"/>
  <c r="AW8" i="161"/>
  <c r="AW8" i="149"/>
  <c r="AW9" i="165"/>
  <c r="AY9" i="165" s="1"/>
  <c r="AW7" i="147"/>
  <c r="AW11" i="161"/>
  <c r="AP30" i="143"/>
  <c r="M23" i="141"/>
  <c r="AD21" i="141"/>
  <c r="AC23" i="141"/>
  <c r="Y21" i="141"/>
  <c r="Y23" i="141" s="1"/>
  <c r="AO21" i="141"/>
  <c r="V31" i="155"/>
  <c r="Z31" i="155"/>
  <c r="AW31" i="155"/>
  <c r="AY31" i="155" s="1"/>
  <c r="AP21" i="152"/>
  <c r="AH19" i="149"/>
  <c r="Y33" i="68"/>
  <c r="AW8" i="163"/>
  <c r="Q27" i="157"/>
  <c r="AX15" i="156"/>
  <c r="AX17" i="156" s="1"/>
  <c r="AX16" i="146"/>
  <c r="AW18" i="146"/>
  <c r="AY18" i="146" s="1"/>
  <c r="AG17" i="174"/>
  <c r="AM17" i="174" s="1"/>
  <c r="I19" i="174"/>
  <c r="Y19" i="174"/>
  <c r="T44" i="68"/>
  <c r="AC19" i="174"/>
  <c r="E19" i="174"/>
  <c r="AO17" i="174"/>
  <c r="M19" i="174"/>
  <c r="AW17" i="174"/>
  <c r="AH23" i="141"/>
  <c r="V20" i="159"/>
  <c r="N55" i="159"/>
  <c r="J55" i="159"/>
  <c r="M55" i="159"/>
  <c r="M57" i="159" s="1"/>
  <c r="AD26" i="184"/>
  <c r="D62" i="76"/>
  <c r="K9" i="76"/>
  <c r="L9" i="76" s="1"/>
  <c r="AY40" i="139" s="1"/>
  <c r="K45" i="76"/>
  <c r="K42" i="76"/>
  <c r="K36" i="76"/>
  <c r="K26" i="76"/>
  <c r="K21" i="76"/>
  <c r="F62" i="76"/>
  <c r="H62" i="76"/>
  <c r="K12" i="76"/>
  <c r="L12" i="76" s="1"/>
  <c r="J46" i="76"/>
  <c r="AY29" i="141"/>
  <c r="U18" i="185"/>
  <c r="AG59" i="68"/>
  <c r="AP18" i="185"/>
  <c r="W59" i="68"/>
  <c r="AI16" i="185"/>
  <c r="AH18" i="185"/>
  <c r="Z24" i="184"/>
  <c r="M28" i="184"/>
  <c r="Y28" i="184"/>
  <c r="AI26" i="184"/>
  <c r="AP26" i="184"/>
  <c r="AP28" i="184" s="1"/>
  <c r="Q28" i="184"/>
  <c r="Z26" i="184"/>
  <c r="U28" i="184"/>
  <c r="X58" i="68"/>
  <c r="AH28" i="184"/>
  <c r="AG58" i="68"/>
  <c r="I28" i="184"/>
  <c r="N22" i="181"/>
  <c r="Y24" i="181"/>
  <c r="R20" i="181"/>
  <c r="AV15" i="187"/>
  <c r="AW31" i="187"/>
  <c r="W50" i="68"/>
  <c r="AE50" i="68" s="1"/>
  <c r="AH15" i="179"/>
  <c r="X49" i="68"/>
  <c r="X51" i="68" s="1"/>
  <c r="AH17" i="178"/>
  <c r="E24" i="181"/>
  <c r="L23" i="180"/>
  <c r="M25" i="180" s="1"/>
  <c r="N21" i="180"/>
  <c r="AB23" i="180"/>
  <c r="AD21" i="180"/>
  <c r="P23" i="180"/>
  <c r="R23" i="180" s="1"/>
  <c r="R21" i="180"/>
  <c r="N13" i="178"/>
  <c r="N20" i="181"/>
  <c r="H23" i="180"/>
  <c r="J21" i="180"/>
  <c r="T23" i="180"/>
  <c r="U25" i="180" s="1"/>
  <c r="V21" i="180"/>
  <c r="AG52" i="68"/>
  <c r="AM52" i="68" s="1"/>
  <c r="AN52" i="68" s="1"/>
  <c r="AW22" i="181"/>
  <c r="AY22" i="181" s="1"/>
  <c r="AX21" i="180"/>
  <c r="Z14" i="177"/>
  <c r="AW14" i="177"/>
  <c r="AY14" i="177" s="1"/>
  <c r="V51" i="68"/>
  <c r="W46" i="68"/>
  <c r="AH46" i="175"/>
  <c r="U19" i="174"/>
  <c r="X45" i="68"/>
  <c r="AP22" i="68"/>
  <c r="AQ22" i="68" s="1"/>
  <c r="AR22" i="68" s="1"/>
  <c r="Z17" i="156"/>
  <c r="Q47" i="154"/>
  <c r="Q33" i="155"/>
  <c r="E47" i="154"/>
  <c r="M47" i="154"/>
  <c r="AO45" i="154"/>
  <c r="AU45" i="154" s="1"/>
  <c r="AP17" i="156"/>
  <c r="AG29" i="158"/>
  <c r="AM29" i="158" s="1"/>
  <c r="AP23" i="163"/>
  <c r="AP25" i="163" s="1"/>
  <c r="AD25" i="157"/>
  <c r="AD21" i="163"/>
  <c r="Z8" i="163"/>
  <c r="Z29" i="158"/>
  <c r="Y33" i="155"/>
  <c r="AC47" i="154"/>
  <c r="U47" i="154"/>
  <c r="M33" i="155"/>
  <c r="W43" i="68"/>
  <c r="AE43" i="68" s="1"/>
  <c r="AW29" i="158"/>
  <c r="AP32" i="167"/>
  <c r="AP34" i="167" s="1"/>
  <c r="W26" i="68"/>
  <c r="AI55" i="159"/>
  <c r="AH57" i="159"/>
  <c r="AC57" i="159"/>
  <c r="E57" i="159"/>
  <c r="AD29" i="158"/>
  <c r="U31" i="158"/>
  <c r="AC31" i="158"/>
  <c r="Y31" i="158"/>
  <c r="I31" i="158"/>
  <c r="E31" i="158"/>
  <c r="AH27" i="157"/>
  <c r="W23" i="68"/>
  <c r="AI25" i="157"/>
  <c r="Z25" i="157"/>
  <c r="Y27" i="157"/>
  <c r="U27" i="157"/>
  <c r="AC27" i="157"/>
  <c r="E27" i="157"/>
  <c r="M27" i="157"/>
  <c r="I27" i="157"/>
  <c r="E33" i="155"/>
  <c r="J31" i="155"/>
  <c r="AH47" i="154"/>
  <c r="X20" i="68"/>
  <c r="X45" i="154"/>
  <c r="AD43" i="154"/>
  <c r="E25" i="180"/>
  <c r="X52" i="68"/>
  <c r="AW23" i="180"/>
  <c r="AY23" i="180" s="1"/>
  <c r="AP25" i="180"/>
  <c r="AX21" i="144"/>
  <c r="I30" i="143"/>
  <c r="AX31" i="139"/>
  <c r="AI32" i="167"/>
  <c r="W34" i="68"/>
  <c r="AE34" i="68" s="1"/>
  <c r="V32" i="167"/>
  <c r="N32" i="167"/>
  <c r="AC34" i="167"/>
  <c r="N30" i="167"/>
  <c r="X32" i="167"/>
  <c r="V45" i="68"/>
  <c r="Y56" i="68"/>
  <c r="AV14" i="183"/>
  <c r="AX14" i="183" s="1"/>
  <c r="AW14" i="183"/>
  <c r="AG16" i="183"/>
  <c r="AB15" i="187"/>
  <c r="AB31" i="187" s="1"/>
  <c r="AX15" i="174"/>
  <c r="AX17" i="174" s="1"/>
  <c r="AW14" i="176"/>
  <c r="AY14" i="176" s="1"/>
  <c r="AW25" i="171"/>
  <c r="AY25" i="171" s="1"/>
  <c r="AH34" i="167"/>
  <c r="X34" i="68"/>
  <c r="AH25" i="162"/>
  <c r="X29" i="68" s="1"/>
  <c r="AG25" i="162"/>
  <c r="AM25" i="162" s="1"/>
  <c r="AO73" i="161"/>
  <c r="L11" i="169"/>
  <c r="T11" i="169"/>
  <c r="AC11" i="169"/>
  <c r="AI6" i="169"/>
  <c r="AD6" i="169"/>
  <c r="AB11" i="169"/>
  <c r="H11" i="169"/>
  <c r="U11" i="169"/>
  <c r="I11" i="169"/>
  <c r="AD27" i="169"/>
  <c r="AI27" i="169"/>
  <c r="D11" i="169"/>
  <c r="AD36" i="169"/>
  <c r="AI36" i="169"/>
  <c r="AD19" i="169"/>
  <c r="AI19" i="169"/>
  <c r="Q11" i="169"/>
  <c r="AD18" i="169"/>
  <c r="AI18" i="169"/>
  <c r="AD24" i="169"/>
  <c r="AI24" i="169"/>
  <c r="AI15" i="169"/>
  <c r="AD15" i="169"/>
  <c r="T43" i="169"/>
  <c r="AG25" i="161"/>
  <c r="AI20" i="161"/>
  <c r="L43" i="169"/>
  <c r="Y11" i="169"/>
  <c r="D43" i="169"/>
  <c r="AD14" i="169"/>
  <c r="AI14" i="169"/>
  <c r="AB43" i="169"/>
  <c r="AD9" i="169"/>
  <c r="AI9" i="169"/>
  <c r="H43" i="169"/>
  <c r="J43" i="169" s="1"/>
  <c r="X43" i="169"/>
  <c r="AI20" i="169"/>
  <c r="AD20" i="169"/>
  <c r="AI23" i="169"/>
  <c r="AD23" i="169"/>
  <c r="AI10" i="169"/>
  <c r="AD10" i="169"/>
  <c r="AD26" i="169"/>
  <c r="AI26" i="169"/>
  <c r="AI41" i="169"/>
  <c r="AD41" i="169"/>
  <c r="AD22" i="169"/>
  <c r="AI22" i="169"/>
  <c r="I43" i="169"/>
  <c r="AI16" i="169"/>
  <c r="AD16" i="169"/>
  <c r="AD42" i="169"/>
  <c r="AI42" i="169"/>
  <c r="M43" i="169"/>
  <c r="AI37" i="169"/>
  <c r="AD37" i="169"/>
  <c r="P11" i="169"/>
  <c r="E11" i="169"/>
  <c r="P43" i="169"/>
  <c r="R43" i="169" s="1"/>
  <c r="AD34" i="169"/>
  <c r="AI34" i="169"/>
  <c r="AD29" i="169"/>
  <c r="AI29" i="169"/>
  <c r="E43" i="169"/>
  <c r="AI28" i="169"/>
  <c r="AD28" i="169"/>
  <c r="X11" i="169"/>
  <c r="AD35" i="169"/>
  <c r="M11" i="169"/>
  <c r="AI8" i="169"/>
  <c r="AD8" i="169"/>
  <c r="AD40" i="169"/>
  <c r="AI40" i="169"/>
  <c r="AI33" i="169"/>
  <c r="AD33" i="169"/>
  <c r="AI21" i="169"/>
  <c r="AD21" i="169"/>
  <c r="Q43" i="169"/>
  <c r="U43" i="169"/>
  <c r="AI25" i="169"/>
  <c r="AD25" i="169"/>
  <c r="AC43" i="169"/>
  <c r="AD17" i="169"/>
  <c r="AI17" i="169"/>
  <c r="AI38" i="169"/>
  <c r="AD38" i="169"/>
  <c r="Y43" i="169"/>
  <c r="AI32" i="169"/>
  <c r="AD32" i="169"/>
  <c r="AD30" i="169"/>
  <c r="AI30" i="169"/>
  <c r="AH37" i="68" l="1"/>
  <c r="AI37" i="68" s="1"/>
  <c r="AM37" i="68"/>
  <c r="AN37" i="68" s="1"/>
  <c r="J21" i="149"/>
  <c r="Q31" i="158"/>
  <c r="R29" i="158"/>
  <c r="R21" i="149"/>
  <c r="M21" i="147"/>
  <c r="N19" i="147"/>
  <c r="W8" i="68"/>
  <c r="AE8" i="68" s="1"/>
  <c r="AI13" i="142"/>
  <c r="AM13" i="142"/>
  <c r="N13" i="142"/>
  <c r="U21" i="147"/>
  <c r="V19" i="147"/>
  <c r="Z18" i="146"/>
  <c r="R17" i="156"/>
  <c r="Y8" i="68"/>
  <c r="Y18" i="140"/>
  <c r="N21" i="149"/>
  <c r="J14" i="177"/>
  <c r="I16" i="177"/>
  <c r="Q16" i="177"/>
  <c r="I15" i="142"/>
  <c r="J13" i="142"/>
  <c r="N29" i="158"/>
  <c r="R19" i="147"/>
  <c r="V43" i="169"/>
  <c r="AX15" i="187"/>
  <c r="AV31" i="187"/>
  <c r="Q15" i="142"/>
  <c r="R13" i="142"/>
  <c r="U19" i="156"/>
  <c r="V17" i="156"/>
  <c r="M32" i="148"/>
  <c r="N30" i="148"/>
  <c r="AI18" i="146"/>
  <c r="AD18" i="146"/>
  <c r="V30" i="148"/>
  <c r="U32" i="148"/>
  <c r="V13" i="142"/>
  <c r="N43" i="169"/>
  <c r="Q32" i="148"/>
  <c r="R30" i="148"/>
  <c r="Z16" i="185"/>
  <c r="V21" i="149"/>
  <c r="V29" i="158"/>
  <c r="I18" i="185"/>
  <c r="J16" i="185"/>
  <c r="N14" i="177"/>
  <c r="N16" i="185"/>
  <c r="Z13" i="142"/>
  <c r="AH21" i="149"/>
  <c r="AW33" i="174"/>
  <c r="AY33" i="174" s="1"/>
  <c r="AX7" i="150"/>
  <c r="AW6" i="178"/>
  <c r="AY6" i="178" s="1"/>
  <c r="AW7" i="151"/>
  <c r="AW8" i="162"/>
  <c r="AX8" i="163"/>
  <c r="AX23" i="163" s="1"/>
  <c r="AP39" i="68"/>
  <c r="AQ39" i="68" s="1"/>
  <c r="AR39" i="68" s="1"/>
  <c r="AY15" i="170"/>
  <c r="W39" i="68"/>
  <c r="AE39" i="68" s="1"/>
  <c r="AM15" i="170"/>
  <c r="AQ13" i="142"/>
  <c r="AU13" i="142"/>
  <c r="AY17" i="174"/>
  <c r="AQ25" i="145"/>
  <c r="AU25" i="145"/>
  <c r="AG49" i="68"/>
  <c r="AU15" i="178"/>
  <c r="AQ14" i="168"/>
  <c r="AU14" i="168"/>
  <c r="Y32" i="148"/>
  <c r="AG39" i="68"/>
  <c r="AQ15" i="170"/>
  <c r="AU15" i="170"/>
  <c r="AP19" i="174"/>
  <c r="AU17" i="174"/>
  <c r="AQ19" i="147"/>
  <c r="AU19" i="147"/>
  <c r="AG19" i="68"/>
  <c r="AQ18" i="153"/>
  <c r="AP20" i="153"/>
  <c r="AU18" i="153"/>
  <c r="AQ13" i="166"/>
  <c r="AU13" i="166"/>
  <c r="AP59" i="68"/>
  <c r="AQ59" i="68" s="1"/>
  <c r="AR59" i="68" s="1"/>
  <c r="AY16" i="185"/>
  <c r="V59" i="68"/>
  <c r="V60" i="68" s="1"/>
  <c r="AM16" i="185"/>
  <c r="AP31" i="158"/>
  <c r="AP24" i="68"/>
  <c r="AQ24" i="68" s="1"/>
  <c r="AR24" i="68" s="1"/>
  <c r="AY29" i="158"/>
  <c r="AI29" i="158"/>
  <c r="W24" i="68"/>
  <c r="AE24" i="68" s="1"/>
  <c r="AH31" i="158"/>
  <c r="AG22" i="68"/>
  <c r="AU17" i="156"/>
  <c r="AG15" i="68"/>
  <c r="AT21" i="149"/>
  <c r="AD23" i="180"/>
  <c r="Q25" i="180"/>
  <c r="AC25" i="180"/>
  <c r="U46" i="175"/>
  <c r="AI44" i="175"/>
  <c r="AM27" i="68"/>
  <c r="AN27" i="68" s="1"/>
  <c r="Z43" i="169"/>
  <c r="AP47" i="169"/>
  <c r="AQ19" i="151"/>
  <c r="AU19" i="151"/>
  <c r="AH21" i="151"/>
  <c r="W17" i="68"/>
  <c r="AE17" i="68" s="1"/>
  <c r="AG17" i="68"/>
  <c r="AW8" i="147"/>
  <c r="AY24" i="147" s="1"/>
  <c r="AX7" i="147"/>
  <c r="AY7" i="147"/>
  <c r="AW9" i="149"/>
  <c r="AW21" i="149" s="1"/>
  <c r="AX8" i="149"/>
  <c r="AX7" i="144"/>
  <c r="AY7" i="144"/>
  <c r="AW11" i="169"/>
  <c r="AY11" i="169" s="1"/>
  <c r="AX8" i="169"/>
  <c r="AY8" i="169"/>
  <c r="AX6" i="178"/>
  <c r="AY6" i="172"/>
  <c r="AW10" i="172"/>
  <c r="AX6" i="172"/>
  <c r="AY8" i="167"/>
  <c r="AX8" i="167"/>
  <c r="AY8" i="175"/>
  <c r="AX8" i="175"/>
  <c r="AX7" i="159"/>
  <c r="AY7" i="159"/>
  <c r="AY6" i="148"/>
  <c r="AX6" i="148"/>
  <c r="AX8" i="148" s="1"/>
  <c r="AX30" i="148" s="1"/>
  <c r="AY6" i="175"/>
  <c r="AX6" i="175"/>
  <c r="AY7" i="178"/>
  <c r="AX7" i="178"/>
  <c r="AY9" i="143"/>
  <c r="AX9" i="143"/>
  <c r="AX6" i="162"/>
  <c r="AY6" i="162"/>
  <c r="AX6" i="150"/>
  <c r="AX8" i="150" s="1"/>
  <c r="AX26" i="150" s="1"/>
  <c r="AY6" i="150"/>
  <c r="AY7" i="148"/>
  <c r="AY6" i="151"/>
  <c r="AX6" i="151"/>
  <c r="AX7" i="143"/>
  <c r="AY7" i="143"/>
  <c r="AY9" i="175"/>
  <c r="AX9" i="175"/>
  <c r="AY7" i="145"/>
  <c r="AX7" i="145"/>
  <c r="AX6" i="144"/>
  <c r="AY6" i="144"/>
  <c r="AX6" i="169"/>
  <c r="AY6" i="169"/>
  <c r="AY9" i="172"/>
  <c r="AX9" i="172"/>
  <c r="AY6" i="167"/>
  <c r="AX6" i="167"/>
  <c r="AY6" i="145"/>
  <c r="AX6" i="145"/>
  <c r="AY24" i="153"/>
  <c r="AY7" i="153"/>
  <c r="AY7" i="151"/>
  <c r="AX7" i="151"/>
  <c r="AX6" i="164"/>
  <c r="AY6" i="164"/>
  <c r="AX7" i="164"/>
  <c r="AY7" i="164"/>
  <c r="AW32" i="141"/>
  <c r="AY7" i="141"/>
  <c r="AX7" i="141"/>
  <c r="AY6" i="161"/>
  <c r="AX6" i="161"/>
  <c r="AW23" i="163"/>
  <c r="AY23" i="163" s="1"/>
  <c r="AY8" i="163"/>
  <c r="AY6" i="154"/>
  <c r="AX6" i="154"/>
  <c r="AX8" i="154"/>
  <c r="AY8" i="154"/>
  <c r="AP47" i="154"/>
  <c r="AP48" i="154" s="1"/>
  <c r="Y34" i="68"/>
  <c r="AX8" i="139"/>
  <c r="AX10" i="139"/>
  <c r="AY10" i="139"/>
  <c r="AP46" i="175"/>
  <c r="AG46" i="68"/>
  <c r="AG51" i="68" s="1"/>
  <c r="AX9" i="159"/>
  <c r="AY9" i="159"/>
  <c r="AX11" i="161"/>
  <c r="AY11" i="161"/>
  <c r="AX8" i="161"/>
  <c r="AY8" i="161"/>
  <c r="AX7" i="161"/>
  <c r="AY7" i="161"/>
  <c r="AX12" i="161"/>
  <c r="AY12" i="161"/>
  <c r="AQ73" i="161"/>
  <c r="AU73" i="161"/>
  <c r="AY15" i="160"/>
  <c r="Q57" i="159"/>
  <c r="AQ31" i="155"/>
  <c r="AU31" i="155"/>
  <c r="AX9" i="165"/>
  <c r="AY25" i="152"/>
  <c r="AY8" i="152"/>
  <c r="AY7" i="152"/>
  <c r="AX7" i="152"/>
  <c r="AX8" i="152" s="1"/>
  <c r="AX19" i="152" s="1"/>
  <c r="AQ19" i="152"/>
  <c r="AU19" i="152"/>
  <c r="AQ26" i="150"/>
  <c r="AU26" i="150"/>
  <c r="AQ18" i="146"/>
  <c r="AU18" i="146"/>
  <c r="AQ23" i="144"/>
  <c r="AU23" i="144"/>
  <c r="AQ21" i="141"/>
  <c r="AU21" i="141"/>
  <c r="AQ16" i="140"/>
  <c r="AU16" i="140"/>
  <c r="AH59" i="68"/>
  <c r="AI59" i="68" s="1"/>
  <c r="AM59" i="68"/>
  <c r="AN59" i="68" s="1"/>
  <c r="AH17" i="68"/>
  <c r="AI17" i="68" s="1"/>
  <c r="AM17" i="68"/>
  <c r="AN17" i="68" s="1"/>
  <c r="AH8" i="68"/>
  <c r="AI8" i="68" s="1"/>
  <c r="AM8" i="68"/>
  <c r="AN8" i="68" s="1"/>
  <c r="AH49" i="68"/>
  <c r="AI49" i="68" s="1"/>
  <c r="AM49" i="68"/>
  <c r="AN49" i="68" s="1"/>
  <c r="AH58" i="68"/>
  <c r="AI58" i="68" s="1"/>
  <c r="AM58" i="68"/>
  <c r="AN58" i="68" s="1"/>
  <c r="AH5" i="68"/>
  <c r="AI5" i="68" s="1"/>
  <c r="AM5" i="68"/>
  <c r="AN5" i="68" s="1"/>
  <c r="AH12" i="68"/>
  <c r="AI12" i="68" s="1"/>
  <c r="AM12" i="68"/>
  <c r="AN12" i="68" s="1"/>
  <c r="AH16" i="68"/>
  <c r="AI16" i="68" s="1"/>
  <c r="AM16" i="68"/>
  <c r="AN16" i="68" s="1"/>
  <c r="AH11" i="68"/>
  <c r="AI11" i="68" s="1"/>
  <c r="AM11" i="68"/>
  <c r="AN11" i="68" s="1"/>
  <c r="AH14" i="68"/>
  <c r="AI14" i="68" s="1"/>
  <c r="AM14" i="68"/>
  <c r="AN14" i="68" s="1"/>
  <c r="AH19" i="68"/>
  <c r="AI19" i="68" s="1"/>
  <c r="AM19" i="68"/>
  <c r="AN19" i="68" s="1"/>
  <c r="AM46" i="68"/>
  <c r="AN46" i="68" s="1"/>
  <c r="AH10" i="68"/>
  <c r="AI10" i="68" s="1"/>
  <c r="AM10" i="68"/>
  <c r="AN10" i="68" s="1"/>
  <c r="AH15" i="68"/>
  <c r="AI15" i="68" s="1"/>
  <c r="AM15" i="68"/>
  <c r="AN15" i="68" s="1"/>
  <c r="AH22" i="68"/>
  <c r="AI22" i="68" s="1"/>
  <c r="AM22" i="68"/>
  <c r="AN22" i="68" s="1"/>
  <c r="AH48" i="68"/>
  <c r="AI48" i="68" s="1"/>
  <c r="AM48" i="68"/>
  <c r="AN48" i="68" s="1"/>
  <c r="AH39" i="68"/>
  <c r="AI39" i="68" s="1"/>
  <c r="AM39" i="68"/>
  <c r="AN39" i="68" s="1"/>
  <c r="AW10" i="143"/>
  <c r="AY10" i="143" s="1"/>
  <c r="AW9" i="139"/>
  <c r="Z23" i="163"/>
  <c r="AI22" i="181"/>
  <c r="J62" i="76"/>
  <c r="AG13" i="68"/>
  <c r="Z55" i="159"/>
  <c r="AP17" i="170"/>
  <c r="R55" i="159"/>
  <c r="Y38" i="68"/>
  <c r="Y21" i="68"/>
  <c r="AI17" i="156"/>
  <c r="AH24" i="181"/>
  <c r="AH47" i="169"/>
  <c r="AW7" i="175"/>
  <c r="AG6" i="68"/>
  <c r="AH16" i="168"/>
  <c r="W36" i="68"/>
  <c r="AI14" i="168"/>
  <c r="AW9" i="167"/>
  <c r="AY9" i="167" s="1"/>
  <c r="W57" i="68"/>
  <c r="AE57" i="68" s="1"/>
  <c r="W22" i="68"/>
  <c r="Y22" i="68" s="1"/>
  <c r="W53" i="68"/>
  <c r="AP28" i="150"/>
  <c r="Y57" i="159"/>
  <c r="AP36" i="68"/>
  <c r="Y39" i="68"/>
  <c r="X42" i="68"/>
  <c r="W52" i="68"/>
  <c r="AE52" i="68" s="1"/>
  <c r="AM23" i="180"/>
  <c r="AD18" i="153"/>
  <c r="AC20" i="153"/>
  <c r="AG7" i="68"/>
  <c r="W15" i="68"/>
  <c r="AE15" i="68" s="1"/>
  <c r="AG18" i="68"/>
  <c r="AM18" i="68" s="1"/>
  <c r="AN18" i="68" s="1"/>
  <c r="AH28" i="172"/>
  <c r="AW55" i="154"/>
  <c r="AG24" i="68"/>
  <c r="AQ29" i="158"/>
  <c r="AP18" i="140"/>
  <c r="AG27" i="187"/>
  <c r="AL25" i="187"/>
  <c r="AP15" i="166"/>
  <c r="Z26" i="150"/>
  <c r="AM30" i="148"/>
  <c r="AI30" i="148"/>
  <c r="AH20" i="153"/>
  <c r="X19" i="68"/>
  <c r="Y19" i="68" s="1"/>
  <c r="AM25" i="145"/>
  <c r="AI25" i="145"/>
  <c r="AM23" i="144"/>
  <c r="AI23" i="144"/>
  <c r="AH25" i="144"/>
  <c r="W10" i="68"/>
  <c r="AD19" i="152"/>
  <c r="AC21" i="152"/>
  <c r="N14" i="168"/>
  <c r="J14" i="168"/>
  <c r="Z19" i="147"/>
  <c r="Y21" i="147"/>
  <c r="AD19" i="147"/>
  <c r="AD30" i="148"/>
  <c r="AC32" i="148"/>
  <c r="AM21" i="141"/>
  <c r="W7" i="68"/>
  <c r="AI28" i="143"/>
  <c r="AV9" i="149"/>
  <c r="AW18" i="153"/>
  <c r="AY18" i="153" s="1"/>
  <c r="AP23" i="141"/>
  <c r="AI23" i="180"/>
  <c r="AD23" i="163"/>
  <c r="V23" i="180"/>
  <c r="P33" i="174"/>
  <c r="AD21" i="149"/>
  <c r="W41" i="68"/>
  <c r="Y41" i="68" s="1"/>
  <c r="AW11" i="159"/>
  <c r="W49" i="68"/>
  <c r="AE49" i="68" s="1"/>
  <c r="AP50" i="68"/>
  <c r="AQ50" i="68" s="1"/>
  <c r="AR50" i="68" s="1"/>
  <c r="AP17" i="178"/>
  <c r="AP20" i="146"/>
  <c r="AG33" i="68"/>
  <c r="AH32" i="148"/>
  <c r="AQ17" i="156"/>
  <c r="AP32" i="148"/>
  <c r="AQ30" i="148"/>
  <c r="AH25" i="180"/>
  <c r="AD44" i="175"/>
  <c r="W20" i="68"/>
  <c r="AE20" i="68" s="1"/>
  <c r="AM45" i="154"/>
  <c r="Y46" i="175"/>
  <c r="AI16" i="140"/>
  <c r="AD16" i="140"/>
  <c r="AP56" i="68"/>
  <c r="AQ56" i="68" s="1"/>
  <c r="AR56" i="68" s="1"/>
  <c r="AP52" i="68"/>
  <c r="AQ52" i="68" s="1"/>
  <c r="AR52" i="68" s="1"/>
  <c r="AY22" i="153"/>
  <c r="AI23" i="163"/>
  <c r="AY23" i="153"/>
  <c r="AG21" i="68"/>
  <c r="AP19" i="156"/>
  <c r="AD15" i="178"/>
  <c r="AC30" i="143"/>
  <c r="Y17" i="178"/>
  <c r="AI18" i="153"/>
  <c r="W14" i="68"/>
  <c r="AM48" i="165"/>
  <c r="W32" i="68"/>
  <c r="AP6" i="68"/>
  <c r="AQ6" i="68" s="1"/>
  <c r="AR6" i="68" s="1"/>
  <c r="R15" i="178"/>
  <c r="Q17" i="178"/>
  <c r="AC25" i="144"/>
  <c r="AD23" i="144"/>
  <c r="K83" i="76"/>
  <c r="L83" i="76" s="1"/>
  <c r="M83" i="76" s="1"/>
  <c r="AY41" i="139"/>
  <c r="AP33" i="155"/>
  <c r="AD31" i="155"/>
  <c r="AI31" i="155"/>
  <c r="AP53" i="68"/>
  <c r="AQ53" i="68" s="1"/>
  <c r="AR53" i="68" s="1"/>
  <c r="AP21" i="68"/>
  <c r="AQ21" i="68" s="1"/>
  <c r="AR21" i="68" s="1"/>
  <c r="AO33" i="174"/>
  <c r="AQ17" i="174"/>
  <c r="Y57" i="68"/>
  <c r="Y46" i="68"/>
  <c r="AE46" i="68"/>
  <c r="Y53" i="68"/>
  <c r="AE53" i="68"/>
  <c r="Y11" i="68"/>
  <c r="AE11" i="68"/>
  <c r="Y23" i="68"/>
  <c r="AE23" i="68"/>
  <c r="AH52" i="68"/>
  <c r="AI52" i="68" s="1"/>
  <c r="AG55" i="68"/>
  <c r="W60" i="68"/>
  <c r="AE60" i="68" s="1"/>
  <c r="AE59" i="68"/>
  <c r="AW25" i="161"/>
  <c r="AW8" i="141"/>
  <c r="AY8" i="141" s="1"/>
  <c r="AW11" i="165"/>
  <c r="AY51" i="165" s="1"/>
  <c r="AW57" i="165"/>
  <c r="AW8" i="145"/>
  <c r="AY31" i="145" s="1"/>
  <c r="AW8" i="150"/>
  <c r="Y26" i="68"/>
  <c r="AE26" i="68"/>
  <c r="AG63" i="68"/>
  <c r="AH18" i="68"/>
  <c r="AI18" i="68" s="1"/>
  <c r="AP21" i="147"/>
  <c r="AG30" i="68"/>
  <c r="AQ23" i="163"/>
  <c r="AQ45" i="154"/>
  <c r="AG9" i="68"/>
  <c r="AQ28" i="143"/>
  <c r="AM28" i="143"/>
  <c r="W9" i="68"/>
  <c r="AX8" i="147"/>
  <c r="AX19" i="147" s="1"/>
  <c r="AG38" i="68"/>
  <c r="AQ45" i="169"/>
  <c r="AW50" i="160"/>
  <c r="AY50" i="160" s="1"/>
  <c r="AC24" i="181"/>
  <c r="AX31" i="155"/>
  <c r="AF31" i="187"/>
  <c r="AL31" i="187" s="1"/>
  <c r="AG17" i="187"/>
  <c r="AH25" i="187"/>
  <c r="W44" i="68"/>
  <c r="AE44" i="68" s="1"/>
  <c r="AI17" i="174"/>
  <c r="AG33" i="174"/>
  <c r="AG34" i="68"/>
  <c r="AQ32" i="167"/>
  <c r="AI19" i="152"/>
  <c r="W18" i="68"/>
  <c r="AE18" i="68" s="1"/>
  <c r="N17" i="174"/>
  <c r="L33" i="174"/>
  <c r="R33" i="174" s="1"/>
  <c r="Z25" i="145"/>
  <c r="U27" i="145"/>
  <c r="AH25" i="163"/>
  <c r="W30" i="68"/>
  <c r="AE30" i="68" s="1"/>
  <c r="AP33" i="68"/>
  <c r="AQ33" i="68" s="1"/>
  <c r="AR33" i="68" s="1"/>
  <c r="AC20" i="146"/>
  <c r="R13" i="166"/>
  <c r="V13" i="166"/>
  <c r="Q15" i="166"/>
  <c r="T33" i="174"/>
  <c r="Z33" i="174" s="1"/>
  <c r="V17" i="174"/>
  <c r="Z17" i="174"/>
  <c r="AC18" i="140"/>
  <c r="AC18" i="185"/>
  <c r="AC27" i="145"/>
  <c r="AO79" i="161"/>
  <c r="W16" i="68"/>
  <c r="AE16" i="68" s="1"/>
  <c r="AH28" i="150"/>
  <c r="AI26" i="150"/>
  <c r="W13" i="68"/>
  <c r="AE13" i="68" s="1"/>
  <c r="AH21" i="147"/>
  <c r="AI19" i="147"/>
  <c r="AC15" i="142"/>
  <c r="J17" i="174"/>
  <c r="H33" i="174"/>
  <c r="J33" i="174" s="1"/>
  <c r="R17" i="174"/>
  <c r="AC16" i="177"/>
  <c r="AI14" i="177"/>
  <c r="AM25" i="161"/>
  <c r="AQ44" i="175"/>
  <c r="AP21" i="151"/>
  <c r="AL21" i="149"/>
  <c r="AK23" i="149"/>
  <c r="AP21" i="149"/>
  <c r="AO23" i="149"/>
  <c r="L26" i="76"/>
  <c r="L36" i="76"/>
  <c r="L21" i="76"/>
  <c r="AG20" i="68"/>
  <c r="AW12" i="175"/>
  <c r="AW8" i="148"/>
  <c r="AW8" i="144"/>
  <c r="AW23" i="144" s="1"/>
  <c r="L45" i="76"/>
  <c r="L42" i="76"/>
  <c r="AW9" i="164"/>
  <c r="AG44" i="68"/>
  <c r="AM44" i="68" s="1"/>
  <c r="AN44" i="68" s="1"/>
  <c r="AH19" i="174"/>
  <c r="AW6" i="173"/>
  <c r="AW7" i="173"/>
  <c r="AW8" i="178"/>
  <c r="AY8" i="178" s="1"/>
  <c r="AW7" i="154"/>
  <c r="AW8" i="151"/>
  <c r="AW48" i="165"/>
  <c r="Y59" i="68"/>
  <c r="AG23" i="68"/>
  <c r="AX18" i="146"/>
  <c r="AP12" i="68"/>
  <c r="AQ12" i="68" s="1"/>
  <c r="AR12" i="68" s="1"/>
  <c r="Y50" i="68"/>
  <c r="AP44" i="68"/>
  <c r="AQ44" i="68" s="1"/>
  <c r="AR44" i="68" s="1"/>
  <c r="AY54" i="176"/>
  <c r="K46" i="76"/>
  <c r="K62" i="76" s="1"/>
  <c r="AG60" i="68"/>
  <c r="X60" i="68"/>
  <c r="Y58" i="68"/>
  <c r="AX23" i="180"/>
  <c r="I25" i="180"/>
  <c r="J23" i="180"/>
  <c r="Z23" i="180"/>
  <c r="N23" i="180"/>
  <c r="AP48" i="68"/>
  <c r="AQ48" i="68" s="1"/>
  <c r="AR48" i="68" s="1"/>
  <c r="AW48" i="176"/>
  <c r="AY48" i="176" s="1"/>
  <c r="AY53" i="176"/>
  <c r="AY52" i="176"/>
  <c r="W45" i="68"/>
  <c r="Y43" i="68"/>
  <c r="M45" i="169"/>
  <c r="Y47" i="154"/>
  <c r="AD45" i="154"/>
  <c r="Z45" i="154"/>
  <c r="X55" i="68"/>
  <c r="Y52" i="68"/>
  <c r="Y34" i="167"/>
  <c r="Z32" i="167"/>
  <c r="AD32" i="167"/>
  <c r="AX31" i="187"/>
  <c r="AH15" i="187"/>
  <c r="AW19" i="152"/>
  <c r="AY19" i="152" s="1"/>
  <c r="AY24" i="152"/>
  <c r="AY23" i="152"/>
  <c r="AV21" i="149"/>
  <c r="AX21" i="149" s="1"/>
  <c r="AX14" i="176"/>
  <c r="AX48" i="176" s="1"/>
  <c r="AP40" i="68"/>
  <c r="AQ40" i="68" s="1"/>
  <c r="AR40" i="68" s="1"/>
  <c r="X35" i="68"/>
  <c r="W29" i="68"/>
  <c r="AE29" i="68" s="1"/>
  <c r="AH27" i="162"/>
  <c r="X15" i="160"/>
  <c r="AI35" i="160"/>
  <c r="AD35" i="160"/>
  <c r="I15" i="160"/>
  <c r="H15" i="160"/>
  <c r="Y15" i="160"/>
  <c r="E15" i="160"/>
  <c r="D12" i="162"/>
  <c r="AI6" i="160"/>
  <c r="AD6" i="160"/>
  <c r="AB15" i="160"/>
  <c r="AB12" i="162"/>
  <c r="AD6" i="162"/>
  <c r="AI6" i="162"/>
  <c r="D15" i="160"/>
  <c r="AB23" i="162"/>
  <c r="AI23" i="162" s="1"/>
  <c r="AD15" i="162"/>
  <c r="H12" i="162"/>
  <c r="U48" i="160"/>
  <c r="L48" i="160"/>
  <c r="P12" i="162"/>
  <c r="T15" i="160"/>
  <c r="AI42" i="160"/>
  <c r="AD42" i="160"/>
  <c r="AD7" i="160"/>
  <c r="AI7" i="160"/>
  <c r="AI8" i="162"/>
  <c r="AD8" i="162"/>
  <c r="D23" i="162"/>
  <c r="Q15" i="160"/>
  <c r="AC48" i="160"/>
  <c r="AD45" i="160"/>
  <c r="AI45" i="160"/>
  <c r="Y48" i="160"/>
  <c r="AD24" i="160"/>
  <c r="AI24" i="160"/>
  <c r="Q12" i="162"/>
  <c r="T48" i="160"/>
  <c r="T50" i="160" s="1"/>
  <c r="I12" i="162"/>
  <c r="AD47" i="160"/>
  <c r="AI47" i="160"/>
  <c r="X12" i="162"/>
  <c r="AC12" i="162"/>
  <c r="AI32" i="160"/>
  <c r="AD32" i="160"/>
  <c r="AC15" i="160"/>
  <c r="AI39" i="160"/>
  <c r="AD39" i="160"/>
  <c r="AI28" i="160"/>
  <c r="AD28" i="160"/>
  <c r="AI30" i="160"/>
  <c r="AD30" i="160"/>
  <c r="P23" i="162"/>
  <c r="M48" i="160"/>
  <c r="AD31" i="160"/>
  <c r="I23" i="162"/>
  <c r="AI12" i="170"/>
  <c r="T11" i="179"/>
  <c r="T13" i="179" s="1"/>
  <c r="U11" i="179"/>
  <c r="U13" i="179" s="1"/>
  <c r="I13" i="170"/>
  <c r="I15" i="170" s="1"/>
  <c r="AI10" i="162"/>
  <c r="AD10" i="162"/>
  <c r="AD22" i="160"/>
  <c r="AI22" i="160"/>
  <c r="E23" i="162"/>
  <c r="U13" i="170"/>
  <c r="U15" i="170" s="1"/>
  <c r="U12" i="162"/>
  <c r="M12" i="162"/>
  <c r="Q48" i="160"/>
  <c r="AB11" i="179"/>
  <c r="T23" i="162"/>
  <c r="AI25" i="160"/>
  <c r="AD25" i="160"/>
  <c r="AI13" i="160"/>
  <c r="AD13" i="160"/>
  <c r="AB13" i="170"/>
  <c r="AI10" i="170"/>
  <c r="AI26" i="160"/>
  <c r="AD26" i="160"/>
  <c r="AI18" i="160"/>
  <c r="AD18" i="160"/>
  <c r="AB48" i="160"/>
  <c r="AI48" i="160" s="1"/>
  <c r="AI41" i="160"/>
  <c r="AD41" i="160"/>
  <c r="T12" i="162"/>
  <c r="V12" i="162" s="1"/>
  <c r="AD34" i="160"/>
  <c r="AI34" i="160"/>
  <c r="AI44" i="160"/>
  <c r="AD44" i="160"/>
  <c r="AC23" i="162"/>
  <c r="L15" i="160"/>
  <c r="L50" i="160" s="1"/>
  <c r="U15" i="160"/>
  <c r="M15" i="160"/>
  <c r="E12" i="162"/>
  <c r="AI36" i="160"/>
  <c r="AD36" i="160"/>
  <c r="AD19" i="160"/>
  <c r="AI19" i="160"/>
  <c r="H23" i="162"/>
  <c r="P15" i="160"/>
  <c r="E48" i="160"/>
  <c r="AD43" i="160"/>
  <c r="AI43" i="160"/>
  <c r="AI46" i="160"/>
  <c r="AD46" i="160"/>
  <c r="T13" i="170"/>
  <c r="T15" i="170" s="1"/>
  <c r="Y12" i="162"/>
  <c r="AI23" i="160"/>
  <c r="AD23" i="160"/>
  <c r="E11" i="179"/>
  <c r="E13" i="179" s="1"/>
  <c r="AC13" i="170"/>
  <c r="U23" i="162"/>
  <c r="H13" i="170"/>
  <c r="H15" i="170" s="1"/>
  <c r="AD37" i="160"/>
  <c r="AI37" i="160"/>
  <c r="AD9" i="162"/>
  <c r="AI9" i="162"/>
  <c r="D48" i="160"/>
  <c r="L23" i="162"/>
  <c r="N23" i="162" s="1"/>
  <c r="AI20" i="160"/>
  <c r="AD20" i="160"/>
  <c r="Q13" i="170"/>
  <c r="Q15" i="170" s="1"/>
  <c r="X48" i="160"/>
  <c r="X23" i="162"/>
  <c r="P48" i="160"/>
  <c r="I48" i="160"/>
  <c r="AI11" i="160"/>
  <c r="AD11" i="160"/>
  <c r="Q23" i="162"/>
  <c r="AD8" i="160"/>
  <c r="AI8" i="160"/>
  <c r="AD19" i="162"/>
  <c r="AI19" i="162"/>
  <c r="AI17" i="162"/>
  <c r="AD17" i="162"/>
  <c r="Y23" i="162"/>
  <c r="AD11" i="162"/>
  <c r="AI11" i="162"/>
  <c r="L12" i="162"/>
  <c r="N12" i="162" s="1"/>
  <c r="H48" i="160"/>
  <c r="H50" i="160" s="1"/>
  <c r="M23" i="162"/>
  <c r="AD20" i="162"/>
  <c r="AI20" i="162"/>
  <c r="AD40" i="160"/>
  <c r="AI40" i="160"/>
  <c r="I11" i="179"/>
  <c r="I13" i="179" s="1"/>
  <c r="AI22" i="162"/>
  <c r="AD22" i="162"/>
  <c r="H11" i="179"/>
  <c r="H13" i="179" s="1"/>
  <c r="P11" i="179"/>
  <c r="P13" i="179" s="1"/>
  <c r="AI29" i="160"/>
  <c r="AD29" i="160"/>
  <c r="AC11" i="179"/>
  <c r="D11" i="179"/>
  <c r="D13" i="179" s="1"/>
  <c r="E15" i="179" s="1"/>
  <c r="L13" i="170"/>
  <c r="L15" i="170" s="1"/>
  <c r="M11" i="179"/>
  <c r="M13" i="179" s="1"/>
  <c r="AI9" i="160"/>
  <c r="AD9" i="160"/>
  <c r="AD12" i="160"/>
  <c r="AI12" i="160"/>
  <c r="Y13" i="170"/>
  <c r="Y15" i="170" s="1"/>
  <c r="AI11" i="170"/>
  <c r="P13" i="170"/>
  <c r="P15" i="170" s="1"/>
  <c r="E13" i="170"/>
  <c r="E15" i="170" s="1"/>
  <c r="D13" i="170"/>
  <c r="D15" i="170" s="1"/>
  <c r="AI38" i="160"/>
  <c r="AD38" i="160"/>
  <c r="AD21" i="162"/>
  <c r="AI21" i="162"/>
  <c r="L11" i="179"/>
  <c r="L13" i="179" s="1"/>
  <c r="M13" i="170"/>
  <c r="M15" i="170" s="1"/>
  <c r="X13" i="170"/>
  <c r="Z13" i="170" s="1"/>
  <c r="Q11" i="179"/>
  <c r="Q13" i="179" s="1"/>
  <c r="AD33" i="160"/>
  <c r="AI14" i="160"/>
  <c r="AG15" i="160"/>
  <c r="AG50" i="160" s="1"/>
  <c r="AM50" i="160" s="1"/>
  <c r="X11" i="179"/>
  <c r="X13" i="179" s="1"/>
  <c r="Y11" i="179"/>
  <c r="Y13" i="179" s="1"/>
  <c r="AP75" i="161"/>
  <c r="AX15" i="160"/>
  <c r="AI25" i="161"/>
  <c r="AG73" i="161"/>
  <c r="X25" i="162"/>
  <c r="H25" i="162"/>
  <c r="E45" i="169"/>
  <c r="P45" i="169"/>
  <c r="Y45" i="169"/>
  <c r="Q50" i="160"/>
  <c r="Q45" i="169"/>
  <c r="I45" i="169"/>
  <c r="D25" i="162"/>
  <c r="H45" i="169"/>
  <c r="Y50" i="160"/>
  <c r="AD48" i="160"/>
  <c r="X45" i="169"/>
  <c r="Z11" i="169"/>
  <c r="AB15" i="170"/>
  <c r="AI11" i="179"/>
  <c r="AD11" i="179"/>
  <c r="AB13" i="179"/>
  <c r="AI43" i="169"/>
  <c r="AD43" i="169"/>
  <c r="T25" i="162"/>
  <c r="AB25" i="162"/>
  <c r="AD11" i="169"/>
  <c r="AI11" i="169"/>
  <c r="AB45" i="169"/>
  <c r="P25" i="162"/>
  <c r="M25" i="162"/>
  <c r="U17" i="170"/>
  <c r="E25" i="162"/>
  <c r="D45" i="169"/>
  <c r="U45" i="169"/>
  <c r="AC45" i="169"/>
  <c r="T45" i="169"/>
  <c r="V45" i="169" s="1"/>
  <c r="L45" i="169"/>
  <c r="M47" i="169" l="1"/>
  <c r="N45" i="169"/>
  <c r="J45" i="169"/>
  <c r="R45" i="169"/>
  <c r="AX8" i="145"/>
  <c r="AY8" i="145" s="1"/>
  <c r="AP19" i="68"/>
  <c r="AQ19" i="68" s="1"/>
  <c r="AR19" i="68" s="1"/>
  <c r="AY8" i="162"/>
  <c r="AW12" i="162"/>
  <c r="AX8" i="162"/>
  <c r="AW28" i="161"/>
  <c r="AY49" i="169"/>
  <c r="AP30" i="68"/>
  <c r="AQ30" i="68" s="1"/>
  <c r="AR30" i="68" s="1"/>
  <c r="AY50" i="169"/>
  <c r="AW45" i="169"/>
  <c r="AY45" i="169" s="1"/>
  <c r="AY51" i="169"/>
  <c r="AY25" i="147"/>
  <c r="AX9" i="167"/>
  <c r="AX32" i="167" s="1"/>
  <c r="AX10" i="143"/>
  <c r="AX28" i="143" s="1"/>
  <c r="AY29" i="145"/>
  <c r="AY25" i="161"/>
  <c r="AW92" i="161"/>
  <c r="AX92" i="161" s="1"/>
  <c r="AX11" i="169"/>
  <c r="AX45" i="169" s="1"/>
  <c r="AW19" i="147"/>
  <c r="AY19" i="147" s="1"/>
  <c r="AY31" i="143"/>
  <c r="E47" i="169"/>
  <c r="Z11" i="179"/>
  <c r="I25" i="162"/>
  <c r="AX17" i="184"/>
  <c r="AY17" i="184"/>
  <c r="AQ33" i="174"/>
  <c r="AU33" i="174"/>
  <c r="AP37" i="68"/>
  <c r="AQ36" i="68"/>
  <c r="AR36" i="68" s="1"/>
  <c r="E17" i="170"/>
  <c r="Q25" i="162"/>
  <c r="Z15" i="160"/>
  <c r="Q17" i="170"/>
  <c r="AI13" i="170"/>
  <c r="AD13" i="170"/>
  <c r="J12" i="162"/>
  <c r="Y24" i="68"/>
  <c r="AY28" i="144"/>
  <c r="AY29" i="144"/>
  <c r="AY20" i="159"/>
  <c r="AH46" i="68"/>
  <c r="AI46" i="68" s="1"/>
  <c r="V48" i="160"/>
  <c r="Z48" i="160"/>
  <c r="Y17" i="68"/>
  <c r="AX6" i="173"/>
  <c r="AY6" i="173"/>
  <c r="AY36" i="148"/>
  <c r="AY8" i="148"/>
  <c r="AY12" i="175"/>
  <c r="AY8" i="150"/>
  <c r="AX9" i="149"/>
  <c r="AX7" i="175"/>
  <c r="AX12" i="175" s="1"/>
  <c r="AX44" i="175" s="1"/>
  <c r="AY7" i="175"/>
  <c r="AX7" i="173"/>
  <c r="AY7" i="173"/>
  <c r="AY30" i="144"/>
  <c r="AY8" i="144"/>
  <c r="AY12" i="162"/>
  <c r="AY26" i="147"/>
  <c r="AY8" i="147"/>
  <c r="AY9" i="164"/>
  <c r="AX8" i="141"/>
  <c r="AY7" i="154"/>
  <c r="AX7" i="154"/>
  <c r="AY32" i="172"/>
  <c r="AY10" i="172"/>
  <c r="AE41" i="68"/>
  <c r="AX9" i="139"/>
  <c r="AX16" i="139" s="1"/>
  <c r="AX33" i="139" s="1"/>
  <c r="AY9" i="139"/>
  <c r="AW16" i="139"/>
  <c r="AY16" i="139" s="1"/>
  <c r="AX11" i="159"/>
  <c r="AY11" i="159"/>
  <c r="AQ79" i="161"/>
  <c r="AU79" i="161"/>
  <c r="AO81" i="161"/>
  <c r="AG28" i="68" s="1"/>
  <c r="M50" i="160"/>
  <c r="D50" i="160"/>
  <c r="J50" i="160" s="1"/>
  <c r="AY53" i="165"/>
  <c r="AY11" i="165"/>
  <c r="AP32" i="68"/>
  <c r="AQ32" i="68" s="1"/>
  <c r="AR32" i="68" s="1"/>
  <c r="AY48" i="165"/>
  <c r="AW19" i="151"/>
  <c r="AY19" i="151" s="1"/>
  <c r="AY8" i="151"/>
  <c r="AH60" i="68"/>
  <c r="AI60" i="68" s="1"/>
  <c r="AM60" i="68"/>
  <c r="AN60" i="68" s="1"/>
  <c r="AH9" i="68"/>
  <c r="AI9" i="68" s="1"/>
  <c r="AM9" i="68"/>
  <c r="AN9" i="68" s="1"/>
  <c r="AH30" i="68"/>
  <c r="AI30" i="68" s="1"/>
  <c r="AM30" i="68"/>
  <c r="AN30" i="68" s="1"/>
  <c r="AH13" i="68"/>
  <c r="AI13" i="68" s="1"/>
  <c r="AM13" i="68"/>
  <c r="AN13" i="68" s="1"/>
  <c r="AH34" i="68"/>
  <c r="AI34" i="68" s="1"/>
  <c r="AM34" i="68"/>
  <c r="AN34" i="68" s="1"/>
  <c r="AH38" i="68"/>
  <c r="AI38" i="68" s="1"/>
  <c r="AM38" i="68"/>
  <c r="AN38" i="68" s="1"/>
  <c r="AH63" i="68"/>
  <c r="AI63" i="68" s="1"/>
  <c r="AM63" i="68"/>
  <c r="AN63" i="68" s="1"/>
  <c r="AH21" i="68"/>
  <c r="AI21" i="68" s="1"/>
  <c r="AM21" i="68"/>
  <c r="AN21" i="68" s="1"/>
  <c r="AH7" i="68"/>
  <c r="AI7" i="68" s="1"/>
  <c r="AM7" i="68"/>
  <c r="AN7" i="68" s="1"/>
  <c r="AH23" i="68"/>
  <c r="AI23" i="68" s="1"/>
  <c r="AM23" i="68"/>
  <c r="AN23" i="68" s="1"/>
  <c r="AH20" i="68"/>
  <c r="AI20" i="68" s="1"/>
  <c r="AM20" i="68"/>
  <c r="AN20" i="68" s="1"/>
  <c r="AH55" i="68"/>
  <c r="AI55" i="68" s="1"/>
  <c r="AM55" i="68"/>
  <c r="AN55" i="68" s="1"/>
  <c r="AH33" i="68"/>
  <c r="AI33" i="68" s="1"/>
  <c r="AM33" i="68"/>
  <c r="AN33" i="68" s="1"/>
  <c r="AH24" i="68"/>
  <c r="AI24" i="68" s="1"/>
  <c r="AM24" i="68"/>
  <c r="AN24" i="68" s="1"/>
  <c r="AH6" i="68"/>
  <c r="AI6" i="68" s="1"/>
  <c r="AM6" i="68"/>
  <c r="AN6" i="68" s="1"/>
  <c r="AH51" i="68"/>
  <c r="AI51" i="68" s="1"/>
  <c r="AM51" i="68"/>
  <c r="AN51" i="68" s="1"/>
  <c r="Y60" i="68"/>
  <c r="AX12" i="162"/>
  <c r="AX25" i="162" s="1"/>
  <c r="Y20" i="68"/>
  <c r="AW28" i="143"/>
  <c r="AY28" i="143" s="1"/>
  <c r="AY32" i="143"/>
  <c r="AW32" i="167"/>
  <c r="AY32" i="167" s="1"/>
  <c r="AY58" i="159"/>
  <c r="AY59" i="159"/>
  <c r="AW21" i="141"/>
  <c r="AY21" i="141" s="1"/>
  <c r="P50" i="160"/>
  <c r="Z12" i="162"/>
  <c r="X15" i="170"/>
  <c r="M17" i="170"/>
  <c r="R15" i="160"/>
  <c r="U50" i="160"/>
  <c r="I17" i="170"/>
  <c r="N48" i="160"/>
  <c r="AD12" i="162"/>
  <c r="I50" i="160"/>
  <c r="I52" i="160" s="1"/>
  <c r="V33" i="174"/>
  <c r="AW25" i="145"/>
  <c r="AY25" i="145" s="1"/>
  <c r="AX10" i="172"/>
  <c r="AX26" i="172" s="1"/>
  <c r="AE22" i="68"/>
  <c r="AX9" i="164"/>
  <c r="M26" i="76"/>
  <c r="AE36" i="68"/>
  <c r="W37" i="68"/>
  <c r="Y36" i="68"/>
  <c r="M15" i="179"/>
  <c r="J23" i="162"/>
  <c r="V23" i="162"/>
  <c r="J15" i="160"/>
  <c r="AD15" i="160"/>
  <c r="E50" i="160"/>
  <c r="AB50" i="160"/>
  <c r="AI50" i="160" s="1"/>
  <c r="AH31" i="187"/>
  <c r="AX8" i="151"/>
  <c r="AX19" i="151" s="1"/>
  <c r="AY30" i="145"/>
  <c r="W25" i="68"/>
  <c r="AE25" i="68" s="1"/>
  <c r="AY60" i="159"/>
  <c r="AI33" i="174"/>
  <c r="AM33" i="174"/>
  <c r="AY26" i="141"/>
  <c r="AE32" i="68"/>
  <c r="Y32" i="68"/>
  <c r="AX11" i="165"/>
  <c r="R13" i="179"/>
  <c r="AW26" i="172"/>
  <c r="AY26" i="172" s="1"/>
  <c r="AD23" i="162"/>
  <c r="N15" i="160"/>
  <c r="AI15" i="160"/>
  <c r="R23" i="162"/>
  <c r="V13" i="179"/>
  <c r="AC50" i="160"/>
  <c r="AY30" i="172"/>
  <c r="AY31" i="172"/>
  <c r="AY34" i="148"/>
  <c r="AY52" i="165"/>
  <c r="AY25" i="141"/>
  <c r="AW25" i="162"/>
  <c r="AY25" i="162" s="1"/>
  <c r="AW30" i="148"/>
  <c r="AY30" i="148" s="1"/>
  <c r="AE7" i="68"/>
  <c r="Y7" i="68"/>
  <c r="AE10" i="68"/>
  <c r="Y10" i="68"/>
  <c r="V15" i="160"/>
  <c r="AI12" i="162"/>
  <c r="R12" i="162"/>
  <c r="X50" i="160"/>
  <c r="Z50" i="160" s="1"/>
  <c r="Y25" i="162"/>
  <c r="Y27" i="162" s="1"/>
  <c r="R48" i="160"/>
  <c r="AY35" i="148"/>
  <c r="Y49" i="68"/>
  <c r="AE14" i="68"/>
  <c r="Y14" i="68"/>
  <c r="AY88" i="161"/>
  <c r="AG45" i="68"/>
  <c r="AH44" i="68"/>
  <c r="AI44" i="68" s="1"/>
  <c r="Y9" i="68"/>
  <c r="AE9" i="68"/>
  <c r="AY25" i="151"/>
  <c r="AY27" i="141"/>
  <c r="AW65" i="161"/>
  <c r="AY25" i="164"/>
  <c r="Y45" i="68"/>
  <c r="AE45" i="68"/>
  <c r="AY23" i="144"/>
  <c r="AY86" i="161"/>
  <c r="AM15" i="160"/>
  <c r="W63" i="68"/>
  <c r="AE63" i="68" s="1"/>
  <c r="Y18" i="68"/>
  <c r="Z44" i="68"/>
  <c r="Y44" i="68"/>
  <c r="Q15" i="179"/>
  <c r="AC15" i="170"/>
  <c r="U15" i="179"/>
  <c r="Y16" i="68"/>
  <c r="N33" i="174"/>
  <c r="AC13" i="179"/>
  <c r="AC15" i="179" s="1"/>
  <c r="Y13" i="68"/>
  <c r="Y30" i="68"/>
  <c r="AW55" i="159"/>
  <c r="AY55" i="159" s="1"/>
  <c r="AX20" i="159"/>
  <c r="AX55" i="159" s="1"/>
  <c r="AI73" i="161"/>
  <c r="AM73" i="161"/>
  <c r="M46" i="76"/>
  <c r="AP47" i="68"/>
  <c r="AQ47" i="68" s="1"/>
  <c r="AR47" i="68" s="1"/>
  <c r="AY23" i="164"/>
  <c r="AY24" i="164"/>
  <c r="AW19" i="164"/>
  <c r="AY19" i="164" s="1"/>
  <c r="AW44" i="175"/>
  <c r="AY44" i="175" s="1"/>
  <c r="AX25" i="145"/>
  <c r="AX8" i="144"/>
  <c r="AG25" i="68"/>
  <c r="AY62" i="159"/>
  <c r="AX25" i="161"/>
  <c r="AX8" i="178"/>
  <c r="AX15" i="178" s="1"/>
  <c r="U47" i="169"/>
  <c r="AW26" i="150"/>
  <c r="AY26" i="150" s="1"/>
  <c r="AW9" i="154"/>
  <c r="AY9" i="154" s="1"/>
  <c r="AY21" i="178"/>
  <c r="AW15" i="178"/>
  <c r="AY15" i="178" s="1"/>
  <c r="AY20" i="178"/>
  <c r="AY19" i="178"/>
  <c r="AY24" i="151"/>
  <c r="AY23" i="151"/>
  <c r="AW9" i="173"/>
  <c r="AY9" i="173" s="1"/>
  <c r="L46" i="76"/>
  <c r="L62" i="76" s="1"/>
  <c r="L86" i="76" s="1"/>
  <c r="AQ57" i="68"/>
  <c r="AR57" i="68" s="1"/>
  <c r="I15" i="179"/>
  <c r="Y29" i="68"/>
  <c r="L25" i="162"/>
  <c r="Z23" i="162"/>
  <c r="I47" i="169"/>
  <c r="AP55" i="68"/>
  <c r="AP57" i="68"/>
  <c r="AP15" i="68"/>
  <c r="AQ15" i="68" s="1"/>
  <c r="AR15" i="68" s="1"/>
  <c r="AP18" i="68"/>
  <c r="AQ18" i="68" s="1"/>
  <c r="AP13" i="68"/>
  <c r="AQ13" i="68" s="1"/>
  <c r="AR13" i="68" s="1"/>
  <c r="AG23" i="171"/>
  <c r="AM23" i="171" s="1"/>
  <c r="M11" i="165"/>
  <c r="I46" i="176"/>
  <c r="AD44" i="176"/>
  <c r="AI44" i="176"/>
  <c r="Q11" i="165"/>
  <c r="AD22" i="165"/>
  <c r="AI22" i="165"/>
  <c r="AI31" i="176"/>
  <c r="AD31" i="176"/>
  <c r="E46" i="165"/>
  <c r="T46" i="165"/>
  <c r="AI19" i="176"/>
  <c r="AD19" i="176"/>
  <c r="Q46" i="176"/>
  <c r="AI25" i="165"/>
  <c r="AD25" i="165"/>
  <c r="E14" i="176"/>
  <c r="Y46" i="176"/>
  <c r="AD43" i="165"/>
  <c r="AI43" i="165"/>
  <c r="AD29" i="176"/>
  <c r="AI29" i="176"/>
  <c r="AD32" i="176"/>
  <c r="AI32" i="176"/>
  <c r="M46" i="176"/>
  <c r="I11" i="165"/>
  <c r="T46" i="176"/>
  <c r="AD41" i="176"/>
  <c r="AI41" i="176"/>
  <c r="AD27" i="176"/>
  <c r="AD38" i="176"/>
  <c r="AI38" i="176"/>
  <c r="AD36" i="165"/>
  <c r="AI36" i="165"/>
  <c r="AD34" i="176"/>
  <c r="AI34" i="176"/>
  <c r="AI44" i="165"/>
  <c r="AD44" i="165"/>
  <c r="U46" i="176"/>
  <c r="AI23" i="165"/>
  <c r="AD23" i="165"/>
  <c r="H14" i="176"/>
  <c r="AI18" i="176"/>
  <c r="AD18" i="176"/>
  <c r="AI41" i="165"/>
  <c r="AD41" i="165"/>
  <c r="AD8" i="165"/>
  <c r="AI8" i="165"/>
  <c r="AD23" i="173"/>
  <c r="Y46" i="165"/>
  <c r="Y11" i="165"/>
  <c r="AI45" i="176"/>
  <c r="AD45" i="176"/>
  <c r="H11" i="165"/>
  <c r="AI39" i="176"/>
  <c r="AD39" i="176"/>
  <c r="X14" i="176"/>
  <c r="Q46" i="165"/>
  <c r="AI17" i="176"/>
  <c r="AB46" i="176"/>
  <c r="AD17" i="176"/>
  <c r="AD16" i="165"/>
  <c r="AI16" i="165"/>
  <c r="AC46" i="165"/>
  <c r="M9" i="173"/>
  <c r="Q14" i="176"/>
  <c r="X46" i="165"/>
  <c r="Z46" i="165" s="1"/>
  <c r="AD20" i="165"/>
  <c r="AI20" i="165"/>
  <c r="AD22" i="176"/>
  <c r="AB14" i="176"/>
  <c r="AI6" i="176"/>
  <c r="AD6" i="176"/>
  <c r="X11" i="165"/>
  <c r="AI37" i="165"/>
  <c r="AD37" i="165"/>
  <c r="AD42" i="165"/>
  <c r="AI42" i="165"/>
  <c r="AD36" i="176"/>
  <c r="AI36" i="176"/>
  <c r="AD31" i="165"/>
  <c r="AI31" i="165"/>
  <c r="AD23" i="176"/>
  <c r="AI23" i="176"/>
  <c r="D14" i="176"/>
  <c r="AD24" i="176"/>
  <c r="AI24" i="176"/>
  <c r="AI29" i="165"/>
  <c r="AD29" i="165"/>
  <c r="U14" i="176"/>
  <c r="AB46" i="165"/>
  <c r="AI14" i="165"/>
  <c r="AD14" i="165"/>
  <c r="AI30" i="176"/>
  <c r="AD30" i="176"/>
  <c r="U11" i="165"/>
  <c r="T11" i="165"/>
  <c r="AI39" i="165"/>
  <c r="AD39" i="165"/>
  <c r="AI20" i="176"/>
  <c r="AD20" i="176"/>
  <c r="AD38" i="165"/>
  <c r="AI38" i="165"/>
  <c r="AD8" i="176"/>
  <c r="AI8" i="176"/>
  <c r="AD45" i="165"/>
  <c r="AI45" i="165"/>
  <c r="P46" i="165"/>
  <c r="AI26" i="176"/>
  <c r="AD26" i="176"/>
  <c r="AC46" i="176"/>
  <c r="H23" i="171"/>
  <c r="E46" i="176"/>
  <c r="AI42" i="176"/>
  <c r="AD42" i="176"/>
  <c r="AC11" i="165"/>
  <c r="P11" i="165"/>
  <c r="AD32" i="165"/>
  <c r="AI32" i="165"/>
  <c r="AD40" i="165"/>
  <c r="AI40" i="165"/>
  <c r="AD27" i="165"/>
  <c r="AI27" i="165"/>
  <c r="M46" i="165"/>
  <c r="AB11" i="165"/>
  <c r="AI7" i="165"/>
  <c r="AD7" i="165"/>
  <c r="AI33" i="176"/>
  <c r="AD33" i="176"/>
  <c r="D46" i="176"/>
  <c r="AD12" i="176"/>
  <c r="X9" i="173"/>
  <c r="E23" i="171"/>
  <c r="E25" i="171" s="1"/>
  <c r="AI37" i="176"/>
  <c r="AD37" i="176"/>
  <c r="AD11" i="176"/>
  <c r="AI11" i="176"/>
  <c r="AD24" i="165"/>
  <c r="AI24" i="165"/>
  <c r="AI21" i="171"/>
  <c r="L46" i="165"/>
  <c r="X46" i="176"/>
  <c r="T23" i="171"/>
  <c r="AB9" i="173"/>
  <c r="AI9" i="173" s="1"/>
  <c r="AD6" i="173"/>
  <c r="AD21" i="173"/>
  <c r="AD26" i="173"/>
  <c r="AC14" i="176"/>
  <c r="T9" i="173"/>
  <c r="I27" i="173"/>
  <c r="AD22" i="173"/>
  <c r="AD19" i="173"/>
  <c r="AD14" i="173"/>
  <c r="H9" i="173"/>
  <c r="AI10" i="165"/>
  <c r="AD10" i="165"/>
  <c r="AI16" i="171"/>
  <c r="E9" i="173"/>
  <c r="AC27" i="173"/>
  <c r="AD15" i="173"/>
  <c r="E27" i="173"/>
  <c r="M23" i="171"/>
  <c r="M25" i="171" s="1"/>
  <c r="D9" i="173"/>
  <c r="AD16" i="173"/>
  <c r="P27" i="173"/>
  <c r="H46" i="165"/>
  <c r="D46" i="165"/>
  <c r="I14" i="176"/>
  <c r="T14" i="176"/>
  <c r="AD28" i="165"/>
  <c r="AI28" i="165"/>
  <c r="AD33" i="165"/>
  <c r="AI33" i="165"/>
  <c r="AD18" i="165"/>
  <c r="AI18" i="165"/>
  <c r="L11" i="165"/>
  <c r="Y14" i="176"/>
  <c r="AI19" i="165"/>
  <c r="AD19" i="165"/>
  <c r="AD13" i="176"/>
  <c r="P14" i="176"/>
  <c r="AI40" i="176"/>
  <c r="AD40" i="176"/>
  <c r="AD30" i="165"/>
  <c r="AI30" i="165"/>
  <c r="M27" i="173"/>
  <c r="AI6" i="165"/>
  <c r="AD6" i="165"/>
  <c r="AI9" i="165"/>
  <c r="AD9" i="165"/>
  <c r="U23" i="171"/>
  <c r="U25" i="171" s="1"/>
  <c r="U46" i="165"/>
  <c r="I46" i="165"/>
  <c r="AD9" i="176"/>
  <c r="AI9" i="176"/>
  <c r="L46" i="176"/>
  <c r="AD18" i="173"/>
  <c r="AD7" i="176"/>
  <c r="AI15" i="165"/>
  <c r="AD15" i="165"/>
  <c r="M14" i="176"/>
  <c r="M48" i="176" s="1"/>
  <c r="P46" i="176"/>
  <c r="R46" i="176" s="1"/>
  <c r="D11" i="165"/>
  <c r="H46" i="176"/>
  <c r="L14" i="176"/>
  <c r="AI10" i="176"/>
  <c r="AD10" i="176"/>
  <c r="AC23" i="171"/>
  <c r="E11" i="165"/>
  <c r="AD25" i="176"/>
  <c r="AI25" i="176"/>
  <c r="AD12" i="173"/>
  <c r="AB27" i="173"/>
  <c r="AI27" i="173" s="1"/>
  <c r="AI26" i="165"/>
  <c r="AD26" i="165"/>
  <c r="T27" i="173"/>
  <c r="V27" i="173" s="1"/>
  <c r="AI43" i="176"/>
  <c r="AD43" i="176"/>
  <c r="AD20" i="173"/>
  <c r="AB23" i="171"/>
  <c r="Y27" i="173"/>
  <c r="AD17" i="173"/>
  <c r="U27" i="173"/>
  <c r="Y9" i="173"/>
  <c r="AI17" i="171"/>
  <c r="Y23" i="171"/>
  <c r="Y25" i="171" s="1"/>
  <c r="I9" i="173"/>
  <c r="H27" i="173"/>
  <c r="P9" i="173"/>
  <c r="P29" i="173" s="1"/>
  <c r="Q27" i="173"/>
  <c r="AC9" i="173"/>
  <c r="P23" i="171"/>
  <c r="D27" i="173"/>
  <c r="AI12" i="176"/>
  <c r="AG14" i="176"/>
  <c r="AM14" i="176" s="1"/>
  <c r="D23" i="171"/>
  <c r="D25" i="171" s="1"/>
  <c r="E27" i="171" s="1"/>
  <c r="L27" i="173"/>
  <c r="N27" i="173" s="1"/>
  <c r="U9" i="173"/>
  <c r="L9" i="173"/>
  <c r="I23" i="171"/>
  <c r="I25" i="171" s="1"/>
  <c r="L23" i="171"/>
  <c r="AI14" i="171"/>
  <c r="AI12" i="171"/>
  <c r="AD24" i="173"/>
  <c r="X27" i="173"/>
  <c r="AD8" i="173"/>
  <c r="X23" i="171"/>
  <c r="Z23" i="171" s="1"/>
  <c r="Q23" i="171"/>
  <c r="Q25" i="171" s="1"/>
  <c r="Q9" i="173"/>
  <c r="AI11" i="171"/>
  <c r="AX22" i="171"/>
  <c r="AX23" i="171" s="1"/>
  <c r="AH52" i="160"/>
  <c r="AP27" i="68"/>
  <c r="AQ27" i="68" s="1"/>
  <c r="AR27" i="68" s="1"/>
  <c r="J48" i="160"/>
  <c r="AP38" i="68"/>
  <c r="AQ38" i="68" s="1"/>
  <c r="AR38" i="68" s="1"/>
  <c r="U25" i="162"/>
  <c r="U27" i="162" s="1"/>
  <c r="AC25" i="162"/>
  <c r="Q52" i="160"/>
  <c r="R50" i="160"/>
  <c r="Q27" i="162"/>
  <c r="R25" i="162"/>
  <c r="U52" i="160"/>
  <c r="V50" i="160"/>
  <c r="AD45" i="169"/>
  <c r="AI45" i="169"/>
  <c r="AC47" i="169"/>
  <c r="AI25" i="162"/>
  <c r="AD25" i="162"/>
  <c r="V25" i="162"/>
  <c r="N50" i="160"/>
  <c r="M52" i="160"/>
  <c r="Z25" i="162"/>
  <c r="Y17" i="170"/>
  <c r="Z15" i="170"/>
  <c r="AX50" i="160"/>
  <c r="Q47" i="169"/>
  <c r="AD13" i="179"/>
  <c r="AI13" i="179"/>
  <c r="AI15" i="170"/>
  <c r="AD15" i="170"/>
  <c r="AC17" i="170"/>
  <c r="Y47" i="169"/>
  <c r="Z45" i="169"/>
  <c r="W27" i="68"/>
  <c r="AE27" i="68" s="1"/>
  <c r="Y15" i="179"/>
  <c r="Z13" i="179"/>
  <c r="J25" i="162"/>
  <c r="I27" i="162"/>
  <c r="M27" i="162"/>
  <c r="N25" i="162"/>
  <c r="E27" i="162"/>
  <c r="P48" i="176" l="1"/>
  <c r="P25" i="171"/>
  <c r="R23" i="171"/>
  <c r="J46" i="176"/>
  <c r="N46" i="176"/>
  <c r="H25" i="171"/>
  <c r="J25" i="171" s="1"/>
  <c r="J23" i="171"/>
  <c r="V46" i="176"/>
  <c r="AW33" i="139"/>
  <c r="AY33" i="139" s="1"/>
  <c r="T25" i="171"/>
  <c r="V25" i="171" s="1"/>
  <c r="V23" i="171"/>
  <c r="AC52" i="160"/>
  <c r="Q29" i="173"/>
  <c r="L25" i="171"/>
  <c r="N23" i="171"/>
  <c r="R27" i="173"/>
  <c r="J27" i="173"/>
  <c r="AY37" i="139"/>
  <c r="AX28" i="161"/>
  <c r="AY28" i="161"/>
  <c r="AY38" i="139"/>
  <c r="AP9" i="68"/>
  <c r="AQ9" i="68" s="1"/>
  <c r="AR9" i="68" s="1"/>
  <c r="AP11" i="68"/>
  <c r="AQ11" i="68" s="1"/>
  <c r="AR11" i="68" s="1"/>
  <c r="AX19" i="184"/>
  <c r="AY19" i="184"/>
  <c r="AY36" i="139"/>
  <c r="E52" i="160"/>
  <c r="AQ63" i="68"/>
  <c r="AR63" i="68" s="1"/>
  <c r="AR18" i="68"/>
  <c r="AP7" i="68"/>
  <c r="AQ7" i="68" s="1"/>
  <c r="AR7" i="68" s="1"/>
  <c r="AX21" i="141"/>
  <c r="AP34" i="68"/>
  <c r="AQ34" i="68" s="1"/>
  <c r="AR34" i="68" s="1"/>
  <c r="AP41" i="68"/>
  <c r="AX65" i="161"/>
  <c r="AY65" i="161"/>
  <c r="AQ81" i="161"/>
  <c r="AU81" i="161"/>
  <c r="Y52" i="160"/>
  <c r="AD50" i="160"/>
  <c r="Y48" i="165"/>
  <c r="AH28" i="68"/>
  <c r="AI28" i="68" s="1"/>
  <c r="AM28" i="68"/>
  <c r="AN28" i="68" s="1"/>
  <c r="AH25" i="68"/>
  <c r="AI25" i="68" s="1"/>
  <c r="AM25" i="68"/>
  <c r="AN25" i="68" s="1"/>
  <c r="AH45" i="68"/>
  <c r="AI45" i="68" s="1"/>
  <c r="AM45" i="68"/>
  <c r="AN45" i="68" s="1"/>
  <c r="AP14" i="68"/>
  <c r="AQ14" i="68" s="1"/>
  <c r="AR14" i="68" s="1"/>
  <c r="AP5" i="68"/>
  <c r="H29" i="173"/>
  <c r="Z46" i="176"/>
  <c r="U48" i="176"/>
  <c r="AQ37" i="68"/>
  <c r="AR37" i="68" s="1"/>
  <c r="T48" i="176"/>
  <c r="V48" i="176" s="1"/>
  <c r="T48" i="165"/>
  <c r="AX48" i="165"/>
  <c r="AE37" i="68"/>
  <c r="Y37" i="68"/>
  <c r="E48" i="165"/>
  <c r="AP29" i="68"/>
  <c r="AQ29" i="68" s="1"/>
  <c r="AR29" i="68" s="1"/>
  <c r="I29" i="173"/>
  <c r="AY51" i="154"/>
  <c r="AP26" i="68"/>
  <c r="AQ26" i="68" s="1"/>
  <c r="AR26" i="68" s="1"/>
  <c r="AP31" i="68"/>
  <c r="AQ31" i="68" s="1"/>
  <c r="AR31" i="68" s="1"/>
  <c r="L29" i="173"/>
  <c r="N29" i="173" s="1"/>
  <c r="U29" i="173"/>
  <c r="AP10" i="68"/>
  <c r="AQ10" i="68" s="1"/>
  <c r="AR10" i="68" s="1"/>
  <c r="AC25" i="171"/>
  <c r="AC27" i="162"/>
  <c r="AC29" i="173"/>
  <c r="AC48" i="165"/>
  <c r="AP46" i="68"/>
  <c r="AQ46" i="68" s="1"/>
  <c r="AR46" i="68" s="1"/>
  <c r="AY84" i="161"/>
  <c r="AW64" i="161" s="1"/>
  <c r="AX23" i="144"/>
  <c r="D48" i="165"/>
  <c r="E50" i="165" s="1"/>
  <c r="L48" i="165"/>
  <c r="P48" i="165"/>
  <c r="AX9" i="173"/>
  <c r="AP17" i="68"/>
  <c r="AQ17" i="68" s="1"/>
  <c r="AR17" i="68" s="1"/>
  <c r="AX9" i="154"/>
  <c r="AW29" i="173"/>
  <c r="AY29" i="173" s="1"/>
  <c r="AP49" i="68"/>
  <c r="AQ49" i="68" s="1"/>
  <c r="AR49" i="68" s="1"/>
  <c r="AW45" i="154"/>
  <c r="AY45" i="154" s="1"/>
  <c r="AY50" i="154"/>
  <c r="AY49" i="154"/>
  <c r="AP16" i="68"/>
  <c r="AQ16" i="68" s="1"/>
  <c r="AR16" i="68" s="1"/>
  <c r="Z27" i="173"/>
  <c r="Y48" i="176"/>
  <c r="I48" i="176"/>
  <c r="AC48" i="176"/>
  <c r="Q48" i="176"/>
  <c r="Q50" i="176" s="1"/>
  <c r="Y29" i="173"/>
  <c r="AI23" i="171"/>
  <c r="Z9" i="173"/>
  <c r="X29" i="173"/>
  <c r="AI46" i="165"/>
  <c r="AD46" i="165"/>
  <c r="AB48" i="176"/>
  <c r="AD14" i="176"/>
  <c r="X48" i="176"/>
  <c r="Z14" i="176"/>
  <c r="Q31" i="173"/>
  <c r="D29" i="173"/>
  <c r="U27" i="171"/>
  <c r="I27" i="171"/>
  <c r="D48" i="176"/>
  <c r="H48" i="165"/>
  <c r="I48" i="165"/>
  <c r="M48" i="165"/>
  <c r="M50" i="165" s="1"/>
  <c r="AG25" i="171"/>
  <c r="AM25" i="171" s="1"/>
  <c r="X25" i="171"/>
  <c r="Z25" i="171" s="1"/>
  <c r="AG48" i="176"/>
  <c r="AM48" i="176" s="1"/>
  <c r="AI14" i="176"/>
  <c r="AD23" i="171"/>
  <c r="AB25" i="171"/>
  <c r="AD27" i="173"/>
  <c r="AD9" i="173"/>
  <c r="AB29" i="173"/>
  <c r="AI29" i="173" s="1"/>
  <c r="AI11" i="165"/>
  <c r="AD11" i="165"/>
  <c r="AB48" i="165"/>
  <c r="X48" i="165"/>
  <c r="Z11" i="165"/>
  <c r="AD46" i="176"/>
  <c r="AI46" i="176"/>
  <c r="Q27" i="171"/>
  <c r="L48" i="176"/>
  <c r="E29" i="173"/>
  <c r="T29" i="173"/>
  <c r="V29" i="173" s="1"/>
  <c r="U48" i="165"/>
  <c r="U50" i="165" s="1"/>
  <c r="M29" i="173"/>
  <c r="H48" i="176"/>
  <c r="E48" i="176"/>
  <c r="Q48" i="165"/>
  <c r="Y27" i="68"/>
  <c r="I50" i="176" l="1"/>
  <c r="J48" i="176"/>
  <c r="M31" i="173"/>
  <c r="M50" i="176"/>
  <c r="N48" i="176"/>
  <c r="M27" i="171"/>
  <c r="N25" i="171"/>
  <c r="R25" i="171"/>
  <c r="Q50" i="165"/>
  <c r="R48" i="176"/>
  <c r="J29" i="173"/>
  <c r="I31" i="173"/>
  <c r="R29" i="173"/>
  <c r="AX13" i="184"/>
  <c r="AY13" i="184"/>
  <c r="AP42" i="68"/>
  <c r="AQ41" i="68"/>
  <c r="AR41" i="68" s="1"/>
  <c r="AQ5" i="68"/>
  <c r="U50" i="176"/>
  <c r="AY64" i="161"/>
  <c r="AX64" i="161"/>
  <c r="U31" i="173"/>
  <c r="AP51" i="68"/>
  <c r="AP20" i="68"/>
  <c r="AQ20" i="68" s="1"/>
  <c r="AR20" i="68" s="1"/>
  <c r="AP43" i="68"/>
  <c r="AQ43" i="68" s="1"/>
  <c r="AR43" i="68" s="1"/>
  <c r="AX29" i="173"/>
  <c r="AX45" i="154"/>
  <c r="Y13" i="187"/>
  <c r="T13" i="187"/>
  <c r="T15" i="187" s="1"/>
  <c r="I13" i="187"/>
  <c r="AC14" i="183"/>
  <c r="H13" i="187"/>
  <c r="H15" i="187" s="1"/>
  <c r="AH12" i="183"/>
  <c r="U13" i="187"/>
  <c r="P13" i="187"/>
  <c r="P15" i="187" s="1"/>
  <c r="L13" i="187"/>
  <c r="L15" i="187" s="1"/>
  <c r="D13" i="187"/>
  <c r="D15" i="187" s="1"/>
  <c r="AC13" i="187"/>
  <c r="Q13" i="187"/>
  <c r="M13" i="187"/>
  <c r="E13" i="187"/>
  <c r="E15" i="187" s="1"/>
  <c r="X13" i="187"/>
  <c r="X15" i="187" s="1"/>
  <c r="AP63" i="68"/>
  <c r="AI25" i="171"/>
  <c r="Z48" i="165"/>
  <c r="Y50" i="165"/>
  <c r="AD29" i="173"/>
  <c r="AC31" i="173"/>
  <c r="AI48" i="176"/>
  <c r="AH50" i="176"/>
  <c r="W47" i="68"/>
  <c r="AE47" i="68" s="1"/>
  <c r="Z48" i="176"/>
  <c r="Y50" i="176"/>
  <c r="AC50" i="176"/>
  <c r="AD48" i="176"/>
  <c r="Y31" i="173"/>
  <c r="Z29" i="173"/>
  <c r="E50" i="176"/>
  <c r="E31" i="173"/>
  <c r="AC50" i="165"/>
  <c r="AI48" i="165"/>
  <c r="AD48" i="165"/>
  <c r="AD25" i="171"/>
  <c r="AC27" i="171"/>
  <c r="Y27" i="171"/>
  <c r="W40" i="68"/>
  <c r="AE40" i="68" s="1"/>
  <c r="AH27" i="171"/>
  <c r="AX25" i="171"/>
  <c r="I50" i="165"/>
  <c r="AR5" i="68" l="1"/>
  <c r="AQ25" i="68"/>
  <c r="AR25" i="68" s="1"/>
  <c r="AP25" i="68"/>
  <c r="AP45" i="68"/>
  <c r="AQ45" i="68"/>
  <c r="AR45" i="68" s="1"/>
  <c r="AQ51" i="68"/>
  <c r="AR51" i="68" s="1"/>
  <c r="N13" i="187"/>
  <c r="M15" i="187"/>
  <c r="R13" i="187"/>
  <c r="Q15" i="187"/>
  <c r="V13" i="187"/>
  <c r="U15" i="187"/>
  <c r="R12" i="183"/>
  <c r="Z13" i="187"/>
  <c r="Y15" i="187"/>
  <c r="Y17" i="187" s="1"/>
  <c r="E17" i="187"/>
  <c r="E16" i="183"/>
  <c r="AC15" i="187"/>
  <c r="AD13" i="187"/>
  <c r="Z12" i="183"/>
  <c r="AD12" i="183"/>
  <c r="AB14" i="183"/>
  <c r="I15" i="187"/>
  <c r="J13" i="187"/>
  <c r="V12" i="183"/>
  <c r="J12" i="183"/>
  <c r="N12" i="183"/>
  <c r="W42" i="68"/>
  <c r="AE42" i="68" s="1"/>
  <c r="Y40" i="68"/>
  <c r="W51" i="68"/>
  <c r="AE51" i="68" s="1"/>
  <c r="Y47" i="68"/>
  <c r="V15" i="187" l="1"/>
  <c r="AH14" i="183"/>
  <c r="U17" i="187"/>
  <c r="AY22" i="178"/>
  <c r="AY24" i="178" s="1"/>
  <c r="AY26" i="152"/>
  <c r="AY28" i="152" s="1"/>
  <c r="AY26" i="151"/>
  <c r="AY28" i="151" s="1"/>
  <c r="AY52" i="154"/>
  <c r="AY54" i="154" s="1"/>
  <c r="AY33" i="172"/>
  <c r="AY35" i="172" s="1"/>
  <c r="AY32" i="145"/>
  <c r="AY34" i="145" s="1"/>
  <c r="AY28" i="141"/>
  <c r="AY30" i="141" s="1"/>
  <c r="AY25" i="153"/>
  <c r="AY27" i="153" s="1"/>
  <c r="AY55" i="176"/>
  <c r="AY57" i="176" s="1"/>
  <c r="AY31" i="144"/>
  <c r="AY33" i="144" s="1"/>
  <c r="AY37" i="148"/>
  <c r="AY39" i="148" s="1"/>
  <c r="AY26" i="164"/>
  <c r="AY28" i="164" s="1"/>
  <c r="AY54" i="165"/>
  <c r="AY56" i="165" s="1"/>
  <c r="AY27" i="147"/>
  <c r="AY29" i="147" s="1"/>
  <c r="AY52" i="169"/>
  <c r="AY54" i="169" s="1"/>
  <c r="N14" i="183"/>
  <c r="M16" i="183"/>
  <c r="I17" i="187"/>
  <c r="J15" i="187"/>
  <c r="AC17" i="187"/>
  <c r="AD15" i="187"/>
  <c r="Q16" i="183"/>
  <c r="R14" i="183"/>
  <c r="R15" i="187"/>
  <c r="Q17" i="187"/>
  <c r="M17" i="187"/>
  <c r="N15" i="187"/>
  <c r="J14" i="183"/>
  <c r="I16" i="183"/>
  <c r="U16" i="183"/>
  <c r="V14" i="183"/>
  <c r="AC16" i="183"/>
  <c r="AD14" i="183"/>
  <c r="Y16" i="183"/>
  <c r="Z14" i="183"/>
  <c r="Z15" i="187"/>
  <c r="Y51" i="68"/>
  <c r="Y42" i="68"/>
  <c r="AY61" i="159" l="1"/>
  <c r="AY63" i="159" s="1"/>
  <c r="AY87" i="161"/>
  <c r="AF14" i="160"/>
  <c r="AF28" i="174"/>
  <c r="AO23" i="172"/>
  <c r="AF25" i="174"/>
  <c r="AP23" i="172"/>
  <c r="AF25" i="171" l="1"/>
  <c r="AU23" i="172"/>
  <c r="AY89" i="161"/>
  <c r="AY39" i="139"/>
  <c r="AY42" i="139" s="1"/>
  <c r="AP26" i="172"/>
  <c r="AQ23" i="172"/>
  <c r="AF42" i="157"/>
  <c r="T9" i="68"/>
  <c r="Z9" i="68"/>
  <c r="AB24" i="172"/>
  <c r="AT30" i="68"/>
  <c r="AU30" i="68" s="1"/>
  <c r="AV30" i="68" s="1"/>
  <c r="P24" i="172"/>
  <c r="AT20" i="68"/>
  <c r="AU20" i="68" s="1"/>
  <c r="AV20" i="68" s="1"/>
  <c r="H24" i="172"/>
  <c r="AC17" i="164"/>
  <c r="Y17" i="164"/>
  <c r="Y19" i="164" s="1"/>
  <c r="AT7" i="68"/>
  <c r="AU7" i="68" s="1"/>
  <c r="AV7" i="68" s="1"/>
  <c r="D55" i="68"/>
  <c r="AX52" i="68"/>
  <c r="R42" i="68"/>
  <c r="U24" i="172"/>
  <c r="U26" i="172" s="1"/>
  <c r="AT40" i="68"/>
  <c r="AU40" i="68" s="1"/>
  <c r="AV40" i="68" s="1"/>
  <c r="AT9" i="68"/>
  <c r="AU9" i="68" s="1"/>
  <c r="AV9" i="68" s="1"/>
  <c r="AT36" i="68"/>
  <c r="L37" i="68"/>
  <c r="X23" i="187"/>
  <c r="X25" i="187" s="1"/>
  <c r="D24" i="172"/>
  <c r="D26" i="172" s="1"/>
  <c r="AT14" i="68"/>
  <c r="AU14" i="68" s="1"/>
  <c r="AV14" i="68" s="1"/>
  <c r="T31" i="68"/>
  <c r="I17" i="164"/>
  <c r="I19" i="164" s="1"/>
  <c r="E24" i="172"/>
  <c r="E26" i="172" s="1"/>
  <c r="Z5" i="68"/>
  <c r="T5" i="68"/>
  <c r="L24" i="172"/>
  <c r="I24" i="172"/>
  <c r="I26" i="172" s="1"/>
  <c r="AT53" i="68"/>
  <c r="AU53" i="68" s="1"/>
  <c r="AV53" i="68" s="1"/>
  <c r="AF15" i="160"/>
  <c r="AF50" i="160" s="1"/>
  <c r="M42" i="68"/>
  <c r="AT39" i="68"/>
  <c r="AU39" i="68" s="1"/>
  <c r="AV39" i="68" s="1"/>
  <c r="AT47" i="68"/>
  <c r="AU47" i="68" s="1"/>
  <c r="AV47" i="68" s="1"/>
  <c r="H42" i="68"/>
  <c r="AT33" i="68"/>
  <c r="AU33" i="68" s="1"/>
  <c r="AV33" i="68" s="1"/>
  <c r="AT54" i="68"/>
  <c r="AU54" i="68" s="1"/>
  <c r="AV54" i="68" s="1"/>
  <c r="AX12" i="68"/>
  <c r="AY12" i="68" s="1"/>
  <c r="AZ12" i="68" s="1"/>
  <c r="T39" i="68"/>
  <c r="Z39" i="68"/>
  <c r="E55" i="68"/>
  <c r="M51" i="68"/>
  <c r="Z27" i="68"/>
  <c r="T27" i="68"/>
  <c r="T49" i="68"/>
  <c r="Z49" i="68"/>
  <c r="E17" i="164"/>
  <c r="E19" i="164" s="1"/>
  <c r="AX46" i="68"/>
  <c r="D51" i="68"/>
  <c r="T32" i="68"/>
  <c r="Z32" i="68"/>
  <c r="T17" i="164"/>
  <c r="T19" i="164" s="1"/>
  <c r="AF13" i="182"/>
  <c r="R60" i="68"/>
  <c r="AT6" i="68"/>
  <c r="AU6" i="68" s="1"/>
  <c r="AV6" i="68" s="1"/>
  <c r="M60" i="68"/>
  <c r="E60" i="68"/>
  <c r="Z53" i="68"/>
  <c r="T53" i="68"/>
  <c r="E51" i="68"/>
  <c r="L35" i="68"/>
  <c r="AT26" i="68"/>
  <c r="AU26" i="68" s="1"/>
  <c r="AV26" i="68" s="1"/>
  <c r="AX31" i="68"/>
  <c r="AY31" i="68" s="1"/>
  <c r="AZ31" i="68" s="1"/>
  <c r="T23" i="187"/>
  <c r="T25" i="187" s="1"/>
  <c r="AX44" i="68"/>
  <c r="AY44" i="68" s="1"/>
  <c r="AZ44" i="68" s="1"/>
  <c r="AX41" i="68"/>
  <c r="AY41" i="68" s="1"/>
  <c r="AZ41" i="68" s="1"/>
  <c r="Z28" i="68"/>
  <c r="T28" i="68"/>
  <c r="T47" i="68"/>
  <c r="Z47" i="68"/>
  <c r="AO17" i="164"/>
  <c r="I51" i="68"/>
  <c r="Y23" i="187"/>
  <c r="AT24" i="68"/>
  <c r="AU24" i="68" s="1"/>
  <c r="AV24" i="68" s="1"/>
  <c r="Q35" i="68"/>
  <c r="Z26" i="68"/>
  <c r="T26" i="68"/>
  <c r="AX17" i="68"/>
  <c r="AY17" i="68" s="1"/>
  <c r="AZ17" i="68" s="1"/>
  <c r="I60" i="68"/>
  <c r="AX32" i="68"/>
  <c r="AY32" i="68" s="1"/>
  <c r="AZ32" i="68" s="1"/>
  <c r="H13" i="182"/>
  <c r="H15" i="182" s="1"/>
  <c r="AX9" i="68"/>
  <c r="AY9" i="68" s="1"/>
  <c r="AZ9" i="68" s="1"/>
  <c r="M55" i="68"/>
  <c r="T34" i="68"/>
  <c r="Z34" i="68"/>
  <c r="U13" i="182"/>
  <c r="U15" i="182" s="1"/>
  <c r="T8" i="68"/>
  <c r="Z8" i="68"/>
  <c r="E13" i="182"/>
  <c r="E15" i="182" s="1"/>
  <c r="AX24" i="68"/>
  <c r="AY24" i="68" s="1"/>
  <c r="AZ24" i="68" s="1"/>
  <c r="P17" i="164"/>
  <c r="P19" i="164" s="1"/>
  <c r="AF17" i="152"/>
  <c r="AF19" i="152" s="1"/>
  <c r="I23" i="187"/>
  <c r="Z48" i="68"/>
  <c r="T48" i="68"/>
  <c r="AX48" i="68"/>
  <c r="AY48" i="68" s="1"/>
  <c r="AZ48" i="68" s="1"/>
  <c r="E25" i="68"/>
  <c r="AX7" i="68"/>
  <c r="AY7" i="68" s="1"/>
  <c r="AZ7" i="68" s="1"/>
  <c r="AX40" i="68"/>
  <c r="AY40" i="68" s="1"/>
  <c r="AZ40" i="68" s="1"/>
  <c r="Z19" i="68"/>
  <c r="T19" i="68"/>
  <c r="T24" i="172"/>
  <c r="T36" i="68"/>
  <c r="Q37" i="68"/>
  <c r="Z36" i="68"/>
  <c r="T58" i="68"/>
  <c r="Q60" i="68"/>
  <c r="Z58" i="68"/>
  <c r="AX33" i="68"/>
  <c r="AY33" i="68" s="1"/>
  <c r="AZ33" i="68" s="1"/>
  <c r="AT10" i="68"/>
  <c r="AU10" i="68" s="1"/>
  <c r="AV10" i="68" s="1"/>
  <c r="R57" i="68"/>
  <c r="AX8" i="68"/>
  <c r="AY8" i="68" s="1"/>
  <c r="AZ8" i="68" s="1"/>
  <c r="AT13" i="68"/>
  <c r="AU13" i="68" s="1"/>
  <c r="AV13" i="68" s="1"/>
  <c r="Z12" i="68"/>
  <c r="T12" i="68"/>
  <c r="AT32" i="68"/>
  <c r="AU32" i="68" s="1"/>
  <c r="AV32" i="68" s="1"/>
  <c r="AX16" i="68"/>
  <c r="AY16" i="68" s="1"/>
  <c r="AZ16" i="68" s="1"/>
  <c r="AT19" i="68"/>
  <c r="AU19" i="68" s="1"/>
  <c r="AV19" i="68" s="1"/>
  <c r="AX14" i="68"/>
  <c r="AY14" i="68" s="1"/>
  <c r="AZ14" i="68" s="1"/>
  <c r="AT5" i="68"/>
  <c r="AU5" i="68" s="1"/>
  <c r="AV5" i="68" s="1"/>
  <c r="M35" i="68"/>
  <c r="Z33" i="68"/>
  <c r="T33" i="68"/>
  <c r="D35" i="68"/>
  <c r="AX26" i="68"/>
  <c r="AY26" i="68" s="1"/>
  <c r="AZ26" i="68" s="1"/>
  <c r="L17" i="164"/>
  <c r="L19" i="164" s="1"/>
  <c r="Z43" i="68"/>
  <c r="T43" i="68"/>
  <c r="AT41" i="68"/>
  <c r="AU41" i="68" s="1"/>
  <c r="AV41" i="68" s="1"/>
  <c r="AT29" i="68"/>
  <c r="AU29" i="68" s="1"/>
  <c r="AV29" i="68" s="1"/>
  <c r="H37" i="68"/>
  <c r="R51" i="68"/>
  <c r="AT49" i="68"/>
  <c r="AU49" i="68" s="1"/>
  <c r="AV49" i="68" s="1"/>
  <c r="M13" i="182"/>
  <c r="M15" i="182" s="1"/>
  <c r="AX30" i="68"/>
  <c r="AY30" i="68" s="1"/>
  <c r="AZ30" i="68" s="1"/>
  <c r="AT16" i="68"/>
  <c r="AU16" i="68" s="1"/>
  <c r="AV16" i="68" s="1"/>
  <c r="T16" i="68"/>
  <c r="Z16" i="68"/>
  <c r="AF25" i="161"/>
  <c r="E37" i="68"/>
  <c r="AC24" i="172"/>
  <c r="AT17" i="68"/>
  <c r="AU17" i="68" s="1"/>
  <c r="AV17" i="68" s="1"/>
  <c r="T20" i="68"/>
  <c r="Z20" i="68"/>
  <c r="M63" i="68"/>
  <c r="L55" i="68"/>
  <c r="O55" i="68" s="1"/>
  <c r="AT52" i="68"/>
  <c r="D57" i="68"/>
  <c r="AX56" i="68"/>
  <c r="H60" i="68"/>
  <c r="J60" i="68" s="1"/>
  <c r="AT43" i="68"/>
  <c r="AX43" i="68"/>
  <c r="Z23" i="68"/>
  <c r="T23" i="68"/>
  <c r="AX18" i="68"/>
  <c r="AY18" i="68" s="1"/>
  <c r="AZ18" i="68" s="1"/>
  <c r="D63" i="68"/>
  <c r="T13" i="182"/>
  <c r="T15" i="182" s="1"/>
  <c r="AT48" i="68"/>
  <c r="AU48" i="68" s="1"/>
  <c r="AV48" i="68" s="1"/>
  <c r="H25" i="68"/>
  <c r="Z52" i="68"/>
  <c r="T52" i="68"/>
  <c r="Q55" i="68"/>
  <c r="AT56" i="68"/>
  <c r="L57" i="68"/>
  <c r="X17" i="164"/>
  <c r="E35" i="68"/>
  <c r="M17" i="164"/>
  <c r="M19" i="164" s="1"/>
  <c r="AT38" i="68"/>
  <c r="L42" i="68"/>
  <c r="H55" i="68"/>
  <c r="AT15" i="68"/>
  <c r="AU15" i="68" s="1"/>
  <c r="AV15" i="68" s="1"/>
  <c r="AX13" i="68"/>
  <c r="AY13" i="68" s="1"/>
  <c r="AZ13" i="68" s="1"/>
  <c r="T54" i="68"/>
  <c r="AT23" i="68"/>
  <c r="AU23" i="68" s="1"/>
  <c r="AV23" i="68" s="1"/>
  <c r="Y13" i="182"/>
  <c r="Y15" i="182" s="1"/>
  <c r="AX22" i="68"/>
  <c r="AY22" i="68" s="1"/>
  <c r="AZ22" i="68" s="1"/>
  <c r="AX38" i="68"/>
  <c r="AY38" i="68" s="1"/>
  <c r="AZ38" i="68" s="1"/>
  <c r="D42" i="68"/>
  <c r="AT46" i="68"/>
  <c r="L51" i="68"/>
  <c r="R25" i="68"/>
  <c r="T13" i="68"/>
  <c r="Z13" i="68"/>
  <c r="Z59" i="68"/>
  <c r="T59" i="68"/>
  <c r="AX49" i="68"/>
  <c r="AY49" i="68" s="1"/>
  <c r="AZ49" i="68" s="1"/>
  <c r="Q13" i="182"/>
  <c r="Q15" i="182" s="1"/>
  <c r="AT18" i="68"/>
  <c r="AU18" i="68" s="1"/>
  <c r="AV18" i="68" s="1"/>
  <c r="L63" i="68"/>
  <c r="AX29" i="68"/>
  <c r="AY29" i="68" s="1"/>
  <c r="AZ29" i="68" s="1"/>
  <c r="D60" i="68"/>
  <c r="F60" i="68" s="1"/>
  <c r="AX21" i="68"/>
  <c r="AY21" i="68" s="1"/>
  <c r="AZ21" i="68" s="1"/>
  <c r="Z40" i="68"/>
  <c r="T40" i="68"/>
  <c r="AX19" i="68"/>
  <c r="AY19" i="68" s="1"/>
  <c r="AZ19" i="68" s="1"/>
  <c r="D23" i="187"/>
  <c r="D25" i="187" s="1"/>
  <c r="E42" i="68"/>
  <c r="AX34" i="68"/>
  <c r="AY34" i="68" s="1"/>
  <c r="AZ34" i="68" s="1"/>
  <c r="L23" i="187"/>
  <c r="L25" i="187" s="1"/>
  <c r="P13" i="182"/>
  <c r="P15" i="182" s="1"/>
  <c r="T21" i="68"/>
  <c r="Z21" i="68"/>
  <c r="M24" i="172"/>
  <c r="M26" i="172" s="1"/>
  <c r="AX27" i="68"/>
  <c r="AY27" i="68" s="1"/>
  <c r="AZ27" i="68" s="1"/>
  <c r="R55" i="68"/>
  <c r="M37" i="68"/>
  <c r="AX39" i="68"/>
  <c r="AY39" i="68" s="1"/>
  <c r="AZ39" i="68" s="1"/>
  <c r="AX54" i="68"/>
  <c r="AY54" i="68" s="1"/>
  <c r="AZ54" i="68" s="1"/>
  <c r="AT44" i="68"/>
  <c r="AU44" i="68" s="1"/>
  <c r="AV44" i="68" s="1"/>
  <c r="I42" i="68"/>
  <c r="AT12" i="68"/>
  <c r="AU12" i="68" s="1"/>
  <c r="AV12" i="68" s="1"/>
  <c r="T41" i="68"/>
  <c r="Z41" i="68"/>
  <c r="L13" i="182"/>
  <c r="L15" i="182" s="1"/>
  <c r="AQ24" i="172"/>
  <c r="Q63" i="68"/>
  <c r="R63" i="68" s="1"/>
  <c r="T18" i="68"/>
  <c r="Z18" i="68"/>
  <c r="E23" i="187"/>
  <c r="E25" i="187" s="1"/>
  <c r="AX59" i="68"/>
  <c r="AY59" i="68" s="1"/>
  <c r="AZ59" i="68" s="1"/>
  <c r="AT21" i="68"/>
  <c r="AU21" i="68" s="1"/>
  <c r="AV21" i="68" s="1"/>
  <c r="AG17" i="164"/>
  <c r="AM17" i="164" s="1"/>
  <c r="AX16" i="164"/>
  <c r="X13" i="182"/>
  <c r="AX15" i="68"/>
  <c r="AY15" i="68" s="1"/>
  <c r="AZ15" i="68" s="1"/>
  <c r="AX47" i="68"/>
  <c r="AY47" i="68" s="1"/>
  <c r="AZ47" i="68" s="1"/>
  <c r="Q24" i="172"/>
  <c r="Q26" i="172" s="1"/>
  <c r="T11" i="68"/>
  <c r="Z11" i="68"/>
  <c r="AT31" i="68"/>
  <c r="AU31" i="68" s="1"/>
  <c r="AV31" i="68" s="1"/>
  <c r="AT22" i="68"/>
  <c r="AU22" i="68" s="1"/>
  <c r="AV22" i="68" s="1"/>
  <c r="E57" i="68"/>
  <c r="I57" i="68"/>
  <c r="D13" i="182"/>
  <c r="D15" i="182" s="1"/>
  <c r="E17" i="182" s="1"/>
  <c r="T30" i="68"/>
  <c r="Z30" i="68"/>
  <c r="H35" i="68"/>
  <c r="I25" i="68"/>
  <c r="AX23" i="68"/>
  <c r="AY23" i="68" s="1"/>
  <c r="AZ23" i="68" s="1"/>
  <c r="AX11" i="68"/>
  <c r="AY11" i="68" s="1"/>
  <c r="AZ11" i="68" s="1"/>
  <c r="M57" i="68"/>
  <c r="U23" i="187"/>
  <c r="T50" i="68"/>
  <c r="Z50" i="68"/>
  <c r="AF17" i="151"/>
  <c r="AF19" i="151" s="1"/>
  <c r="AT27" i="68"/>
  <c r="AU27" i="68" s="1"/>
  <c r="AV27" i="68" s="1"/>
  <c r="AC13" i="182"/>
  <c r="AC15" i="182" s="1"/>
  <c r="L25" i="68"/>
  <c r="AT4" i="68"/>
  <c r="AX5" i="68"/>
  <c r="AY5" i="68" s="1"/>
  <c r="AZ5" i="68" s="1"/>
  <c r="AB13" i="182"/>
  <c r="T6" i="68"/>
  <c r="Z6" i="68"/>
  <c r="M23" i="187"/>
  <c r="D37" i="68"/>
  <c r="F37" i="68" s="1"/>
  <c r="AX36" i="68"/>
  <c r="I13" i="182"/>
  <c r="I15" i="182" s="1"/>
  <c r="I17" i="182" s="1"/>
  <c r="M25" i="68"/>
  <c r="N25" i="68" s="1"/>
  <c r="O25" i="68" s="1"/>
  <c r="X24" i="172"/>
  <c r="I37" i="68"/>
  <c r="Q23" i="187"/>
  <c r="I55" i="68"/>
  <c r="Z7" i="68"/>
  <c r="T7" i="68"/>
  <c r="AX6" i="68"/>
  <c r="AY6" i="68" s="1"/>
  <c r="AZ6" i="68" s="1"/>
  <c r="Z38" i="68"/>
  <c r="T38" i="68"/>
  <c r="Q42" i="68"/>
  <c r="T10" i="68"/>
  <c r="Z10" i="68"/>
  <c r="D25" i="68"/>
  <c r="AX4" i="68"/>
  <c r="T24" i="68"/>
  <c r="Z24" i="68"/>
  <c r="AX53" i="68"/>
  <c r="AY53" i="68" s="1"/>
  <c r="AZ53" i="68" s="1"/>
  <c r="AX50" i="68"/>
  <c r="AY50" i="68" s="1"/>
  <c r="AZ50" i="68" s="1"/>
  <c r="Z29" i="68"/>
  <c r="T29" i="68"/>
  <c r="P23" i="187"/>
  <c r="P25" i="187" s="1"/>
  <c r="L60" i="68"/>
  <c r="H63" i="68"/>
  <c r="AT59" i="68"/>
  <c r="AU59" i="68" s="1"/>
  <c r="AV59" i="68" s="1"/>
  <c r="H17" i="164"/>
  <c r="H19" i="164" s="1"/>
  <c r="AB17" i="164"/>
  <c r="T56" i="68"/>
  <c r="Z56" i="68"/>
  <c r="Q57" i="68"/>
  <c r="R37" i="68"/>
  <c r="T22" i="68"/>
  <c r="Z22" i="68"/>
  <c r="Z17" i="68"/>
  <c r="T17" i="68"/>
  <c r="H51" i="68"/>
  <c r="J51" i="68" s="1"/>
  <c r="H23" i="187"/>
  <c r="H25" i="187" s="1"/>
  <c r="T14" i="68"/>
  <c r="Z14" i="68"/>
  <c r="AP17" i="164"/>
  <c r="AP19" i="164" s="1"/>
  <c r="T46" i="68"/>
  <c r="Z46" i="68"/>
  <c r="Q51" i="68"/>
  <c r="S51" i="68" s="1"/>
  <c r="AX10" i="68"/>
  <c r="AY10" i="68" s="1"/>
  <c r="AZ10" i="68" s="1"/>
  <c r="AT8" i="68"/>
  <c r="AU8" i="68" s="1"/>
  <c r="AV8" i="68" s="1"/>
  <c r="AG19" i="149"/>
  <c r="AG21" i="149" s="1"/>
  <c r="Y24" i="172"/>
  <c r="Y26" i="172" s="1"/>
  <c r="H57" i="68"/>
  <c r="J57" i="68" s="1"/>
  <c r="AT11" i="68"/>
  <c r="AU11" i="68" s="1"/>
  <c r="AV11" i="68" s="1"/>
  <c r="AC23" i="187"/>
  <c r="AC25" i="187" s="1"/>
  <c r="AC31" i="187" s="1"/>
  <c r="Q17" i="164"/>
  <c r="Q19" i="164" s="1"/>
  <c r="U17" i="164"/>
  <c r="U19" i="164" s="1"/>
  <c r="U21" i="164" s="1"/>
  <c r="AX20" i="68"/>
  <c r="AY20" i="68" s="1"/>
  <c r="AZ20" i="68" s="1"/>
  <c r="AT50" i="68"/>
  <c r="AU50" i="68" s="1"/>
  <c r="AV50" i="68" s="1"/>
  <c r="D17" i="164"/>
  <c r="D19" i="164" s="1"/>
  <c r="I35" i="68"/>
  <c r="AT34" i="68"/>
  <c r="AU34" i="68" s="1"/>
  <c r="AV34" i="68" s="1"/>
  <c r="Z4" i="68"/>
  <c r="T4" i="68"/>
  <c r="Q25" i="68"/>
  <c r="Z15" i="68"/>
  <c r="T15" i="68"/>
  <c r="R35" i="68"/>
  <c r="Z51" i="68"/>
  <c r="T51" i="68"/>
  <c r="T26" i="172" l="1"/>
  <c r="V24" i="172"/>
  <c r="P26" i="172"/>
  <c r="R24" i="172"/>
  <c r="N55" i="68"/>
  <c r="U17" i="182"/>
  <c r="L26" i="172"/>
  <c r="N26" i="172" s="1"/>
  <c r="N24" i="172"/>
  <c r="H26" i="172"/>
  <c r="J26" i="172" s="1"/>
  <c r="J24" i="172"/>
  <c r="AF73" i="161"/>
  <c r="AF92" i="161"/>
  <c r="AQ17" i="164"/>
  <c r="AU17" i="164"/>
  <c r="AX31" i="161"/>
  <c r="AX71" i="161" s="1"/>
  <c r="AX73" i="161" s="1"/>
  <c r="AY31" i="161"/>
  <c r="E62" i="68"/>
  <c r="E64" i="68" s="1"/>
  <c r="AX42" i="68"/>
  <c r="AY42" i="68" s="1"/>
  <c r="AZ42" i="68" s="1"/>
  <c r="M62" i="68"/>
  <c r="M64" i="68" s="1"/>
  <c r="F51" i="68"/>
  <c r="AW71" i="161"/>
  <c r="AY71" i="161" s="1"/>
  <c r="R62" i="68"/>
  <c r="R64" i="68" s="1"/>
  <c r="S25" i="68"/>
  <c r="AC26" i="172"/>
  <c r="AC19" i="164"/>
  <c r="V17" i="68"/>
  <c r="V40" i="68"/>
  <c r="V42" i="68" s="1"/>
  <c r="V27" i="68"/>
  <c r="M17" i="182"/>
  <c r="E21" i="164"/>
  <c r="Q21" i="164"/>
  <c r="I21" i="164"/>
  <c r="AC27" i="187"/>
  <c r="T25" i="68"/>
  <c r="Z25" i="68"/>
  <c r="X15" i="68"/>
  <c r="AG23" i="149"/>
  <c r="AB19" i="164"/>
  <c r="AD17" i="164"/>
  <c r="N60" i="68"/>
  <c r="O60" i="68"/>
  <c r="F25" i="68"/>
  <c r="D62" i="68"/>
  <c r="AY36" i="68"/>
  <c r="AZ36" i="68" s="1"/>
  <c r="AX37" i="68"/>
  <c r="AY37" i="68" s="1"/>
  <c r="AZ37" i="68" s="1"/>
  <c r="U25" i="187"/>
  <c r="V23" i="187"/>
  <c r="Z13" i="182"/>
  <c r="X15" i="182"/>
  <c r="AG19" i="164"/>
  <c r="AM19" i="164" s="1"/>
  <c r="AI17" i="164"/>
  <c r="O51" i="68"/>
  <c r="N51" i="68"/>
  <c r="AT51" i="68"/>
  <c r="AU51" i="68" s="1"/>
  <c r="AV51" i="68" s="1"/>
  <c r="AU46" i="68"/>
  <c r="AV46" i="68" s="1"/>
  <c r="O42" i="68"/>
  <c r="N42" i="68"/>
  <c r="Z17" i="164"/>
  <c r="X19" i="164"/>
  <c r="N57" i="68"/>
  <c r="O57" i="68"/>
  <c r="S55" i="68"/>
  <c r="T55" i="68"/>
  <c r="J25" i="68"/>
  <c r="K25" i="68" s="1"/>
  <c r="H62" i="68"/>
  <c r="AU43" i="68"/>
  <c r="AV43" i="68" s="1"/>
  <c r="AT45" i="68"/>
  <c r="AU45" i="68" s="1"/>
  <c r="AV45" i="68" s="1"/>
  <c r="AX57" i="68"/>
  <c r="AY57" i="68" s="1"/>
  <c r="AZ57" i="68" s="1"/>
  <c r="AY56" i="68"/>
  <c r="AZ56" i="68" s="1"/>
  <c r="Z45" i="68"/>
  <c r="T45" i="68"/>
  <c r="V18" i="68"/>
  <c r="S35" i="68"/>
  <c r="T35" i="68"/>
  <c r="Z23" i="187"/>
  <c r="Y25" i="187"/>
  <c r="AO19" i="164"/>
  <c r="N35" i="68"/>
  <c r="O35" i="68"/>
  <c r="AY46" i="68"/>
  <c r="AZ46" i="68" s="1"/>
  <c r="AX51" i="68"/>
  <c r="AY51" i="68" s="1"/>
  <c r="AZ51" i="68" s="1"/>
  <c r="AU36" i="68"/>
  <c r="AV36" i="68" s="1"/>
  <c r="AT37" i="68"/>
  <c r="AU37" i="68" s="1"/>
  <c r="AV37" i="68" s="1"/>
  <c r="AY52" i="68"/>
  <c r="AZ52" i="68" s="1"/>
  <c r="AX55" i="68"/>
  <c r="AY55" i="68" s="1"/>
  <c r="AZ55" i="68" s="1"/>
  <c r="AD24" i="172"/>
  <c r="AB26" i="172"/>
  <c r="AI24" i="172"/>
  <c r="L62" i="68"/>
  <c r="J35" i="68"/>
  <c r="M28" i="172"/>
  <c r="E28" i="172"/>
  <c r="I28" i="172"/>
  <c r="Z57" i="68"/>
  <c r="T57" i="68"/>
  <c r="S57" i="68"/>
  <c r="AY4" i="68"/>
  <c r="AZ4" i="68" s="1"/>
  <c r="AX25" i="68"/>
  <c r="AY25" i="68" s="1"/>
  <c r="AZ25" i="68" s="1"/>
  <c r="Z42" i="68"/>
  <c r="T42" i="68"/>
  <c r="S42" i="68"/>
  <c r="Q25" i="187"/>
  <c r="R23" i="187"/>
  <c r="Z24" i="172"/>
  <c r="X26" i="172"/>
  <c r="N23" i="187"/>
  <c r="M25" i="187"/>
  <c r="M27" i="187" s="1"/>
  <c r="AB15" i="182"/>
  <c r="AD13" i="182"/>
  <c r="AT25" i="68"/>
  <c r="AU25" i="68" s="1"/>
  <c r="AV25" i="68" s="1"/>
  <c r="AU4" i="68"/>
  <c r="AV4" i="68" s="1"/>
  <c r="AX17" i="164"/>
  <c r="W54" i="68"/>
  <c r="AE54" i="68" s="1"/>
  <c r="AO26" i="172"/>
  <c r="AU26" i="172" s="1"/>
  <c r="AU38" i="68"/>
  <c r="AV38" i="68" s="1"/>
  <c r="AT42" i="68"/>
  <c r="AU42" i="68" s="1"/>
  <c r="AV42" i="68" s="1"/>
  <c r="AU56" i="68"/>
  <c r="AV56" i="68" s="1"/>
  <c r="AT57" i="68"/>
  <c r="AU57" i="68" s="1"/>
  <c r="AV57" i="68" s="1"/>
  <c r="AX45" i="68"/>
  <c r="AY45" i="68" s="1"/>
  <c r="AZ45" i="68" s="1"/>
  <c r="AY43" i="68"/>
  <c r="AZ43" i="68" s="1"/>
  <c r="AU52" i="68"/>
  <c r="AV52" i="68" s="1"/>
  <c r="AT55" i="68"/>
  <c r="AU55" i="68" s="1"/>
  <c r="AV55" i="68" s="1"/>
  <c r="AF79" i="161"/>
  <c r="AH75" i="161"/>
  <c r="Z60" i="68"/>
  <c r="T60" i="68"/>
  <c r="S60" i="68"/>
  <c r="S37" i="68"/>
  <c r="T37" i="68"/>
  <c r="Z37" i="68"/>
  <c r="J23" i="187"/>
  <c r="I25" i="187"/>
  <c r="AF15" i="182"/>
  <c r="O37" i="68"/>
  <c r="N37" i="68"/>
  <c r="Q62" i="68"/>
  <c r="S62" i="68" s="1"/>
  <c r="I62" i="68"/>
  <c r="I64" i="68" s="1"/>
  <c r="E27" i="187"/>
  <c r="Q17" i="182"/>
  <c r="F42" i="68"/>
  <c r="J55" i="68"/>
  <c r="F57" i="68"/>
  <c r="J37" i="68"/>
  <c r="M21" i="164"/>
  <c r="F35" i="68"/>
  <c r="J42" i="68"/>
  <c r="F55" i="68"/>
  <c r="AG92" i="161" l="1"/>
  <c r="AL92" i="161"/>
  <c r="R26" i="172"/>
  <c r="Q28" i="172"/>
  <c r="U28" i="172"/>
  <c r="V26" i="172"/>
  <c r="AQ19" i="164"/>
  <c r="AU19" i="164"/>
  <c r="AQ26" i="172"/>
  <c r="AG41" i="68"/>
  <c r="AW73" i="161"/>
  <c r="T62" i="68"/>
  <c r="V25" i="68"/>
  <c r="Q64" i="68"/>
  <c r="U25" i="68" s="1"/>
  <c r="V54" i="68"/>
  <c r="V55" i="68" s="1"/>
  <c r="AF81" i="161"/>
  <c r="Z26" i="172"/>
  <c r="Y28" i="172"/>
  <c r="L64" i="68"/>
  <c r="T64" i="68" s="1"/>
  <c r="O62" i="68"/>
  <c r="N62" i="68"/>
  <c r="AD26" i="172"/>
  <c r="AI26" i="172"/>
  <c r="AC28" i="172"/>
  <c r="AG31" i="68"/>
  <c r="AP21" i="164"/>
  <c r="Z25" i="187"/>
  <c r="Y31" i="187"/>
  <c r="Y27" i="187"/>
  <c r="W31" i="68"/>
  <c r="AE31" i="68" s="1"/>
  <c r="AI19" i="164"/>
  <c r="AH21" i="164"/>
  <c r="U27" i="187"/>
  <c r="V25" i="187"/>
  <c r="AD19" i="164"/>
  <c r="AC21" i="164"/>
  <c r="Y15" i="68"/>
  <c r="X25" i="68"/>
  <c r="N25" i="187"/>
  <c r="J25" i="187"/>
  <c r="I27" i="187"/>
  <c r="AP28" i="172"/>
  <c r="Z54" i="68"/>
  <c r="Y54" i="68"/>
  <c r="W55" i="68"/>
  <c r="AE55" i="68" s="1"/>
  <c r="AX19" i="164"/>
  <c r="AC17" i="182"/>
  <c r="AD15" i="182"/>
  <c r="Q27" i="187"/>
  <c r="R25" i="187"/>
  <c r="J62" i="68"/>
  <c r="H64" i="68"/>
  <c r="Y21" i="164"/>
  <c r="Z19" i="164"/>
  <c r="Y17" i="182"/>
  <c r="Z15" i="182"/>
  <c r="F62" i="68"/>
  <c r="D64" i="68"/>
  <c r="AW79" i="161" l="1"/>
  <c r="AW81" i="161" s="1"/>
  <c r="AY81" i="161" s="1"/>
  <c r="AY73" i="161"/>
  <c r="AH31" i="68"/>
  <c r="AI31" i="68" s="1"/>
  <c r="AM31" i="68"/>
  <c r="AN31" i="68" s="1"/>
  <c r="AH41" i="68"/>
  <c r="AI41" i="68" s="1"/>
  <c r="AM41" i="68"/>
  <c r="AN41" i="68" s="1"/>
  <c r="Y25" i="68"/>
  <c r="X62" i="68"/>
  <c r="Y31" i="68"/>
  <c r="Z31" i="68"/>
  <c r="W35" i="68"/>
  <c r="AQ55" i="68"/>
  <c r="AR55" i="68" s="1"/>
  <c r="Y55" i="68"/>
  <c r="Z55" i="68"/>
  <c r="AG42" i="68"/>
  <c r="AM42" i="68" s="1"/>
  <c r="AN42" i="68" s="1"/>
  <c r="AD31" i="187"/>
  <c r="AG35" i="68"/>
  <c r="V28" i="68"/>
  <c r="V35" i="68" s="1"/>
  <c r="V62" i="68" s="1"/>
  <c r="V64" i="68" s="1"/>
  <c r="O64" i="68"/>
  <c r="AY79" i="161" l="1"/>
  <c r="AH35" i="68"/>
  <c r="AI35" i="68" s="1"/>
  <c r="AM35" i="68"/>
  <c r="AN35" i="68" s="1"/>
  <c r="AG62" i="68"/>
  <c r="AM62" i="68" s="1"/>
  <c r="AN62" i="68" s="1"/>
  <c r="AX79" i="161"/>
  <c r="W62" i="68"/>
  <c r="AE62" i="68" s="1"/>
  <c r="AE35" i="68"/>
  <c r="AH42" i="68"/>
  <c r="AI42" i="68" s="1"/>
  <c r="AQ42" i="68"/>
  <c r="Y35" i="68"/>
  <c r="Y62" i="68" s="1"/>
  <c r="Z35" i="68"/>
  <c r="X71" i="68"/>
  <c r="X73" i="68" s="1"/>
  <c r="X64" i="68"/>
  <c r="AR42" i="68" l="1"/>
  <c r="AH62" i="68"/>
  <c r="AI62" i="68" s="1"/>
  <c r="AP28" i="68"/>
  <c r="AQ28" i="68" s="1"/>
  <c r="AR28" i="68" s="1"/>
  <c r="AX81" i="161"/>
  <c r="AG64" i="68"/>
  <c r="AM64" i="68" s="1"/>
  <c r="AN64" i="68" s="1"/>
  <c r="W64" i="68"/>
  <c r="AE64" i="68" s="1"/>
  <c r="Z62" i="68"/>
  <c r="AH64" i="68" l="1"/>
  <c r="AI64" i="68" s="1"/>
  <c r="AG70" i="68"/>
  <c r="AP35" i="68"/>
  <c r="AX28" i="68"/>
  <c r="AT28" i="68"/>
  <c r="AJ63" i="68"/>
  <c r="AJ23" i="68"/>
  <c r="AJ21" i="68"/>
  <c r="AJ19" i="68"/>
  <c r="AJ17" i="68"/>
  <c r="AJ15" i="68"/>
  <c r="AJ13" i="68"/>
  <c r="AJ11" i="68"/>
  <c r="AJ9" i="68"/>
  <c r="AJ7" i="68"/>
  <c r="AJ5" i="68"/>
  <c r="AJ59" i="68"/>
  <c r="AJ56" i="68"/>
  <c r="AJ53" i="68"/>
  <c r="AJ50" i="68"/>
  <c r="AJ48" i="68"/>
  <c r="AJ44" i="68"/>
  <c r="AJ39" i="68"/>
  <c r="AJ36" i="68"/>
  <c r="AJ24" i="68"/>
  <c r="AJ22" i="68"/>
  <c r="AJ20" i="68"/>
  <c r="AJ18" i="68"/>
  <c r="AJ16" i="68"/>
  <c r="AJ14" i="68"/>
  <c r="AJ12" i="68"/>
  <c r="AJ10" i="68"/>
  <c r="AJ8" i="68"/>
  <c r="AJ6" i="68"/>
  <c r="AJ4" i="68"/>
  <c r="AJ58" i="68"/>
  <c r="AJ52" i="68"/>
  <c r="AJ49" i="68"/>
  <c r="AJ47" i="68"/>
  <c r="AJ43" i="68"/>
  <c r="AJ40" i="68"/>
  <c r="AJ38" i="68"/>
  <c r="AJ54" i="68"/>
  <c r="AJ41" i="68"/>
  <c r="AJ33" i="68"/>
  <c r="AJ29" i="68"/>
  <c r="AJ26" i="68"/>
  <c r="AJ34" i="68"/>
  <c r="AJ32" i="68"/>
  <c r="AJ30" i="68"/>
  <c r="AJ28" i="68"/>
  <c r="AJ31" i="68"/>
  <c r="AJ57" i="68"/>
  <c r="AJ51" i="68"/>
  <c r="AJ60" i="68"/>
  <c r="AJ45" i="68"/>
  <c r="AJ37" i="68"/>
  <c r="AJ55" i="68"/>
  <c r="AJ35" i="68"/>
  <c r="AJ42" i="68"/>
  <c r="AJ25" i="68"/>
  <c r="AJ46" i="68"/>
  <c r="AJ27" i="68"/>
  <c r="Z64" i="68"/>
  <c r="AA25" i="68"/>
  <c r="AU28" i="68" l="1"/>
  <c r="AV28" i="68" s="1"/>
  <c r="AT35" i="68"/>
  <c r="AQ35" i="68"/>
  <c r="AX35" i="68"/>
  <c r="AY28" i="68"/>
  <c r="AZ28" i="68" s="1"/>
  <c r="AJ62" i="68"/>
  <c r="AJ64" i="68" s="1"/>
  <c r="AR35" i="68" l="1"/>
  <c r="AY35" i="68"/>
  <c r="AZ35" i="68" s="1"/>
  <c r="AU35" i="68"/>
  <c r="AV35" i="68" s="1"/>
  <c r="AX12" i="184"/>
  <c r="AY10" i="184" l="1"/>
  <c r="AX10" i="184"/>
  <c r="AX24" i="184" s="1"/>
  <c r="AX26" i="184" s="1"/>
  <c r="AY12" i="184"/>
  <c r="AY24" i="184" l="1"/>
  <c r="AW26" i="184"/>
  <c r="AP58" i="68" l="1"/>
  <c r="AY26" i="184"/>
  <c r="AQ58" i="68" l="1"/>
  <c r="AX58" i="68"/>
  <c r="AT58" i="68"/>
  <c r="AP60" i="68"/>
  <c r="AT60" i="68" l="1"/>
  <c r="AU58" i="68"/>
  <c r="AV58" i="68" s="1"/>
  <c r="AR58" i="68"/>
  <c r="AQ60" i="68"/>
  <c r="AY58" i="68"/>
  <c r="AZ58" i="68" s="1"/>
  <c r="AX60" i="68"/>
  <c r="AP62" i="68"/>
  <c r="AP64" i="68" l="1"/>
  <c r="AS4" i="68" s="1"/>
  <c r="AQ62" i="68"/>
  <c r="AR60" i="68"/>
  <c r="AX62" i="68"/>
  <c r="AY62" i="68" s="1"/>
  <c r="AZ62" i="68" s="1"/>
  <c r="AY60" i="68"/>
  <c r="AZ60" i="68" s="1"/>
  <c r="AU60" i="68"/>
  <c r="AV60" i="68" s="1"/>
  <c r="AT62" i="68"/>
  <c r="AU62" i="68" s="1"/>
  <c r="AV62" i="68" s="1"/>
  <c r="AS57" i="68" l="1"/>
  <c r="AS10" i="68"/>
  <c r="AS50" i="68"/>
  <c r="AS29" i="68"/>
  <c r="AS28" i="68"/>
  <c r="AS63" i="68"/>
  <c r="AS18" i="68"/>
  <c r="AS9" i="68"/>
  <c r="AS14" i="68"/>
  <c r="AS53" i="68"/>
  <c r="AS60" i="68"/>
  <c r="AQ64" i="68"/>
  <c r="AS44" i="68"/>
  <c r="AS24" i="68"/>
  <c r="AS56" i="68"/>
  <c r="AS25" i="68"/>
  <c r="AS38" i="68"/>
  <c r="AS27" i="68"/>
  <c r="AS49" i="68"/>
  <c r="AS36" i="68"/>
  <c r="AS16" i="68"/>
  <c r="AS59" i="68"/>
  <c r="AS19" i="68"/>
  <c r="AS46" i="68"/>
  <c r="AS26" i="68"/>
  <c r="AS23" i="68"/>
  <c r="AS48" i="68"/>
  <c r="AS51" i="68"/>
  <c r="AS47" i="68"/>
  <c r="AS58" i="68"/>
  <c r="AS52" i="68"/>
  <c r="AS41" i="68"/>
  <c r="AS35" i="68"/>
  <c r="AS7" i="68"/>
  <c r="AS15" i="68"/>
  <c r="AS32" i="68"/>
  <c r="AS8" i="68"/>
  <c r="AS40" i="68"/>
  <c r="AS20" i="68"/>
  <c r="AS17" i="68"/>
  <c r="AS13" i="68"/>
  <c r="AS45" i="68"/>
  <c r="AS31" i="68"/>
  <c r="AS55" i="68"/>
  <c r="AS54" i="68"/>
  <c r="AS42" i="68"/>
  <c r="AS33" i="68"/>
  <c r="AS43" i="68"/>
  <c r="AS34" i="68"/>
  <c r="AS37" i="68"/>
  <c r="AS11" i="68"/>
  <c r="AS39" i="68"/>
  <c r="AS22" i="68"/>
  <c r="AS5" i="68"/>
  <c r="AS30" i="68"/>
  <c r="AS12" i="68"/>
  <c r="AS6" i="68"/>
  <c r="AS21" i="68"/>
  <c r="AR62" i="68"/>
  <c r="AR64" i="68"/>
  <c r="AS62" i="68" l="1"/>
  <c r="AS64" i="68" s="1"/>
</calcChain>
</file>

<file path=xl/comments1.xml><?xml version="1.0" encoding="utf-8"?>
<comments xmlns="http://schemas.openxmlformats.org/spreadsheetml/2006/main">
  <authors>
    <author>Network Administrator</author>
    <author>Accountant</author>
  </authors>
  <commentList>
    <comment ref="AZ11" authorId="0" shapeId="0">
      <text>
        <r>
          <rPr>
            <b/>
            <sz val="8"/>
            <color indexed="81"/>
            <rFont val="Tahoma"/>
            <family val="2"/>
          </rPr>
          <t>Tax, Assessor &amp; Accountant absorb Treasurer share of Report Gen &amp; Dev Env as she discontinued TaxTitle</t>
        </r>
      </text>
    </comment>
    <comment ref="AT15" authorId="1" shapeId="0">
      <text>
        <r>
          <rPr>
            <b/>
            <sz val="9"/>
            <color indexed="81"/>
            <rFont val="Tahoma"/>
            <family val="2"/>
          </rPr>
          <t>Accountant:</t>
        </r>
        <r>
          <rPr>
            <sz val="9"/>
            <color indexed="81"/>
            <rFont val="Tahoma"/>
            <family val="2"/>
          </rPr>
          <t xml:space="preserve">
DaRosa-5000 checks</t>
        </r>
      </text>
    </comment>
  </commentList>
</comments>
</file>

<file path=xl/comments2.xml><?xml version="1.0" encoding="utf-8"?>
<comments xmlns="http://schemas.openxmlformats.org/spreadsheetml/2006/main">
  <authors>
    <author>Accountant</author>
  </authors>
  <commentList>
    <comment ref="AO6" authorId="0" shapeId="0">
      <text>
        <r>
          <rPr>
            <b/>
            <sz val="9"/>
            <color indexed="81"/>
            <rFont val="Tahoma"/>
            <family val="2"/>
          </rPr>
          <t xml:space="preserve">xfer 8K </t>
        </r>
      </text>
    </comment>
    <comment ref="AQ6" authorId="0" shapeId="0">
      <text>
        <r>
          <rPr>
            <b/>
            <sz val="9"/>
            <color indexed="81"/>
            <rFont val="Tahoma"/>
            <family val="2"/>
          </rPr>
          <t>calc w/o 8K xfer</t>
        </r>
      </text>
    </comment>
  </commentList>
</comments>
</file>

<file path=xl/comments3.xml><?xml version="1.0" encoding="utf-8"?>
<comments xmlns="http://schemas.openxmlformats.org/spreadsheetml/2006/main">
  <authors>
    <author>Network Administrator</author>
  </authors>
  <commentList>
    <comment ref="AK21" authorId="0" shapeId="0">
      <text>
        <r>
          <rPr>
            <b/>
            <sz val="8"/>
            <color indexed="81"/>
            <rFont val="Tahoma"/>
            <family val="2"/>
          </rPr>
          <t>coded 5399 in FY19</t>
        </r>
      </text>
    </comment>
  </commentList>
</comments>
</file>

<file path=xl/comments4.xml><?xml version="1.0" encoding="utf-8"?>
<comments xmlns="http://schemas.openxmlformats.org/spreadsheetml/2006/main">
  <authors>
    <author>Network Administrator</author>
  </authors>
  <commentList>
    <comment ref="AP25" authorId="0" shapeId="0">
      <text>
        <r>
          <rPr>
            <b/>
            <sz val="8"/>
            <color indexed="81"/>
            <rFont val="Tahoma"/>
            <family val="2"/>
          </rPr>
          <t>Tim coded here.
Why?</t>
        </r>
      </text>
    </comment>
  </commentList>
</comments>
</file>

<file path=xl/comments5.xml><?xml version="1.0" encoding="utf-8"?>
<comments xmlns="http://schemas.openxmlformats.org/spreadsheetml/2006/main">
  <authors>
    <author>Network Administrator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S Slavin</t>
        </r>
      </text>
    </comment>
    <comment ref="C8" authorId="0" shapeId="0">
      <text>
        <r>
          <rPr>
            <b/>
            <sz val="8"/>
            <color indexed="81"/>
            <rFont val="Tahoma"/>
            <family val="2"/>
          </rPr>
          <t xml:space="preserve">J. Burton
</t>
        </r>
      </text>
    </comment>
    <comment ref="C9" authorId="0" shapeId="0">
      <text>
        <r>
          <rPr>
            <b/>
            <sz val="8"/>
            <color indexed="81"/>
            <rFont val="Tahoma"/>
            <family val="2"/>
          </rPr>
          <t>E. Rogers</t>
        </r>
      </text>
    </comment>
    <comment ref="C10" authorId="0" shapeId="0">
      <text>
        <r>
          <rPr>
            <b/>
            <sz val="8"/>
            <color indexed="81"/>
            <rFont val="Tahoma"/>
            <family val="2"/>
          </rPr>
          <t>W. Fielder</t>
        </r>
      </text>
    </comment>
    <comment ref="AO17" authorId="0" shapeId="0">
      <text>
        <r>
          <rPr>
            <b/>
            <sz val="8"/>
            <color indexed="81"/>
            <rFont val="Tahoma"/>
            <family val="2"/>
          </rPr>
          <t xml:space="preserve">Shift incentive + CBA
</t>
        </r>
      </text>
    </comment>
    <comment ref="AS17" authorId="0" shapeId="0">
      <text>
        <r>
          <rPr>
            <b/>
            <sz val="8"/>
            <color indexed="81"/>
            <rFont val="Tahoma"/>
            <family val="2"/>
          </rPr>
          <t xml:space="preserve">Shift incentive + CBA
</t>
        </r>
      </text>
    </comment>
    <comment ref="C43" authorId="0" shapeId="0">
      <text>
        <r>
          <rPr>
            <b/>
            <sz val="8"/>
            <color indexed="81"/>
            <rFont val="Tahoma"/>
            <family val="2"/>
          </rPr>
          <t>RENAME MVLEC
WAS POLICE SUPPLIES</t>
        </r>
      </text>
    </comment>
  </commentList>
</comments>
</file>

<file path=xl/comments6.xml><?xml version="1.0" encoding="utf-8"?>
<comments xmlns="http://schemas.openxmlformats.org/spreadsheetml/2006/main">
  <authors>
    <author>Network Administrator</author>
  </authors>
  <commentList>
    <comment ref="C31" authorId="0" shapeId="0">
      <text>
        <r>
          <rPr>
            <b/>
            <sz val="8"/>
            <color indexed="81"/>
            <rFont val="Tahoma"/>
            <family val="2"/>
          </rPr>
          <t>1st Allocated in FY17-need to calc repay for Prior Years</t>
        </r>
      </text>
    </comment>
  </commentList>
</comments>
</file>

<file path=xl/comments7.xml><?xml version="1.0" encoding="utf-8"?>
<comments xmlns="http://schemas.openxmlformats.org/spreadsheetml/2006/main">
  <authors>
    <author>Network Administrator</author>
  </authors>
  <commentList>
    <comment ref="AW9" authorId="0" shapeId="0">
      <text>
        <r>
          <rPr>
            <b/>
            <sz val="8"/>
            <color indexed="81"/>
            <rFont val="Tahoma"/>
            <family val="2"/>
          </rPr>
          <t>Expanded Scope of Svc-Menemsha /LVB/SQB</t>
        </r>
      </text>
    </comment>
  </commentList>
</comments>
</file>

<file path=xl/comments8.xml><?xml version="1.0" encoding="utf-8"?>
<comments xmlns="http://schemas.openxmlformats.org/spreadsheetml/2006/main">
  <authors>
    <author>Network Administrator</author>
  </authors>
  <commentList>
    <comment ref="AL11" authorId="0" shapeId="0">
      <text>
        <r>
          <rPr>
            <b/>
            <sz val="8"/>
            <color indexed="81"/>
            <rFont val="Tahoma"/>
            <family val="2"/>
          </rPr>
          <t>add'l boat trailer</t>
        </r>
      </text>
    </comment>
  </commentList>
</comments>
</file>

<file path=xl/comments9.xml><?xml version="1.0" encoding="utf-8"?>
<comments xmlns="http://schemas.openxmlformats.org/spreadsheetml/2006/main">
  <authors>
    <author>Network Administrator</author>
  </authors>
  <commentList>
    <comment ref="AL36" authorId="0" shapeId="0">
      <text>
        <r>
          <rPr>
            <b/>
            <sz val="8"/>
            <color indexed="81"/>
            <rFont val="Tahoma"/>
            <family val="2"/>
          </rPr>
          <t xml:space="preserve">revised at 6.8.20 ATM
RECERT 6/4/20
</t>
        </r>
      </text>
    </comment>
    <comment ref="AT63" authorId="0" shapeId="0">
      <text>
        <r>
          <rPr>
            <b/>
            <sz val="8"/>
            <color indexed="81"/>
            <rFont val="Tahoma"/>
            <family val="2"/>
          </rPr>
          <t xml:space="preserve">ck figure
</t>
        </r>
      </text>
    </comment>
    <comment ref="AX63" authorId="0" shapeId="0">
      <text>
        <r>
          <rPr>
            <b/>
            <sz val="8"/>
            <color indexed="81"/>
            <rFont val="Tahoma"/>
            <family val="2"/>
          </rPr>
          <t xml:space="preserve">ck figure
</t>
        </r>
      </text>
    </comment>
  </commentList>
</comments>
</file>

<file path=xl/sharedStrings.xml><?xml version="1.0" encoding="utf-8"?>
<sst xmlns="http://schemas.openxmlformats.org/spreadsheetml/2006/main" count="5376" uniqueCount="1864">
  <si>
    <t>Town Accountant</t>
  </si>
  <si>
    <t>Auditing</t>
  </si>
  <si>
    <t>Treasurer</t>
  </si>
  <si>
    <t>Tax Collector</t>
  </si>
  <si>
    <t>Town Clerk</t>
  </si>
  <si>
    <t>Highway Maintenance</t>
  </si>
  <si>
    <t xml:space="preserve"> </t>
  </si>
  <si>
    <t>Selectmen</t>
  </si>
  <si>
    <t>Board of Assessors</t>
  </si>
  <si>
    <t>Conservation Commission</t>
  </si>
  <si>
    <t>Planning Board</t>
  </si>
  <si>
    <t>Zoning Board of Appeals</t>
  </si>
  <si>
    <t>Housing Committee</t>
  </si>
  <si>
    <t>Police Department</t>
  </si>
  <si>
    <t>Fire Department</t>
  </si>
  <si>
    <t>Building Inspections</t>
  </si>
  <si>
    <t>Emergency Management</t>
  </si>
  <si>
    <t>Harbor Department</t>
  </si>
  <si>
    <t>Animal Inspector</t>
  </si>
  <si>
    <t>Shellfish Department</t>
  </si>
  <si>
    <t>Education</t>
  </si>
  <si>
    <t>Snow and Ice Removal</t>
  </si>
  <si>
    <t>Board of Health</t>
  </si>
  <si>
    <t>Library Department</t>
  </si>
  <si>
    <t>Historical Commission</t>
  </si>
  <si>
    <t>Budget</t>
  </si>
  <si>
    <t>Total Salaries</t>
  </si>
  <si>
    <t>Expended</t>
  </si>
  <si>
    <t>G9/S8</t>
  </si>
  <si>
    <t>Original Budget</t>
  </si>
  <si>
    <t>$ increase</t>
  </si>
  <si>
    <t>Cultural Council</t>
  </si>
  <si>
    <t>FY2014</t>
  </si>
  <si>
    <t>Shellfish</t>
  </si>
  <si>
    <t>3 Year</t>
  </si>
  <si>
    <t>Department</t>
  </si>
  <si>
    <t>Under/(Over) Expended</t>
  </si>
  <si>
    <t>Budget % Increase</t>
  </si>
  <si>
    <t>$ Increase</t>
  </si>
  <si>
    <t>% Increase</t>
  </si>
  <si>
    <t>Avg % Increase</t>
  </si>
  <si>
    <t>114</t>
  </si>
  <si>
    <t>122</t>
  </si>
  <si>
    <t>131</t>
  </si>
  <si>
    <t>135</t>
  </si>
  <si>
    <t>136</t>
  </si>
  <si>
    <t>141</t>
  </si>
  <si>
    <t>145</t>
  </si>
  <si>
    <t>146</t>
  </si>
  <si>
    <t>151</t>
  </si>
  <si>
    <t>152</t>
  </si>
  <si>
    <t>161</t>
  </si>
  <si>
    <t>171</t>
  </si>
  <si>
    <t>175</t>
  </si>
  <si>
    <t>176</t>
  </si>
  <si>
    <t>179</t>
  </si>
  <si>
    <t>185</t>
  </si>
  <si>
    <t>192</t>
  </si>
  <si>
    <t>194</t>
  </si>
  <si>
    <t>196</t>
  </si>
  <si>
    <t>199</t>
  </si>
  <si>
    <t>Total General Government</t>
  </si>
  <si>
    <t>210</t>
  </si>
  <si>
    <t>220</t>
  </si>
  <si>
    <t>230</t>
  </si>
  <si>
    <t>241</t>
  </si>
  <si>
    <t>291</t>
  </si>
  <si>
    <t>292</t>
  </si>
  <si>
    <t>295</t>
  </si>
  <si>
    <t>296</t>
  </si>
  <si>
    <t>299</t>
  </si>
  <si>
    <t>Total Public Safety</t>
  </si>
  <si>
    <t>300</t>
  </si>
  <si>
    <t>Total Education</t>
  </si>
  <si>
    <t>422</t>
  </si>
  <si>
    <t>423</t>
  </si>
  <si>
    <t>430</t>
  </si>
  <si>
    <t>491</t>
  </si>
  <si>
    <t>Total Public Works</t>
  </si>
  <si>
    <t>510</t>
  </si>
  <si>
    <t>541</t>
  </si>
  <si>
    <t>Total Human Services</t>
  </si>
  <si>
    <t>610</t>
  </si>
  <si>
    <t>630</t>
  </si>
  <si>
    <t>650</t>
  </si>
  <si>
    <t>691</t>
  </si>
  <si>
    <t>699</t>
  </si>
  <si>
    <t>Total Culture &amp; Recreation</t>
  </si>
  <si>
    <t>710</t>
  </si>
  <si>
    <t>751</t>
  </si>
  <si>
    <t>752</t>
  </si>
  <si>
    <t>Total Debt Service</t>
  </si>
  <si>
    <t>840</t>
  </si>
  <si>
    <t>Total Intergovernmental</t>
  </si>
  <si>
    <t>910</t>
  </si>
  <si>
    <t>945</t>
  </si>
  <si>
    <t>Total Benefits &amp; Insurance</t>
  </si>
  <si>
    <t>F</t>
  </si>
  <si>
    <t>Dept</t>
  </si>
  <si>
    <t>Library</t>
  </si>
  <si>
    <t>Health Care Benefits</t>
  </si>
  <si>
    <t>Towns</t>
  </si>
  <si>
    <t>Employee</t>
  </si>
  <si>
    <t>PLAN</t>
  </si>
  <si>
    <t>Share</t>
  </si>
  <si>
    <t>Assessors</t>
  </si>
  <si>
    <t>S</t>
  </si>
  <si>
    <t>Police</t>
  </si>
  <si>
    <t>Clerk</t>
  </si>
  <si>
    <t>Various</t>
  </si>
  <si>
    <t xml:space="preserve">S </t>
  </si>
  <si>
    <t>Harbor</t>
  </si>
  <si>
    <t xml:space="preserve">Fire </t>
  </si>
  <si>
    <t>DCRS</t>
  </si>
  <si>
    <t>self-pay</t>
  </si>
  <si>
    <t>TTA</t>
  </si>
  <si>
    <t>EMPLOYEE</t>
  </si>
  <si>
    <t>BECKER, M.</t>
  </si>
  <si>
    <t>BRADLEE, J</t>
  </si>
  <si>
    <t>Tax</t>
  </si>
  <si>
    <t>BUNKER, P.</t>
  </si>
  <si>
    <t>CARROLL, T.</t>
  </si>
  <si>
    <t>CHRISTY, J</t>
  </si>
  <si>
    <t>BISKIS, E.</t>
  </si>
  <si>
    <t>Accountant</t>
  </si>
  <si>
    <t>DEBLASE, D</t>
  </si>
  <si>
    <t>EMIN, K.</t>
  </si>
  <si>
    <t>HIERTA, EBBA</t>
  </si>
  <si>
    <t>HODGKINSON, C</t>
  </si>
  <si>
    <t>JASON, D</t>
  </si>
  <si>
    <t>Lent, M</t>
  </si>
  <si>
    <t>NORTON, D</t>
  </si>
  <si>
    <t>SCHEFFER, I</t>
  </si>
  <si>
    <t>SLAVIN, S</t>
  </si>
  <si>
    <t>TEWKSBURY, I</t>
  </si>
  <si>
    <t>COOK, A.</t>
  </si>
  <si>
    <t>D'AMICO, P.</t>
  </si>
  <si>
    <t>Larsen, S</t>
  </si>
  <si>
    <t>MCDOWELL, P.</t>
  </si>
  <si>
    <t>RICH, T.</t>
  </si>
  <si>
    <t>Rollins, P</t>
  </si>
  <si>
    <t>THOMPSON, C.</t>
  </si>
  <si>
    <t>YEOMANS, S</t>
  </si>
  <si>
    <t>ALLEN, C.</t>
  </si>
  <si>
    <t>BoA</t>
  </si>
  <si>
    <t>OLIVER, E.</t>
  </si>
  <si>
    <t>BUHRMAN, J</t>
  </si>
  <si>
    <t>BoH</t>
  </si>
  <si>
    <t>CARROLL, K.</t>
  </si>
  <si>
    <t>DOTY, W</t>
  </si>
  <si>
    <t>BoS</t>
  </si>
  <si>
    <t>ROSSI, W</t>
  </si>
  <si>
    <t>Retmier, B</t>
  </si>
  <si>
    <t>Montanile, M.</t>
  </si>
  <si>
    <t>EMIN, P.</t>
  </si>
  <si>
    <t>FENNER, MERRILY</t>
  </si>
  <si>
    <t>FENNER, F</t>
  </si>
  <si>
    <t>JARDIN, J.</t>
  </si>
  <si>
    <t>ORLANDO, M</t>
  </si>
  <si>
    <t>YEOMANS, F</t>
  </si>
  <si>
    <t>FY2015</t>
  </si>
  <si>
    <t>Account</t>
  </si>
  <si>
    <t>% Inc</t>
  </si>
  <si>
    <t>Requested</t>
  </si>
  <si>
    <t>Notes</t>
  </si>
  <si>
    <t>Salaries</t>
  </si>
  <si>
    <t>Expenses</t>
  </si>
  <si>
    <t>'01-114-5700-5730-00</t>
  </si>
  <si>
    <t>Total Expenses</t>
  </si>
  <si>
    <t>Total Department Salaries &amp; Expenses</t>
  </si>
  <si>
    <t>(Over)/Under Expended</t>
  </si>
  <si>
    <t>Budget % Inc</t>
  </si>
  <si>
    <t>'01-122-5100-5101-00</t>
  </si>
  <si>
    <t>5101</t>
  </si>
  <si>
    <t>3 @ $1500 per year</t>
  </si>
  <si>
    <t>'01-122-5100-5102-00</t>
  </si>
  <si>
    <t>5102</t>
  </si>
  <si>
    <t>'01-122-5100-5103-00</t>
  </si>
  <si>
    <t>5103</t>
  </si>
  <si>
    <t>'01-122-5100-5142-00</t>
  </si>
  <si>
    <t>5142</t>
  </si>
  <si>
    <t>'01-122-5100-5176-00</t>
  </si>
  <si>
    <t>5176</t>
  </si>
  <si>
    <t>5177</t>
  </si>
  <si>
    <t>'01-122-5700-5303-00</t>
  </si>
  <si>
    <t>5303</t>
  </si>
  <si>
    <t>'01-122-5700-5306-00</t>
  </si>
  <si>
    <t>5306</t>
  </si>
  <si>
    <t>'01-122-5700-5310-00</t>
  </si>
  <si>
    <t>5310</t>
  </si>
  <si>
    <t>'01-122-5700-5344-00</t>
  </si>
  <si>
    <t>5344</t>
  </si>
  <si>
    <t>'01-122-5700-5399-00</t>
  </si>
  <si>
    <t>5399</t>
  </si>
  <si>
    <t>'01-122-5700-5510-00</t>
  </si>
  <si>
    <t>5510</t>
  </si>
  <si>
    <t>'01-122-5700-5589-00</t>
  </si>
  <si>
    <t>5589</t>
  </si>
  <si>
    <t>'01-122-5700-5710-00</t>
  </si>
  <si>
    <t>5710</t>
  </si>
  <si>
    <t>'01-122-5700-5730-00</t>
  </si>
  <si>
    <t>5730</t>
  </si>
  <si>
    <t>Medicare</t>
  </si>
  <si>
    <t>Workers Compensation</t>
  </si>
  <si>
    <t>Unemployment Insurance</t>
  </si>
  <si>
    <t>% of County Retirement</t>
  </si>
  <si>
    <t>Health Insurance</t>
  </si>
  <si>
    <t>'01-131-5700-5420-00</t>
  </si>
  <si>
    <t>'01-131-5700-5730-00</t>
  </si>
  <si>
    <t>Assn of Town FinComm</t>
  </si>
  <si>
    <t>'01-135-5100-5104-00</t>
  </si>
  <si>
    <t>'01-135-5700-5248-00</t>
  </si>
  <si>
    <t>'01-135-5700-5303-00</t>
  </si>
  <si>
    <t>'01-135-5700-5306-00</t>
  </si>
  <si>
    <t>'01-135-5700-5344-00</t>
  </si>
  <si>
    <t>'01-135-5700-5420-00</t>
  </si>
  <si>
    <t>'01-135-5700-5582-00</t>
  </si>
  <si>
    <t>toner</t>
  </si>
  <si>
    <t>'01-135-5700-5710-00</t>
  </si>
  <si>
    <t>'01-135-5700-5730-00</t>
  </si>
  <si>
    <t>MMAAA, C&amp;I Town Accountants</t>
  </si>
  <si>
    <t>'01-136-5700-5304-00</t>
  </si>
  <si>
    <t>'01-141-5100-5105-00</t>
  </si>
  <si>
    <t>'01-141-5100-5101-00</t>
  </si>
  <si>
    <t>3 @ $500</t>
  </si>
  <si>
    <t>'01-141-5100-5120-00</t>
  </si>
  <si>
    <t>'01-141-5100-5142-00</t>
  </si>
  <si>
    <t>'01-141-5700-5248-00</t>
  </si>
  <si>
    <t>'01-141-5700-5303-00</t>
  </si>
  <si>
    <t>'01-141-5700-5313-00</t>
  </si>
  <si>
    <t>'01-141-5700-5344-00</t>
  </si>
  <si>
    <t>'01-141-5700-5420-00</t>
  </si>
  <si>
    <t>'01-141-5700-5582-00</t>
  </si>
  <si>
    <t>'01-141-5700-5588-00</t>
  </si>
  <si>
    <t>'01-141-5700-5595-00</t>
  </si>
  <si>
    <t>'01-141-5700-5710-00</t>
  </si>
  <si>
    <t>'01-141-5700-5711-00</t>
  </si>
  <si>
    <t>'01-141-5700-5730-00</t>
  </si>
  <si>
    <t>01-141-5700-5870-00</t>
  </si>
  <si>
    <t>'01-145-5100-5106-00</t>
  </si>
  <si>
    <t>'01-145-5100-5142-00</t>
  </si>
  <si>
    <t>'01-145-5700-5248-00</t>
  </si>
  <si>
    <t>'01-145-5700-5303-00</t>
  </si>
  <si>
    <t>'01-145-5700-5307-00</t>
  </si>
  <si>
    <t>'01-145-5700-5344-00</t>
  </si>
  <si>
    <t>'01-145-5700-5382-00</t>
  </si>
  <si>
    <t>'01-145-5700-5420-00</t>
  </si>
  <si>
    <t>'01-145-5700-5710-00</t>
  </si>
  <si>
    <t>'01-145-5700-5730-00</t>
  </si>
  <si>
    <t>'01-145-5700-5741-00</t>
  </si>
  <si>
    <t>'01-146-5100-5107-00</t>
  </si>
  <si>
    <t>'01-146-5700-5248-00</t>
  </si>
  <si>
    <t>'01-146-5700-5303-00</t>
  </si>
  <si>
    <t>'01-146-5700-5306-00</t>
  </si>
  <si>
    <t>'01-146-5700-5341-00</t>
  </si>
  <si>
    <t>'01-146-5700-5344-00</t>
  </si>
  <si>
    <t>'01-146-5700-5420-00</t>
  </si>
  <si>
    <t>'01-146-5700-5421-00</t>
  </si>
  <si>
    <t>'01-146-5700-5582-00</t>
  </si>
  <si>
    <t>'01-146-5700-5710-00</t>
  </si>
  <si>
    <t>'01-146-5700-5730-00</t>
  </si>
  <si>
    <t>'01-146-5700-5741-00</t>
  </si>
  <si>
    <t>'01-151-5700-5305-00</t>
  </si>
  <si>
    <t>'01-151-5700-5306-00</t>
  </si>
  <si>
    <t>'01-151-5700-5319-00</t>
  </si>
  <si>
    <t xml:space="preserve"> % Inc</t>
  </si>
  <si>
    <t>'01-152-5100-5108-00</t>
  </si>
  <si>
    <t>'01-152-5700-5303-00</t>
  </si>
  <si>
    <t>'01-152-5700-5306-00</t>
  </si>
  <si>
    <t>'01-152-5700-5344-00</t>
  </si>
  <si>
    <t>'01-152-5700-5710-00</t>
  </si>
  <si>
    <t>'01-152-5700-5730-00</t>
  </si>
  <si>
    <t>'01-161-5100-5109-00</t>
  </si>
  <si>
    <t>'01-161-5700-5303-00</t>
  </si>
  <si>
    <t>'01-161-5700-5306-00</t>
  </si>
  <si>
    <t>'01-161-5700-5309-00</t>
  </si>
  <si>
    <t>'01-161-5700-5343-00</t>
  </si>
  <si>
    <t>'01-161-5700-5344-00</t>
  </si>
  <si>
    <t>'01-161-5700-5385-00</t>
  </si>
  <si>
    <t>'01-161-5700-5386-00</t>
  </si>
  <si>
    <t>'01-161-5700-5420-00</t>
  </si>
  <si>
    <t>'01-161-5700-5582-00</t>
  </si>
  <si>
    <t>'01-161-5700-5589-00</t>
  </si>
  <si>
    <t>'01-161-5700-5710-00</t>
  </si>
  <si>
    <t>'01-161-5700-5730-00</t>
  </si>
  <si>
    <t>'01-161-5700-5741-00</t>
  </si>
  <si>
    <t>'01-171-5100-5108-00</t>
  </si>
  <si>
    <t>5108</t>
  </si>
  <si>
    <t>'01-171-5100-5114-00</t>
  </si>
  <si>
    <t>'01-171-5700-5303-00</t>
  </si>
  <si>
    <t>'01-171-5700-5306-00</t>
  </si>
  <si>
    <t>'01-171-5700-5344-00</t>
  </si>
  <si>
    <t>'01-171-5700-5710-00</t>
  </si>
  <si>
    <t>'01-171-5700-5730-00</t>
  </si>
  <si>
    <t>'01-175-5100-5108-00</t>
  </si>
  <si>
    <t>'01-175-5700-5303-00</t>
  </si>
  <si>
    <t>'01-175-5700-5305-00</t>
  </si>
  <si>
    <t>'01-175-5700-5306-00</t>
  </si>
  <si>
    <t>'01-175-5700-5314-00</t>
  </si>
  <si>
    <t>'01-175-5700-5343-00</t>
  </si>
  <si>
    <t>'01-175-5700-5344-00</t>
  </si>
  <si>
    <t>'01-175-5700-5399-00</t>
  </si>
  <si>
    <t>'01-175-5700-5420-00</t>
  </si>
  <si>
    <t>'01-175-5700-5589-00</t>
  </si>
  <si>
    <t>'01-175-5700-5710-00</t>
  </si>
  <si>
    <t>'01-175-5700-5730-00</t>
  </si>
  <si>
    <t>'01-176-5100-5108-00</t>
  </si>
  <si>
    <t>'01-176-5700-5306-00</t>
  </si>
  <si>
    <t>'01-176-5700-5344-00</t>
  </si>
  <si>
    <t>'01-176-5700-5589-00</t>
  </si>
  <si>
    <t>'01-176-5700-5730-00</t>
  </si>
  <si>
    <t>'01-179-5100-5108-00</t>
  </si>
  <si>
    <t>'01-179-5700-5306-00</t>
  </si>
  <si>
    <t>'01-179-5700-5399-00</t>
  </si>
  <si>
    <t>'01-179-5700-5420-00</t>
  </si>
  <si>
    <t>'01-179-5700-5730-00</t>
  </si>
  <si>
    <t>'01-185-5100-5108-00</t>
  </si>
  <si>
    <t>'01-185-5700-5303-00</t>
  </si>
  <si>
    <t>'01-185-5700-5306-00</t>
  </si>
  <si>
    <t>'01-185-5700-5344-00</t>
  </si>
  <si>
    <t>'01-185-5700-5420-00</t>
  </si>
  <si>
    <t>'01-192-5100-5115-00</t>
  </si>
  <si>
    <t>01-192-5100-5142-00</t>
  </si>
  <si>
    <t>'01-192-5100-5149-00</t>
  </si>
  <si>
    <t>'01-192-5700-5210-00</t>
  </si>
  <si>
    <t>'01-192-5700-5211-00</t>
  </si>
  <si>
    <t>'01-192-5700-5241-00</t>
  </si>
  <si>
    <t>'01-192-5700-5245-00</t>
  </si>
  <si>
    <t>'01-192-5700-5247-00</t>
  </si>
  <si>
    <t>'01-192-5700-5248-00</t>
  </si>
  <si>
    <t>'01-192-5700-5250-00</t>
  </si>
  <si>
    <t>'01-192-5700-5262-00</t>
  </si>
  <si>
    <t>'01-192-5700-5293-00</t>
  </si>
  <si>
    <t>'01-192-5700-5295-00</t>
  </si>
  <si>
    <t>'01-192-5700-5306-00</t>
  </si>
  <si>
    <t>'01-192-5700-5341-00</t>
  </si>
  <si>
    <t>'01-192-5700-5344-00</t>
  </si>
  <si>
    <t>'01-192-5700-5399-00</t>
  </si>
  <si>
    <t>'01-192-5700-5420-00</t>
  </si>
  <si>
    <t>'01-192-5700-5422-00</t>
  </si>
  <si>
    <t>'01-192-5700-5430-00</t>
  </si>
  <si>
    <t>'01-192-5700-5450-00</t>
  </si>
  <si>
    <t>'01-192-5700-5510-00</t>
  </si>
  <si>
    <t>'01-192-5700-5582-00</t>
  </si>
  <si>
    <t>'01-192-5700-5589-00</t>
  </si>
  <si>
    <t>'01-192-5700-5595-00</t>
  </si>
  <si>
    <t>'01-192-5700-5850-00</t>
  </si>
  <si>
    <t>'01-192-5700-5870-00</t>
  </si>
  <si>
    <t>'01-194-5700-5210-00</t>
  </si>
  <si>
    <t>'01-194-5700-5211-00</t>
  </si>
  <si>
    <t>'01-194-5700-5241-00</t>
  </si>
  <si>
    <t>'01-194-5700-5245-00</t>
  </si>
  <si>
    <t>'01-194-5700-5295-00</t>
  </si>
  <si>
    <t>'01-194-5700-5399-00</t>
  </si>
  <si>
    <t>'01-194-5700-5430-00</t>
  </si>
  <si>
    <t>'01-194-5700-5450-00</t>
  </si>
  <si>
    <t>'01-194-5700-5589-00</t>
  </si>
  <si>
    <t>'01-194-5700-5850-00</t>
  </si>
  <si>
    <t>'01-194-5700-5870-00</t>
  </si>
  <si>
    <t>'01-196-5700-5399-00</t>
  </si>
  <si>
    <t>'01-196-5700-5589-00</t>
  </si>
  <si>
    <t>'01-198-5700-5210-00</t>
  </si>
  <si>
    <t>'01-198-5700-5211-00</t>
  </si>
  <si>
    <t>'01-198-5700-5242-00</t>
  </si>
  <si>
    <t>'01-198-5700-5430-00</t>
  </si>
  <si>
    <t>'01-198-5700-5450-00</t>
  </si>
  <si>
    <t>'01-198-5700-5850-00</t>
  </si>
  <si>
    <t>'01-199-5700-5210-00</t>
  </si>
  <si>
    <t>'01-199-5700-5230-00</t>
  </si>
  <si>
    <t>'01-199-5700-5242-00</t>
  </si>
  <si>
    <t>'01-199-5700-5293-00</t>
  </si>
  <si>
    <t>'01-199-5700-5295-00</t>
  </si>
  <si>
    <t>'01-199-5700-5399-00</t>
  </si>
  <si>
    <t>'01-210-5100-5116-00</t>
  </si>
  <si>
    <t>'01-210-5100-5117-00</t>
  </si>
  <si>
    <t>'01-210-5100-5119-00</t>
  </si>
  <si>
    <t>'01-210-5100-5121-00</t>
  </si>
  <si>
    <t>01-210-5100-5191-00</t>
  </si>
  <si>
    <t>'01-210-5100-5130-00</t>
  </si>
  <si>
    <t>'01-210-5100-5140-00</t>
  </si>
  <si>
    <t>'01-210-5100-5141-00</t>
  </si>
  <si>
    <t>'01-210-5100-5142-00</t>
  </si>
  <si>
    <t>'01-210-5100-5143-00</t>
  </si>
  <si>
    <t>'01-210-5100-5150-00</t>
  </si>
  <si>
    <t>'01-210-5100-5164-00</t>
  </si>
  <si>
    <t>'01-210-5100-5186-00</t>
  </si>
  <si>
    <t>'01-210-5100-5190-00</t>
  </si>
  <si>
    <t>'01-210-5700-5210-00</t>
  </si>
  <si>
    <t>'01-210-5700-5211-00</t>
  </si>
  <si>
    <t>'01-210-5700-5239-00</t>
  </si>
  <si>
    <t>'01-210-5700-5241-00</t>
  </si>
  <si>
    <t>'01-210-5700-5243-00</t>
  </si>
  <si>
    <t>'01-210-5700-5245-00</t>
  </si>
  <si>
    <t>'01-210-5700-5247-00</t>
  </si>
  <si>
    <t>'01-210-5700-5303-00</t>
  </si>
  <si>
    <t>'01-210-5700-5306-00</t>
  </si>
  <si>
    <t>'01-210-5700-5341-00</t>
  </si>
  <si>
    <t>'01-210-5700-5344-00</t>
  </si>
  <si>
    <t>'01-210-5700-5420-00</t>
  </si>
  <si>
    <t>'01-210-5700-5430-00</t>
  </si>
  <si>
    <t>'01-210-5700-5450-00</t>
  </si>
  <si>
    <t>'01-210-5700-5481-00</t>
  </si>
  <si>
    <t>'01-210-5700-5482-00</t>
  </si>
  <si>
    <t>'01-210-5700-5510-00</t>
  </si>
  <si>
    <t>'01-210-5700-5583-00</t>
  </si>
  <si>
    <t>'01-210-5700-5585-00</t>
  </si>
  <si>
    <t>'01-210-5700-5589-00</t>
  </si>
  <si>
    <t>'01-210-5700-5590-00</t>
  </si>
  <si>
    <t>'01-210-5700-5595-00</t>
  </si>
  <si>
    <t>'01-210-5700-5730-00</t>
  </si>
  <si>
    <t>'01-210-5700-5850-00</t>
  </si>
  <si>
    <t>'01-210-5700-5870-00</t>
  </si>
  <si>
    <t>'01-220-5100-5108-00</t>
  </si>
  <si>
    <t>'01-220-5100-5111-00</t>
  </si>
  <si>
    <t>'01-220-5100-5125-00</t>
  </si>
  <si>
    <t>'01-220-5100-5126-00</t>
  </si>
  <si>
    <t>'01-220-5100-5163-00</t>
  </si>
  <si>
    <t>'01-220-5100-5187-00</t>
  </si>
  <si>
    <t>'01-220-5700-5210-00</t>
  </si>
  <si>
    <t>'01-220-5700-5211-00</t>
  </si>
  <si>
    <t>'01-220-5700-5241-00</t>
  </si>
  <si>
    <t>'01-220-5700-5243-00</t>
  </si>
  <si>
    <t>'01-220-5700-5245-00</t>
  </si>
  <si>
    <t>'01-220-5700-5248-00</t>
  </si>
  <si>
    <t>'01-220-5700-5251-00</t>
  </si>
  <si>
    <t>'01-220-5700-5295-00</t>
  </si>
  <si>
    <t>old septic malfunction</t>
  </si>
  <si>
    <t>'01-220-5700-5344-00</t>
  </si>
  <si>
    <t>'01-220-5700-5341-00</t>
  </si>
  <si>
    <t>'01-220-5700-5430-00</t>
  </si>
  <si>
    <t>'01-220-5700-5481-00</t>
  </si>
  <si>
    <t>'01-220-5700-5482-00</t>
  </si>
  <si>
    <t>'01-220-5700-5581-00</t>
  </si>
  <si>
    <t>'01-220-5700-5585-00</t>
  </si>
  <si>
    <t>'01-220-5700-5587-00</t>
  </si>
  <si>
    <t>'01-220-5700-5589-00</t>
  </si>
  <si>
    <t>'01-220-5700-5593-00</t>
  </si>
  <si>
    <t>'01-220-5700-5595-00</t>
  </si>
  <si>
    <t>'01-220-5700-5710-00</t>
  </si>
  <si>
    <t>'01-220-5700-5711-00</t>
  </si>
  <si>
    <t>'01-220-5700-5730-00</t>
  </si>
  <si>
    <t>'01-220-5700-5850-00</t>
  </si>
  <si>
    <t>'01-220-5700-5870-00</t>
  </si>
  <si>
    <t>'01-220-5700-5874-00</t>
  </si>
  <si>
    <t>'29-231-8231-5188-00</t>
  </si>
  <si>
    <t>'29-231-8231-5122-00</t>
  </si>
  <si>
    <t>'29-231-8231-5160-00</t>
  </si>
  <si>
    <t>'29-231-8231-5161-00</t>
  </si>
  <si>
    <t>'29-231-8231-5167-00</t>
  </si>
  <si>
    <t>'29-231-8231-5168-00</t>
  </si>
  <si>
    <t>'29-231-8231-5180-00</t>
  </si>
  <si>
    <t>'29-231-8231-5165-00</t>
  </si>
  <si>
    <t>'29-231-8231-5185-00</t>
  </si>
  <si>
    <t>'29-231-8231-5179-00</t>
  </si>
  <si>
    <t>'29-231-8231-5123-00</t>
  </si>
  <si>
    <t>'29-231-8231-5124-00</t>
  </si>
  <si>
    <t>'29-231-8231-5186-00</t>
  </si>
  <si>
    <t>'29-231-8231-5142-00</t>
  </si>
  <si>
    <t>'29-231-8231-5744-00</t>
  </si>
  <si>
    <t>'29-231-8231-5173-00</t>
  </si>
  <si>
    <t>'29-231-8231-5211-00</t>
  </si>
  <si>
    <t>'29-231-8231-5243-00</t>
  </si>
  <si>
    <t>'29-231-8231-5244-00</t>
  </si>
  <si>
    <t>'29-231-8231-5247-00</t>
  </si>
  <si>
    <t>'29-231-8231-5251-00</t>
  </si>
  <si>
    <t>'29-231-8231-5255-00</t>
  </si>
  <si>
    <t>'29-231-8231-5293-00</t>
  </si>
  <si>
    <t>'29-231-8231-5303-00</t>
  </si>
  <si>
    <t>'29-231-8231-5306-00</t>
  </si>
  <si>
    <t>cost to post job openings</t>
  </si>
  <si>
    <t>'29-231-8231-5341-00</t>
  </si>
  <si>
    <t>'29-231-8231-5344-00</t>
  </si>
  <si>
    <t>'29-231-8231-5345-00</t>
  </si>
  <si>
    <t>'29-231-8231-5399-00</t>
  </si>
  <si>
    <t>'29-231-8231-5415-00</t>
  </si>
  <si>
    <t>'29-231-8231-5420-00</t>
  </si>
  <si>
    <t>'29-231-8231-5481-00</t>
  </si>
  <si>
    <t>'29-231-8231-5482-00</t>
  </si>
  <si>
    <t>'29-231-8231-5500-00</t>
  </si>
  <si>
    <t>'29-231-8231-5585-00</t>
  </si>
  <si>
    <t>'29-231-8231-5589-00</t>
  </si>
  <si>
    <t>'29-231-8231-5710-00</t>
  </si>
  <si>
    <t>'29-231-8231-5711-00</t>
  </si>
  <si>
    <t>reimburse for personal vehicle usage</t>
  </si>
  <si>
    <t>'29-231-8231-5730-00</t>
  </si>
  <si>
    <t>'29-231-8231-5740-00</t>
  </si>
  <si>
    <t>'29-231-8231-5742-00</t>
  </si>
  <si>
    <t>'29-231-8231-5870-00</t>
  </si>
  <si>
    <t>'29-231-8231-5871-00</t>
  </si>
  <si>
    <t>'29-231-8231-5872-00</t>
  </si>
  <si>
    <t>'29-231-8231-5873-00</t>
  </si>
  <si>
    <t>'29-231-8231-5875-00</t>
  </si>
  <si>
    <t>'29-231-8231-4972-00</t>
  </si>
  <si>
    <t>Net Budget</t>
  </si>
  <si>
    <t>Assessment to each Town</t>
  </si>
  <si>
    <t>'01-241-5100-5127-00</t>
  </si>
  <si>
    <t>'01-241-5100-5142-00</t>
  </si>
  <si>
    <t>'01-241-5100-5146-00</t>
  </si>
  <si>
    <t>'01-241-5100-5147-00</t>
  </si>
  <si>
    <t>'01-241-5100-5148-00</t>
  </si>
  <si>
    <t>'01-241-5700-5589-00</t>
  </si>
  <si>
    <t>'01-241-5700-5710-00</t>
  </si>
  <si>
    <t>'01-241-5700-5303-00</t>
  </si>
  <si>
    <t>'01-241-5700-5711-00</t>
  </si>
  <si>
    <t>'01-291-5100-5108-00</t>
  </si>
  <si>
    <t>'01-291-5700-5251-00</t>
  </si>
  <si>
    <t>'01-291-5700-5399-00</t>
  </si>
  <si>
    <t>'01-291-5700-5589-00</t>
  </si>
  <si>
    <t>'01-291-5700-5700-00</t>
  </si>
  <si>
    <t>'01-291-5700-5730-00</t>
  </si>
  <si>
    <t>'01-292-5100-5128-00</t>
  </si>
  <si>
    <t>'01-292-5100-5178-00</t>
  </si>
  <si>
    <t>2 assisstants @ $1,000 each</t>
  </si>
  <si>
    <t>'01-292-5700-5306-00</t>
  </si>
  <si>
    <t>'01-292-5700-5341-00</t>
  </si>
  <si>
    <t>'01-292-5700-5701-00</t>
  </si>
  <si>
    <t>'01-292-5700-5711-00</t>
  </si>
  <si>
    <t>'01-295-5100-5108-00</t>
  </si>
  <si>
    <t>'01-295-5100-5129-00</t>
  </si>
  <si>
    <t>'01-295-5100-5142-00</t>
  </si>
  <si>
    <t>'01-295-5100-5131-00</t>
  </si>
  <si>
    <t>'01-295-5100-5137-00</t>
  </si>
  <si>
    <t>'01-295-5700-5210-00</t>
  </si>
  <si>
    <t>'01-295-5700-5230-00</t>
  </si>
  <si>
    <t>'01-295-5700-5242-00</t>
  </si>
  <si>
    <t>'01-295-5700-5245-00</t>
  </si>
  <si>
    <t>'01-295-5700-5247-00</t>
  </si>
  <si>
    <t>'01-295-5700-5251-00</t>
  </si>
  <si>
    <t>'01-295-5700-5260-00</t>
  </si>
  <si>
    <t>'01-295-5700-5293-00</t>
  </si>
  <si>
    <t>'01-295-5700-5295-00</t>
  </si>
  <si>
    <t>'01-295-5700-5303-00</t>
  </si>
  <si>
    <t>'01-295-5700-5306-00</t>
  </si>
  <si>
    <t>'01-295-5700-5341-00</t>
  </si>
  <si>
    <t>'01-295-5700-5343-00</t>
  </si>
  <si>
    <t>'01-295-5700-5344-00</t>
  </si>
  <si>
    <t>'01-295-5700-5399-00</t>
  </si>
  <si>
    <t>'01-295-5700-5420-00</t>
  </si>
  <si>
    <t>'01-295-5700-5430-00</t>
  </si>
  <si>
    <t>'01-295-5700-5483-00</t>
  </si>
  <si>
    <t>'01-295-5700-5510-00</t>
  </si>
  <si>
    <t>'01-295-5700-5532-00</t>
  </si>
  <si>
    <t>'01-295-5700-5585-00</t>
  </si>
  <si>
    <t>'01-295-5700-5589-00</t>
  </si>
  <si>
    <t>'01-295-5700-5730-00</t>
  </si>
  <si>
    <t>'01-295-5700-5731-00</t>
  </si>
  <si>
    <t>'01-295-5700-5850-00</t>
  </si>
  <si>
    <t>'01-296-5700-5315-00</t>
  </si>
  <si>
    <t>'01-299-5100-5132-00</t>
  </si>
  <si>
    <t>'01-299-5100-5133-00</t>
  </si>
  <si>
    <t>'01-299-5700-5271-00</t>
  </si>
  <si>
    <t>'01-299-5700-5303-00</t>
  </si>
  <si>
    <t>'01-299-5700-5306-00</t>
  </si>
  <si>
    <t>'01-299-5700-5384-00</t>
  </si>
  <si>
    <t>'01-299-5700-5399-00</t>
  </si>
  <si>
    <t>'01-299-5700-5483-00</t>
  </si>
  <si>
    <t>'01-299-5700-5589-00</t>
  </si>
  <si>
    <t>'01-299-5700-5591-00</t>
  </si>
  <si>
    <t>'01-299-5700-5693-00</t>
  </si>
  <si>
    <t>'01-300-5700-5694-00</t>
  </si>
  <si>
    <t>'01-300-5700-5695-00</t>
  </si>
  <si>
    <t>'01-422-5100-5101-00</t>
  </si>
  <si>
    <t>Tree Warden</t>
  </si>
  <si>
    <t>'01-422-5100-5120-00</t>
  </si>
  <si>
    <t>'01-422-5100-5135-00</t>
  </si>
  <si>
    <t>'01-422-5100-5142-00</t>
  </si>
  <si>
    <t>'01-422-5700-5210-00</t>
  </si>
  <si>
    <t>'01-422-5700-5211-00</t>
  </si>
  <si>
    <t>'01-422-5700-5215-00</t>
  </si>
  <si>
    <t>'01-422-5700-5241-00</t>
  </si>
  <si>
    <t>'01-422-5700-5245-00</t>
  </si>
  <si>
    <t>'01-422-5700-5246-00</t>
  </si>
  <si>
    <t>'01-422-5700-5253-00</t>
  </si>
  <si>
    <t>'01-422-5700-5256-00</t>
  </si>
  <si>
    <t>'01-422-5700-5257-00</t>
  </si>
  <si>
    <t>'01-422-5700-5263-00</t>
  </si>
  <si>
    <t>'01-422-5700-5264-00</t>
  </si>
  <si>
    <t>'01-422-5700-5272-00</t>
  </si>
  <si>
    <t>'01-422-5700-5303-00</t>
  </si>
  <si>
    <t>'01-422-5700-5341-00</t>
  </si>
  <si>
    <t>'01-422-5700-5420-00</t>
  </si>
  <si>
    <t>'01-422-5700-5530-00</t>
  </si>
  <si>
    <t>'01-422-5700-5531-00</t>
  </si>
  <si>
    <t>'01-422-5700-5532-00</t>
  </si>
  <si>
    <t>'01-422-5700-5585-00</t>
  </si>
  <si>
    <t>'01-422-5700-5595-00</t>
  </si>
  <si>
    <t>'01-422-5700-5710-00</t>
  </si>
  <si>
    <t>'01-422-5700-5730-00</t>
  </si>
  <si>
    <t>'01-422-5700-5780-00</t>
  </si>
  <si>
    <t>'01-422-5700-5850-00</t>
  </si>
  <si>
    <t>'01-423-5700-5245-00</t>
  </si>
  <si>
    <t>'01-423-5700-5292-00</t>
  </si>
  <si>
    <t>'01-423-5700-5533-00</t>
  </si>
  <si>
    <t>'01-430-5700-5210-00</t>
  </si>
  <si>
    <t>'01-430-5700-5211-00</t>
  </si>
  <si>
    <t>'01-430-5700-5236-00</t>
  </si>
  <si>
    <t>'01-430-5700-5294-00</t>
  </si>
  <si>
    <t>'01-430-5700-5297-00</t>
  </si>
  <si>
    <t>'01-430-5700-5302-00</t>
  </si>
  <si>
    <t>'01-430-5700-5315-00</t>
  </si>
  <si>
    <t>'01-430-5700-5691-00</t>
  </si>
  <si>
    <t>'01-491-5100-5136-00</t>
  </si>
  <si>
    <t>'01-491-5100-5120-00</t>
  </si>
  <si>
    <t>'01-491-5700-5241-00</t>
  </si>
  <si>
    <t>'01-491-5700-5245-00</t>
  </si>
  <si>
    <t>'01-491-5700-5254-00</t>
  </si>
  <si>
    <t>'01-491-5700-5306-00</t>
  </si>
  <si>
    <t>'01-491-5700-5344-00</t>
  </si>
  <si>
    <t>'01-491-5700-5430-00</t>
  </si>
  <si>
    <t>'01-491-5700-5460-00</t>
  </si>
  <si>
    <t>'01-491-5700-5589-00</t>
  </si>
  <si>
    <t>'01-491-5700-5711-00</t>
  </si>
  <si>
    <t>'01-491-5700-5730-00</t>
  </si>
  <si>
    <t>'01-491-5700-5850-00</t>
  </si>
  <si>
    <t>'01-510-5100-5101-00</t>
  </si>
  <si>
    <t>'01-510-5100-5138-00</t>
  </si>
  <si>
    <t>'01-510-5700-5296-00</t>
  </si>
  <si>
    <t>'01-510-5700-5301-00</t>
  </si>
  <si>
    <t>'01-510-5700-5303-00</t>
  </si>
  <si>
    <t>'01-510-5700-5306-00</t>
  </si>
  <si>
    <t>'01-510-5700-5316-00</t>
  </si>
  <si>
    <t>'01-510-5700-5317-00</t>
  </si>
  <si>
    <t>'01-510-5700-5344-00</t>
  </si>
  <si>
    <t>'01-510-5700-5399-00</t>
  </si>
  <si>
    <t>'01-510-5700-5420-00</t>
  </si>
  <si>
    <t>'01-510-5700-5589-00</t>
  </si>
  <si>
    <t>'01-510-5700-5710-00</t>
  </si>
  <si>
    <t>'01-510-5700-5730-00</t>
  </si>
  <si>
    <t>'01-541-5700-5687-00</t>
  </si>
  <si>
    <t>'01-541-5700-5688-00</t>
  </si>
  <si>
    <t>'01-541-5700-5696-00</t>
  </si>
  <si>
    <t>'01-610-5100-5142-00</t>
  </si>
  <si>
    <t>'01-610-5100-5151-00</t>
  </si>
  <si>
    <t>'01-610-5100-5152-00</t>
  </si>
  <si>
    <t>'01-610-5100-5153-00</t>
  </si>
  <si>
    <t>'01-610-5100-5154-00</t>
  </si>
  <si>
    <t>'01-610-5700-5210-00</t>
  </si>
  <si>
    <t>'01-610-5700-5211-00</t>
  </si>
  <si>
    <t>'01-610-5700-5241-00</t>
  </si>
  <si>
    <t>'01-610-5700-5242-00</t>
  </si>
  <si>
    <t>'01-610-5700-5245-00</t>
  </si>
  <si>
    <t>'01-610-5700-5247-00</t>
  </si>
  <si>
    <t>'01-610-5700-5248-00</t>
  </si>
  <si>
    <t>'01-610-5700-5293-00</t>
  </si>
  <si>
    <t>'01-610-5700-5303-00</t>
  </si>
  <si>
    <t>'01-610-5700-5306-00</t>
  </si>
  <si>
    <t>'01-610-5700-5309-00</t>
  </si>
  <si>
    <t>'01-610-5700-5341-00</t>
  </si>
  <si>
    <t>'01-610-5700-5344-00</t>
  </si>
  <si>
    <t>'01-610-5700-5383-00</t>
  </si>
  <si>
    <t>'01-610-5700-5420-00</t>
  </si>
  <si>
    <t>'01-610-5700-5450-00</t>
  </si>
  <si>
    <t>'01-610-5700-5510-00</t>
  </si>
  <si>
    <t>'01-610-5700-5511-00</t>
  </si>
  <si>
    <t>'01-610-5700-5513-00</t>
  </si>
  <si>
    <t>'01-610-5700-5586-00</t>
  </si>
  <si>
    <t>'01-610-5700-5587-00</t>
  </si>
  <si>
    <t>'01-610-5700-5589-00</t>
  </si>
  <si>
    <t>'01-610-5700-5595-00</t>
  </si>
  <si>
    <t>'01-610-5700-5710-00</t>
  </si>
  <si>
    <t>'01-610-5700-5730-00</t>
  </si>
  <si>
    <t>'01-630-5100-5155-00</t>
  </si>
  <si>
    <t>'01-630-5100-5183-00</t>
  </si>
  <si>
    <t>'01-630-5100-5156-00</t>
  </si>
  <si>
    <t>'01-630-5100-5157-00</t>
  </si>
  <si>
    <t>'01-630-5100-5158-00</t>
  </si>
  <si>
    <t>'01-630-5100-5159-00</t>
  </si>
  <si>
    <t>'01-630-5700-5210-00</t>
  </si>
  <si>
    <t>'01-630-5700-5242-00</t>
  </si>
  <si>
    <t>'01-630-5700-5245-00</t>
  </si>
  <si>
    <t>'01-630-5700-5247-00</t>
  </si>
  <si>
    <t>'01-630-5700-5251-00</t>
  </si>
  <si>
    <t>'01-630-5700-5293-00</t>
  </si>
  <si>
    <t>'01-630-5700-5296-00</t>
  </si>
  <si>
    <t>'01-630-5700-5303-00</t>
  </si>
  <si>
    <t>'01-630-5700-5306-00</t>
  </si>
  <si>
    <t>'01-630-5700-5325-00</t>
  </si>
  <si>
    <t>'01-630-5700-5341-00</t>
  </si>
  <si>
    <t>'01-630-5700-5343-00</t>
  </si>
  <si>
    <t>'01-630-5700-5344-00</t>
  </si>
  <si>
    <t>'01-630-5700-5399-00</t>
  </si>
  <si>
    <t>'01-630-5700-5420-00</t>
  </si>
  <si>
    <t>'01-630-5700-5430-00</t>
  </si>
  <si>
    <t>'01-630-5700-5532-00</t>
  </si>
  <si>
    <t>'01-630-5700-5582-00</t>
  </si>
  <si>
    <t>'01-630-5700-5584-00</t>
  </si>
  <si>
    <t>'01-630-5700-5585-00</t>
  </si>
  <si>
    <t>'01-630-5700-5589-00</t>
  </si>
  <si>
    <t>'01-630-5700-5595-00</t>
  </si>
  <si>
    <t>'01-630-5700-5711-00</t>
  </si>
  <si>
    <t>'01-630-5700-5740-00</t>
  </si>
  <si>
    <t>'01-630-5700-5850-00</t>
  </si>
  <si>
    <t>'01-630-5700-5870-00</t>
  </si>
  <si>
    <t>Parks</t>
  </si>
  <si>
    <t>'01-650-5700-5399-00</t>
  </si>
  <si>
    <t>'01-691-5100-5108-00</t>
  </si>
  <si>
    <t>'01-691-5700-5399-00</t>
  </si>
  <si>
    <t>'01-691-5700-5730-00</t>
  </si>
  <si>
    <t>Retirement of Debt - Principal</t>
  </si>
  <si>
    <t>'01-710-5700-5909-00</t>
  </si>
  <si>
    <t>'01-710-5700-5910-00</t>
  </si>
  <si>
    <t>'01-710-5700-5913-00</t>
  </si>
  <si>
    <t>'01-710-5700-5915-00</t>
  </si>
  <si>
    <t>'01-710-5700-5916-00</t>
  </si>
  <si>
    <t>'01-710-5700-5917-00</t>
  </si>
  <si>
    <t>'01-710-5700-5918-00</t>
  </si>
  <si>
    <t>'01-710-5700-5920-00</t>
  </si>
  <si>
    <t>Retirement of Debt - Interest</t>
  </si>
  <si>
    <t>'01-751-5700-5909-00</t>
  </si>
  <si>
    <t>'01-751-5700-5910-00</t>
  </si>
  <si>
    <t>'01-751-5700-5913-00</t>
  </si>
  <si>
    <t>'01-751-5700-5915-00</t>
  </si>
  <si>
    <t>'01-751-5700-5916-00</t>
  </si>
  <si>
    <t>'01-751-5700-5917-00</t>
  </si>
  <si>
    <t>'01-751-5700-5918-00</t>
  </si>
  <si>
    <t>'01-751-5700-5920-00</t>
  </si>
  <si>
    <t>'01-752-5700-5319-00</t>
  </si>
  <si>
    <t>'01-752-5700-5907-00</t>
  </si>
  <si>
    <t>'01-752-5700-5911-00</t>
  </si>
  <si>
    <t>Other Assessments</t>
  </si>
  <si>
    <t>'01-840-5700-5692-00</t>
  </si>
  <si>
    <t>% inc</t>
  </si>
  <si>
    <t>'01-910-5700-5170-00</t>
  </si>
  <si>
    <t>'01-910-5700-5171-00</t>
  </si>
  <si>
    <t>'01-910-5700-5172-00</t>
  </si>
  <si>
    <t>'01-910-5700-5173-00</t>
  </si>
  <si>
    <t>'01-910-5700-5174-00</t>
  </si>
  <si>
    <t>'01-910-5700-5175-00</t>
  </si>
  <si>
    <t>'01-945-5700-5740-00</t>
  </si>
  <si>
    <t>'01-945-5700-5742-00</t>
  </si>
  <si>
    <t>Fiscal Year 2015</t>
  </si>
  <si>
    <t>Reg Fee Annual School,hotel, other class</t>
  </si>
  <si>
    <t>Static IP Address for WTI Remote Access</t>
  </si>
  <si>
    <t>calendar, deposit slips, calc tape</t>
  </si>
  <si>
    <t>toner for printer</t>
  </si>
  <si>
    <t>cape &amp; islands meetings, travel</t>
  </si>
  <si>
    <t>MCTA&amp;Cape&amp;Islands annual mbrshp</t>
  </si>
  <si>
    <t>Prevailing wage increase</t>
  </si>
  <si>
    <t xml:space="preserve">maint shed, roof leaks </t>
  </si>
  <si>
    <t>chainsaw-4, 2-brushcutter, 2 blowers, 2 pole saw, 2 hedgetrimmer, 1 paint mach</t>
  </si>
  <si>
    <t>1-yr $22/basin used to be 16</t>
  </si>
  <si>
    <t>grading, pot hole Decca</t>
  </si>
  <si>
    <t>Center lines</t>
  </si>
  <si>
    <t>Annual Trade Show</t>
  </si>
  <si>
    <t>paper, pens</t>
  </si>
  <si>
    <t>Bar Oil, chains, files, grinder</t>
  </si>
  <si>
    <t>top soil, dirt</t>
  </si>
  <si>
    <t>stop sign=$46</t>
  </si>
  <si>
    <t>Safety vest, chainsaw chaps, sweatshirt</t>
  </si>
  <si>
    <t>Off-island, SSA, IRS reimb miles, pickup supplies</t>
  </si>
  <si>
    <t>replacement/compactor</t>
  </si>
  <si>
    <t>Mass Hwy Assn</t>
  </si>
  <si>
    <t>'01-122-5100-5195-00</t>
  </si>
  <si>
    <t>5195</t>
  </si>
  <si>
    <t>Intern</t>
  </si>
  <si>
    <t>01-122-5100-5177-00</t>
  </si>
  <si>
    <t>Inspection supplies, gloves,therm, flashlight</t>
  </si>
  <si>
    <t>Include Board in Profess Devel</t>
  </si>
  <si>
    <t>'01-192-5700-5711-00</t>
  </si>
  <si>
    <t>'01-194-5700-5341-00</t>
  </si>
  <si>
    <t>'01-199-5700-5294-00</t>
  </si>
  <si>
    <t>'01-210-5700-5710-00</t>
  </si>
  <si>
    <t>'01-220-5700-5420-00</t>
  </si>
  <si>
    <t>'29-231-8231-5305-00</t>
  </si>
  <si>
    <t>'01-299-5700-5343-00</t>
  </si>
  <si>
    <t>'01-299-5700-5344-00</t>
  </si>
  <si>
    <t>'01-299-5700-5420-00</t>
  </si>
  <si>
    <t>'01-299-5700-5210-00</t>
  </si>
  <si>
    <t>'01-299-5700-5260-00</t>
  </si>
  <si>
    <t>'01-430-5700-5341-00</t>
  </si>
  <si>
    <t>01-699-5700-5686-00</t>
  </si>
  <si>
    <t>Annual Certification Training</t>
  </si>
  <si>
    <t>expense &amp; payroll warrants</t>
  </si>
  <si>
    <t>overdrawn cks</t>
  </si>
  <si>
    <t>CCMHG, MCTA Conf</t>
  </si>
  <si>
    <t>MCTA, Cape &amp;Isd CTA</t>
  </si>
  <si>
    <t>misc items</t>
  </si>
  <si>
    <t>Propane for 1 Amb Barn</t>
  </si>
  <si>
    <t>OCI Maint Lic/Upgrades, maint</t>
  </si>
  <si>
    <t>upgrades/compatibility w/new amb</t>
  </si>
  <si>
    <t>NCEMSC-$75</t>
  </si>
  <si>
    <t>'29-231-8231-5248-00</t>
  </si>
  <si>
    <t>Drug Licensing, State Inspection</t>
  </si>
  <si>
    <t>'01-241-5700-5341-00</t>
  </si>
  <si>
    <t>Annualized</t>
  </si>
  <si>
    <t>Town Share</t>
  </si>
  <si>
    <t>Annual Rent 25 cylinders=2500</t>
  </si>
  <si>
    <t>'01-299-5700-5711-00</t>
  </si>
  <si>
    <t>'01-299-5700-5710-00</t>
  </si>
  <si>
    <t>SSA, off-island travel</t>
  </si>
  <si>
    <t>contingency cost</t>
  </si>
  <si>
    <t>Collective Contingencies Include:</t>
  </si>
  <si>
    <t>01-910-5700-5173-00</t>
  </si>
  <si>
    <t>01-000-2100-2150-00</t>
  </si>
  <si>
    <t>29-231-8231-5173-00</t>
  </si>
  <si>
    <t>Waste Collection -Inspections</t>
  </si>
  <si>
    <t>moved from Boat/Vehicle usage</t>
  </si>
  <si>
    <t xml:space="preserve">Town Counsel Review </t>
  </si>
  <si>
    <t>Public Hearings</t>
  </si>
  <si>
    <t>Master Plan, Bylaw Reports</t>
  </si>
  <si>
    <t>Research, Prof Dev, CTPC</t>
  </si>
  <si>
    <t>1 new, 2 aging amb</t>
  </si>
  <si>
    <t>WTI-Development Env &amp; Report Gen</t>
  </si>
  <si>
    <t>01-122-5700-5420-00</t>
  </si>
  <si>
    <t>5420</t>
  </si>
  <si>
    <t>01-122-5700-5711-00</t>
  </si>
  <si>
    <t>5711</t>
  </si>
  <si>
    <t>'01-192-5700-5249-00</t>
  </si>
  <si>
    <t>'01-192-5700-5343-00</t>
  </si>
  <si>
    <t>'01-220-5700-5422-00</t>
  </si>
  <si>
    <t>'01-291-5700-5303-00</t>
  </si>
  <si>
    <t>'01-610-5700-5711-00</t>
  </si>
  <si>
    <t>'29-231-8231-5745-00</t>
  </si>
  <si>
    <t>1.45% Medicare</t>
  </si>
  <si>
    <t>Budgeted as part of Health ins</t>
  </si>
  <si>
    <t>'29-231-8231-5174-00</t>
  </si>
  <si>
    <t>pagers</t>
  </si>
  <si>
    <t>01-230-5700-5697-00</t>
  </si>
  <si>
    <t>Fiscal Year 2016</t>
  </si>
  <si>
    <t>FY2016</t>
  </si>
  <si>
    <t>01-122-5100-5192-00</t>
  </si>
  <si>
    <t>01-122-5100-5193-00</t>
  </si>
  <si>
    <t>'01-196-5700-5600-00</t>
  </si>
  <si>
    <t>LIB</t>
  </si>
  <si>
    <t>'01-241-5700-5344-00</t>
  </si>
  <si>
    <t>01-430-5700-5850-00</t>
  </si>
  <si>
    <t>01-510-5700-5308-00</t>
  </si>
  <si>
    <t>01-630-5*-*-*</t>
  </si>
  <si>
    <t>01-210-5*-*-*</t>
  </si>
  <si>
    <t>01-220-5*-*-*</t>
  </si>
  <si>
    <t>01-230-5*-*-*</t>
  </si>
  <si>
    <t>01-241-5*-*-*</t>
  </si>
  <si>
    <t>01-291-5*-*-*</t>
  </si>
  <si>
    <t>01-292-5*-*-*</t>
  </si>
  <si>
    <t>01-295-5*-*-*</t>
  </si>
  <si>
    <t>01-296-5*-*-*</t>
  </si>
  <si>
    <t>01-299-5*-*-*</t>
  </si>
  <si>
    <t>01-300-5*-*-*</t>
  </si>
  <si>
    <t>01-422-5*-*-*</t>
  </si>
  <si>
    <t>01-423-5*-*-*</t>
  </si>
  <si>
    <t>01-430-5*-*-*</t>
  </si>
  <si>
    <t>01-491-5*-*-*</t>
  </si>
  <si>
    <t>01-510-5*-*-*</t>
  </si>
  <si>
    <t>01-541-5*-*-*</t>
  </si>
  <si>
    <t>01-610-5*-*-*</t>
  </si>
  <si>
    <t>01-650-5*-*-*</t>
  </si>
  <si>
    <t>01-691-5*-*-*</t>
  </si>
  <si>
    <t>01-699-5*-*-*</t>
  </si>
  <si>
    <t>01-710-5*-*-*</t>
  </si>
  <si>
    <t>01-751-5*-*-*</t>
  </si>
  <si>
    <t>01-752-5*-*-*</t>
  </si>
  <si>
    <t>01-840-5*-*-*</t>
  </si>
  <si>
    <t>01-910-5*-*-*</t>
  </si>
  <si>
    <t>01-945-5*-*-*</t>
  </si>
  <si>
    <t>01-114-5*-*-*</t>
  </si>
  <si>
    <t>01-122-5*-*-*</t>
  </si>
  <si>
    <t>01-131-5*-*-*</t>
  </si>
  <si>
    <t>01-135-5*-*-*</t>
  </si>
  <si>
    <t>01-136-5*-*-*</t>
  </si>
  <si>
    <t>01-141-5*-*-*</t>
  </si>
  <si>
    <t>01-145-5*-*-*</t>
  </si>
  <si>
    <t>01-146-5*-*-*</t>
  </si>
  <si>
    <t>01-151-5*-*-*</t>
  </si>
  <si>
    <t>01-152-5*-*-*</t>
  </si>
  <si>
    <t>01-161-5*-*-*</t>
  </si>
  <si>
    <t>01-171-5*-*-*</t>
  </si>
  <si>
    <t>01-175-5*-*-*</t>
  </si>
  <si>
    <t>01-176-5*-*-*</t>
  </si>
  <si>
    <t>01-179-5*-*-*</t>
  </si>
  <si>
    <t>01-185-5*-*-*</t>
  </si>
  <si>
    <t>01-192-5*-*-*</t>
  </si>
  <si>
    <t>01-194-5*-*-*</t>
  </si>
  <si>
    <t>01-196-5*-*-*</t>
  </si>
  <si>
    <t>01-198-5*-*-*</t>
  </si>
  <si>
    <t>01-199-5*-*-*</t>
  </si>
  <si>
    <t>Marshall Carroll</t>
  </si>
  <si>
    <t>TBD</t>
  </si>
  <si>
    <t>'01-146-5700-5319-00</t>
  </si>
  <si>
    <t>'01-179-5100-5142-00</t>
  </si>
  <si>
    <t>propane heater</t>
  </si>
  <si>
    <t>01-691-5100-5142-00</t>
  </si>
  <si>
    <t>'29-231-8231-5198-00</t>
  </si>
  <si>
    <t>'01-171-5100-5142-00</t>
  </si>
  <si>
    <t>'01-176-5100-5142-00</t>
  </si>
  <si>
    <t>G5/S8 - 13 hrs;+20hrs coverage for Rodney vaca</t>
  </si>
  <si>
    <t>$175/mo for 6 mo+cleaning</t>
  </si>
  <si>
    <t>contingency services</t>
  </si>
  <si>
    <t>'01-710-5700-5924-00</t>
  </si>
  <si>
    <t>'01-751-5700-5924-00</t>
  </si>
  <si>
    <t>'01-710-5700-5923-00</t>
  </si>
  <si>
    <t>'01-710-5700-5922-00</t>
  </si>
  <si>
    <t>'01-751-5700-5922-00</t>
  </si>
  <si>
    <t>DCRHA Assmt - 50/50formula</t>
  </si>
  <si>
    <t>'01-198-5700-5212-00</t>
  </si>
  <si>
    <t>Regional PV</t>
  </si>
  <si>
    <t>Landfill PV-Vineyard Power</t>
  </si>
  <si>
    <t>upkeep of equip</t>
  </si>
  <si>
    <t>Food/Disaster supplies as needed</t>
  </si>
  <si>
    <t>Shelter/EOC manning as needed</t>
  </si>
  <si>
    <t>MVEMDA</t>
  </si>
  <si>
    <t>Barn Book/Quarantines</t>
  </si>
  <si>
    <t>**</t>
  </si>
  <si>
    <t>Mowing/grazing/cleanup/repair</t>
  </si>
  <si>
    <t>'29-231-8231-5130-00</t>
  </si>
  <si>
    <t>created account 2/6/15</t>
  </si>
  <si>
    <t>Provided by MVRefuse</t>
  </si>
  <si>
    <t>MA Cemetery Association</t>
  </si>
  <si>
    <t>Tri Town</t>
  </si>
  <si>
    <t>EMPLOYEES &amp; BOARD</t>
  </si>
  <si>
    <t>RETIREES</t>
  </si>
  <si>
    <t>MEDEX RETIREES &amp; SPOUSES</t>
  </si>
  <si>
    <t>Surety bond - req'd by Statute</t>
  </si>
  <si>
    <t>Animal Control Officer</t>
  </si>
  <si>
    <t>Beach Dept - 15K</t>
  </si>
  <si>
    <t>Animal Ctrl Officer -Medical Services</t>
  </si>
  <si>
    <t>Animal Ctrl Officer -Boarding Costs</t>
  </si>
  <si>
    <t>Waste Collection-Engineering Services</t>
  </si>
  <si>
    <t>Social Services</t>
  </si>
  <si>
    <t>'01-194-5700-5293-00</t>
  </si>
  <si>
    <t>FY2017</t>
  </si>
  <si>
    <t>Fiscal Year 2017</t>
  </si>
  <si>
    <t>01-291-5700-5710-00</t>
  </si>
  <si>
    <t>1099's, Filings</t>
  </si>
  <si>
    <t>Health Ins</t>
  </si>
  <si>
    <t>infusion pumps</t>
  </si>
  <si>
    <t>11 Holidays@time+1/2</t>
  </si>
  <si>
    <t>'29-231-8231-5169-00</t>
  </si>
  <si>
    <t>Longevity 1%</t>
  </si>
  <si>
    <t>Blandini, J.</t>
  </si>
  <si>
    <t>BURTON, J.</t>
  </si>
  <si>
    <t xml:space="preserve">Annual </t>
  </si>
  <si>
    <t>Dept Total</t>
  </si>
  <si>
    <t>moved to milieage allowance</t>
  </si>
  <si>
    <t>toner, envelopes, deposit slip</t>
  </si>
  <si>
    <t>G11/S8 38-hrs</t>
  </si>
  <si>
    <t>tax bills, envelopes</t>
  </si>
  <si>
    <t>'01-430-5700-5298-00</t>
  </si>
  <si>
    <t>Recording fees at Registry $75/each</t>
  </si>
  <si>
    <t>CPTC courses for Board Members</t>
  </si>
  <si>
    <t>'01-210-5700-5251-00</t>
  </si>
  <si>
    <t>Update tax maps annually</t>
  </si>
  <si>
    <t>Monthly</t>
  </si>
  <si>
    <t>Premium</t>
  </si>
  <si>
    <t>Share/mo</t>
  </si>
  <si>
    <t>Increase in price</t>
  </si>
  <si>
    <t>Assistant</t>
  </si>
  <si>
    <t>'01-198-5700-5213-00</t>
  </si>
  <si>
    <t>Departmental Employee Benefits</t>
  </si>
  <si>
    <t>SSA, mileage</t>
  </si>
  <si>
    <t>EverSource</t>
  </si>
  <si>
    <t>Total EverSource/CVEC/VPS</t>
  </si>
  <si>
    <t>4% - Building Inspector</t>
  </si>
  <si>
    <t>CTH</t>
  </si>
  <si>
    <t>CCC</t>
  </si>
  <si>
    <t>PD</t>
  </si>
  <si>
    <t>FD</t>
  </si>
  <si>
    <t>LVB</t>
  </si>
  <si>
    <t>HARBOR</t>
  </si>
  <si>
    <t>ComfStation</t>
  </si>
  <si>
    <t>Waste</t>
  </si>
  <si>
    <t>Hwy</t>
  </si>
  <si>
    <t>'01-179-5700-5305-00</t>
  </si>
  <si>
    <t>'01-945-5700-5746-00</t>
  </si>
  <si>
    <t>'01-945-5700-5747-00</t>
  </si>
  <si>
    <t>Special Warrant Articles:</t>
  </si>
  <si>
    <t>22, Report fromT.C.,change to LEDFY16</t>
  </si>
  <si>
    <t>*school budget was recertified 5/18/15</t>
  </si>
  <si>
    <t>ATM vote.</t>
  </si>
  <si>
    <t>CHLMK Assmt $2,382,644.34 AFTER Chilmark</t>
  </si>
  <si>
    <t>Maint Supervisor of Town Bldgs</t>
  </si>
  <si>
    <t>'01-196-5700-5302-00</t>
  </si>
  <si>
    <t>'01-194-5700-5306-00</t>
  </si>
  <si>
    <t>'01-199-5700-5430-00</t>
  </si>
  <si>
    <t>'01-131-5700-5306-00</t>
  </si>
  <si>
    <t>'01-185-5700-5589-00</t>
  </si>
  <si>
    <t>'29-231-8231-5490-00</t>
  </si>
  <si>
    <t>3-10hr shifts 7days/20wks pd hourly,rates vary</t>
  </si>
  <si>
    <t>5 shifts/2wks, 10hr shift-Year Round</t>
  </si>
  <si>
    <t>G8/S3 -  $28.15/hr - 545hrs/year</t>
  </si>
  <si>
    <t>Fiscal Year 2018</t>
  </si>
  <si>
    <r>
      <rPr>
        <b/>
        <sz val="9"/>
        <color theme="1"/>
        <rFont val="Century Gothic"/>
        <family val="2"/>
      </rPr>
      <t>NO Pres.Detail</t>
    </r>
    <r>
      <rPr>
        <sz val="9"/>
        <color theme="1"/>
        <rFont val="Century Gothic"/>
        <family val="2"/>
      </rPr>
      <t>,CHLMK Rd.Race,AQ RR, 3days Storm</t>
    </r>
  </si>
  <si>
    <t>OCI Maint Lic/When2work,Advan Imaging,AmbuPro</t>
  </si>
  <si>
    <t>'29-231-8231-5242-00</t>
  </si>
  <si>
    <r>
      <t>Departmental Employee Benefits-</t>
    </r>
    <r>
      <rPr>
        <b/>
        <i/>
        <sz val="10"/>
        <color theme="1"/>
        <rFont val="Century Gothic"/>
        <family val="2"/>
      </rPr>
      <t>est</t>
    </r>
  </si>
  <si>
    <t>01-135-5100-5108-00</t>
  </si>
  <si>
    <t>FT Vaca coverage</t>
  </si>
  <si>
    <t>'01-291-5700-5341-00</t>
  </si>
  <si>
    <t>Rd edges, rd.side posts</t>
  </si>
  <si>
    <t>PD=54.00/hr; 8hr=432 x 5days</t>
  </si>
  <si>
    <t>State mandated materials expenditure</t>
  </si>
  <si>
    <t>'01-161-5700-5592-00</t>
  </si>
  <si>
    <t>'01-295-5700-5240-00</t>
  </si>
  <si>
    <t>'01-491-5100-5108-00</t>
  </si>
  <si>
    <t>Cemetery Commission</t>
  </si>
  <si>
    <t>Public Nursing, Flu Clinic, Ticks&amp;Youth</t>
  </si>
  <si>
    <t>MHOA-60,MWWA-75,NEHA-95</t>
  </si>
  <si>
    <t>Electric USAGE ONLY</t>
  </si>
  <si>
    <t>Researching alt scenarios</t>
  </si>
  <si>
    <t>CHS charges now go to cardholder</t>
  </si>
  <si>
    <t>Elec,Plumbg,General Maint</t>
  </si>
  <si>
    <t>Appraisal, billing</t>
  </si>
  <si>
    <t>Cemetery Admin</t>
  </si>
  <si>
    <t>'01-910-5700-5199-00</t>
  </si>
  <si>
    <t>Totals</t>
  </si>
  <si>
    <t>1% COLA Article</t>
  </si>
  <si>
    <t>STM 12-16#2 LIB Salary Shortfall</t>
  </si>
  <si>
    <t>PY-192</t>
  </si>
  <si>
    <t>cont'd app-196</t>
  </si>
  <si>
    <t>County Tax-830</t>
  </si>
  <si>
    <t>VHCAP-830</t>
  </si>
  <si>
    <t>State Aid-820</t>
  </si>
  <si>
    <t>TC</t>
  </si>
  <si>
    <t xml:space="preserve">TC-Beach Stickers </t>
  </si>
  <si>
    <t>TC-MVI Beach Liability</t>
  </si>
  <si>
    <t>Zobrio CashMgmt Sftware</t>
  </si>
  <si>
    <t>Cooney, T.</t>
  </si>
  <si>
    <t>Graczykowski, A.</t>
  </si>
  <si>
    <t>FIELDER W.</t>
  </si>
  <si>
    <t>REICH W.</t>
  </si>
  <si>
    <t>Conservation Agent</t>
  </si>
  <si>
    <t>01-830-9267-5700-*</t>
  </si>
  <si>
    <t>01-830-9561-5700-*</t>
  </si>
  <si>
    <t>MIIA PC Insurance-2 1/2 %</t>
  </si>
  <si>
    <t>Chubb PD,FD 111F-2 1/2%</t>
  </si>
  <si>
    <t>Less CPC covered by Fund 25:</t>
  </si>
  <si>
    <t>ATM Voted Budget</t>
  </si>
  <si>
    <t>Fundware Balance 01/30/17:</t>
  </si>
  <si>
    <t>'01-198-5700-5534-00</t>
  </si>
  <si>
    <t>'01-422-5700-5534-00</t>
  </si>
  <si>
    <t>MALONEY, J</t>
  </si>
  <si>
    <t>'01-422-5700-5481-00</t>
  </si>
  <si>
    <t>300/mo New Truck Gasoline</t>
  </si>
  <si>
    <t>'01-422-5700-5243-00</t>
  </si>
  <si>
    <t>Inspection/Oil Change/other</t>
  </si>
  <si>
    <t>'01-295-5700-5710-00</t>
  </si>
  <si>
    <t>'01-295-5700-5711-00</t>
  </si>
  <si>
    <t>Elected Officials</t>
  </si>
  <si>
    <t>FY2013</t>
  </si>
  <si>
    <t>FY2012</t>
  </si>
  <si>
    <t>FY2011</t>
  </si>
  <si>
    <t>Revised Budget</t>
  </si>
  <si>
    <t>12 1/2 holidays for FT Officers</t>
  </si>
  <si>
    <t>MCU, TRT &amp; Dues</t>
  </si>
  <si>
    <t>01-210-5700-5250-00</t>
  </si>
  <si>
    <t>5250</t>
  </si>
  <si>
    <t>mo lease pymt copy/computer</t>
  </si>
  <si>
    <t>QED, RDASoft</t>
  </si>
  <si>
    <t>'01-630-5100-5120-00</t>
  </si>
  <si>
    <t>'01-630-5100-5108-00</t>
  </si>
  <si>
    <t>G5/Sx -E.Bunch,B.Bassett</t>
  </si>
  <si>
    <t>Electronic Materials</t>
  </si>
  <si>
    <t>'01-175-5700-5317-00</t>
  </si>
  <si>
    <t>'01-175-5700-5319-00</t>
  </si>
  <si>
    <t>'01-199-5700-5870-00</t>
  </si>
  <si>
    <t>'01-220-5100-5166-00</t>
  </si>
  <si>
    <t>Ambulance - Vacation Coverage</t>
  </si>
  <si>
    <t>ROGERS, E.</t>
  </si>
  <si>
    <t>$80/hr plowing</t>
  </si>
  <si>
    <t>G8/S8 - 35 hrs;</t>
  </si>
  <si>
    <t>'01-146-5100-5142-00</t>
  </si>
  <si>
    <t>'01-510-5100-5142-00</t>
  </si>
  <si>
    <t>Circ Asst/Programming-YR</t>
  </si>
  <si>
    <t>'01-910-5700-5201-00</t>
  </si>
  <si>
    <t>The three health insurance lines are estimated at a 15% increase, I will have the final numbers after the CCMHG has it's rate setting meeting on the 1/24/18.</t>
  </si>
  <si>
    <t xml:space="preserve">unemployment contribution rate from the DUA, for 2018 it will be 0.03% </t>
  </si>
  <si>
    <t xml:space="preserve">I added a line att he botttom forthe  monthly $11 HSA managment fee - 5201 is the code that you gave me.  </t>
  </si>
  <si>
    <t>AUTOMARK</t>
  </si>
  <si>
    <t>Class fees pd by Edg</t>
  </si>
  <si>
    <t>Hotel accomodations</t>
  </si>
  <si>
    <t>'01-299-5100-5142-00</t>
  </si>
  <si>
    <t>Pumpout by 6/2019</t>
  </si>
  <si>
    <t>painting proj/mowing</t>
  </si>
  <si>
    <t>'01-220-5700-5450-00</t>
  </si>
  <si>
    <t>Contract</t>
  </si>
  <si>
    <t>cell/cable/telephones</t>
  </si>
  <si>
    <t>tc</t>
  </si>
  <si>
    <t>ERSI billed by Cnty;WebGIS</t>
  </si>
  <si>
    <t xml:space="preserve">Telephone 10 mo/audio </t>
  </si>
  <si>
    <t>3 pump outs</t>
  </si>
  <si>
    <t>CodeRed</t>
  </si>
  <si>
    <t>MOVE TO DEPT 198 in FY18</t>
  </si>
  <si>
    <t>Non-pension Employees</t>
  </si>
  <si>
    <t>Non pension eligible compensation</t>
  </si>
  <si>
    <t>Non Retirement</t>
  </si>
  <si>
    <t>Non Retirement + Longevity</t>
  </si>
  <si>
    <t>Non-retirement</t>
  </si>
  <si>
    <t>'01-161-5700-5870-00</t>
  </si>
  <si>
    <t>'01-291-5100-5142-00</t>
  </si>
  <si>
    <t>Longevity</t>
  </si>
  <si>
    <t>HWY</t>
  </si>
  <si>
    <t>1.45% of Total Wages</t>
  </si>
  <si>
    <t>Active Emp</t>
  </si>
  <si>
    <t>Elected off</t>
  </si>
  <si>
    <t>'01-650-5700-5306-00</t>
  </si>
  <si>
    <t>1/2 w/shellfish</t>
  </si>
  <si>
    <t>Harpers Payroll Service</t>
  </si>
  <si>
    <t>MVLEC</t>
  </si>
  <si>
    <t>'01-176-5700-5420-00</t>
  </si>
  <si>
    <t>folders</t>
  </si>
  <si>
    <t>Office Supplies</t>
  </si>
  <si>
    <t>'01-179-5700-5344-00</t>
  </si>
  <si>
    <t>'01-192-5700-5303-00</t>
  </si>
  <si>
    <t xml:space="preserve">Professional Development </t>
  </si>
  <si>
    <t>'01-192-5700-5710-00</t>
  </si>
  <si>
    <t>In State Travel</t>
  </si>
  <si>
    <t>'01-194-5700-5242-00</t>
  </si>
  <si>
    <t>Facilities Maintenance</t>
  </si>
  <si>
    <t>'01-292-5700-5870-00</t>
  </si>
  <si>
    <t>'01-295-5700-5241-00</t>
  </si>
  <si>
    <t>Bldg/Grounds Maintenance</t>
  </si>
  <si>
    <t>'01-295-5700-5450-00</t>
  </si>
  <si>
    <t>01-422-5700-5482-00</t>
  </si>
  <si>
    <t>Vehicle Supplies</t>
  </si>
  <si>
    <t>Professional Development</t>
  </si>
  <si>
    <t>'01-430-5700-5293-00</t>
  </si>
  <si>
    <t>Rubbish Disposal</t>
  </si>
  <si>
    <t>'01-510-5700-5298-00</t>
  </si>
  <si>
    <t>Waste Transportation</t>
  </si>
  <si>
    <t>reported in Dept 198</t>
  </si>
  <si>
    <t>'01-630-5700-5249-00</t>
  </si>
  <si>
    <t>Computer Training</t>
  </si>
  <si>
    <t>'01-830-5700-5621-00</t>
  </si>
  <si>
    <t>Cherry Sheet</t>
  </si>
  <si>
    <t>'01-820-5700-5640-00</t>
  </si>
  <si>
    <t>'01-820-5700-5646-00</t>
  </si>
  <si>
    <t>'01-820-5700-5663-00</t>
  </si>
  <si>
    <t>Total State &amp; County Cherry Sheet Charges</t>
  </si>
  <si>
    <t>Animal Control Officer (ACO)</t>
  </si>
  <si>
    <t>G8/S3</t>
  </si>
  <si>
    <t>Local Drop-Off Operation</t>
  </si>
  <si>
    <t>MVRD Monitoring Gas-Q; Water-Semi Annl</t>
  </si>
  <si>
    <t>55 TaborHouse Rd Shed/Eversource</t>
  </si>
  <si>
    <t>Verizon Landline allocation</t>
  </si>
  <si>
    <t>5 Year</t>
  </si>
  <si>
    <t>Fiscal Year 2014</t>
  </si>
  <si>
    <t>steamer seed;all other from MVSG</t>
  </si>
  <si>
    <t>outboard 115hp motor/cap plan</t>
  </si>
  <si>
    <t>HSA Management Fees</t>
  </si>
  <si>
    <t>Health Savings Account</t>
  </si>
  <si>
    <t>Health Saving Acct Mgmt Fee</t>
  </si>
  <si>
    <t>LDO-Operation/Labor MVRefuse</t>
  </si>
  <si>
    <t>'29-231-8231-5112-00</t>
  </si>
  <si>
    <t>'29-231-8231-5172-00</t>
  </si>
  <si>
    <t>Ambulance - Health Insurance</t>
  </si>
  <si>
    <t>Ambulance-Group Life Insurance</t>
  </si>
  <si>
    <t>Ambulance-Heating Fuels</t>
  </si>
  <si>
    <t>Ambulance- Vehicle Maintenance</t>
  </si>
  <si>
    <t>Ambulance- Medical Equip Maint</t>
  </si>
  <si>
    <t>Ambulance- Computer Equip Main</t>
  </si>
  <si>
    <t>Ambulance-Software Licensing</t>
  </si>
  <si>
    <t>Ambulance- Radio Repair/Maint</t>
  </si>
  <si>
    <t>Ambulance- Oxygen</t>
  </si>
  <si>
    <t>Ambulance- Rubbish Disposal</t>
  </si>
  <si>
    <t>Ambulance- Professional Dev</t>
  </si>
  <si>
    <t>Ambulance- Legal Council</t>
  </si>
  <si>
    <t>Ambulance- Advertising</t>
  </si>
  <si>
    <t>Ambulance- Telecommunications</t>
  </si>
  <si>
    <t>Ambulance- Postage</t>
  </si>
  <si>
    <t>Ambulance- Freight</t>
  </si>
  <si>
    <t>Ambulance- Other Purchased Ser</t>
  </si>
  <si>
    <t>Ambulance-License</t>
  </si>
  <si>
    <t>Ambulance- Office Supplies</t>
  </si>
  <si>
    <t>Ambulance- Gasoline</t>
  </si>
  <si>
    <t>Ambulance- Vehicle Supplies</t>
  </si>
  <si>
    <t>Ambulance-Food&amp;Food Svc Suppli</t>
  </si>
  <si>
    <t>Ambulance- Medical Supplies</t>
  </si>
  <si>
    <t>Ambulance- Uniforms</t>
  </si>
  <si>
    <t>Ambulance- Other Supplies</t>
  </si>
  <si>
    <t>Ambulance- In-State Travel</t>
  </si>
  <si>
    <t>Ambulance- Mileage Allowance</t>
  </si>
  <si>
    <t>Ambulance- Dues and Membership</t>
  </si>
  <si>
    <t>Ambulance- Insurance Premiums</t>
  </si>
  <si>
    <t>Ambulance- Incident Deductable</t>
  </si>
  <si>
    <t>Ambulance- Medicare</t>
  </si>
  <si>
    <t>Ambulance-Workers Comp Ins</t>
  </si>
  <si>
    <t>Ambulance- Replacement Equip</t>
  </si>
  <si>
    <t>Ambulance - Lab Testing</t>
  </si>
  <si>
    <t>Ambulance- Defib/12 Lead Maint</t>
  </si>
  <si>
    <t>Amblance - ALS Supply</t>
  </si>
  <si>
    <t>Ambulance - Chief</t>
  </si>
  <si>
    <t>Ambulance- Assistant  Chief</t>
  </si>
  <si>
    <t>Ambulance - YR Paramedic 1</t>
  </si>
  <si>
    <t>Ambulance - YR Paramedic 2</t>
  </si>
  <si>
    <t>Ambulance-YR Paramedic 3</t>
  </si>
  <si>
    <t>Ambulance- Clerical</t>
  </si>
  <si>
    <t>Ambulance - Nightshift EMT</t>
  </si>
  <si>
    <t>Ambulance- Seasonal EMT</t>
  </si>
  <si>
    <t>Ambulance- Off Season EMT</t>
  </si>
  <si>
    <t>Ambulance - Per-Diem Medic</t>
  </si>
  <si>
    <t>Ambulance - Nightshift Medic</t>
  </si>
  <si>
    <t>Ambulance- Special Events</t>
  </si>
  <si>
    <t>Ambulance- EMT Incentive</t>
  </si>
  <si>
    <t>Ambulance - Holiday Pay</t>
  </si>
  <si>
    <t>Overtime Compensation</t>
  </si>
  <si>
    <t>Ambulance - Mechanic</t>
  </si>
  <si>
    <t>Ambulance - Longevity</t>
  </si>
  <si>
    <t>'29-231-8231-5175-00</t>
  </si>
  <si>
    <t>'29-231-8231-5197-00</t>
  </si>
  <si>
    <t>Ambulance-OPEB</t>
  </si>
  <si>
    <t>Dues and Memberships</t>
  </si>
  <si>
    <t>Receptionist/Assistant</t>
  </si>
  <si>
    <t>Water Systems Operator</t>
  </si>
  <si>
    <t>District Reimb-Water Sys Op</t>
  </si>
  <si>
    <t>Advertising</t>
  </si>
  <si>
    <t>Printing of Town Report</t>
  </si>
  <si>
    <t>Postage</t>
  </si>
  <si>
    <t>Other Purchased Services</t>
  </si>
  <si>
    <t>Books and Publications</t>
  </si>
  <si>
    <t>Other Supplies</t>
  </si>
  <si>
    <t>In-State Travel</t>
  </si>
  <si>
    <t>Mileage Allowance</t>
  </si>
  <si>
    <t>Write-offs/Clearing Acct</t>
  </si>
  <si>
    <t>Selectmen-122</t>
  </si>
  <si>
    <t>Moderator-114</t>
  </si>
  <si>
    <t>Finance Committee-131</t>
  </si>
  <si>
    <t>5104</t>
  </si>
  <si>
    <t>5248</t>
  </si>
  <si>
    <t>Software Maintenance/License</t>
  </si>
  <si>
    <t>5582</t>
  </si>
  <si>
    <t>Computer Supplies</t>
  </si>
  <si>
    <t>Town Accountant-135</t>
  </si>
  <si>
    <t>5304</t>
  </si>
  <si>
    <t>5151</t>
  </si>
  <si>
    <t>Library Director</t>
  </si>
  <si>
    <t>5152</t>
  </si>
  <si>
    <t>Assistant Director/Youth Srvcs</t>
  </si>
  <si>
    <t>5153</t>
  </si>
  <si>
    <t>Assistant Librarian</t>
  </si>
  <si>
    <t>5154</t>
  </si>
  <si>
    <t>5210</t>
  </si>
  <si>
    <t>Electricity</t>
  </si>
  <si>
    <t>5211</t>
  </si>
  <si>
    <t>Heating Fuels</t>
  </si>
  <si>
    <t>5241</t>
  </si>
  <si>
    <t>Buildings/Grounds Maintenance</t>
  </si>
  <si>
    <t>5242</t>
  </si>
  <si>
    <t>5245</t>
  </si>
  <si>
    <t>Equipment Repair/Maintenance</t>
  </si>
  <si>
    <t>5247</t>
  </si>
  <si>
    <t>Computer Maintenance</t>
  </si>
  <si>
    <t>5293</t>
  </si>
  <si>
    <t>5309</t>
  </si>
  <si>
    <t>Bookbinding</t>
  </si>
  <si>
    <t>5341</t>
  </si>
  <si>
    <t>Telecommunications</t>
  </si>
  <si>
    <t>5383</t>
  </si>
  <si>
    <t>Programs</t>
  </si>
  <si>
    <t>5450</t>
  </si>
  <si>
    <t>Custodial Supplies</t>
  </si>
  <si>
    <t>5511</t>
  </si>
  <si>
    <t>Audio/Visual Supplies</t>
  </si>
  <si>
    <t>5513</t>
  </si>
  <si>
    <t>Library Cataloging</t>
  </si>
  <si>
    <t>5586</t>
  </si>
  <si>
    <t>Library Supplies</t>
  </si>
  <si>
    <t>5587</t>
  </si>
  <si>
    <t>Magazine/Newspaper Subscrip</t>
  </si>
  <si>
    <t>5595</t>
  </si>
  <si>
    <t>Bottled Water</t>
  </si>
  <si>
    <t>01-610-5100-5110-00</t>
  </si>
  <si>
    <t>01-610-5700-5514-00</t>
  </si>
  <si>
    <t>Auditing-136</t>
  </si>
  <si>
    <t>BoA-141</t>
  </si>
  <si>
    <t>Treasurer-145</t>
  </si>
  <si>
    <t>Tax Collector-146</t>
  </si>
  <si>
    <t>Legal-151</t>
  </si>
  <si>
    <t>HRB-152</t>
  </si>
  <si>
    <t>Town Clerk-161</t>
  </si>
  <si>
    <t>ConCom-171</t>
  </si>
  <si>
    <t>Planning Board-175</t>
  </si>
  <si>
    <t>ZBA-176</t>
  </si>
  <si>
    <t>CPC-179</t>
  </si>
  <si>
    <t>Housing-185</t>
  </si>
  <si>
    <t>G11/S8 -40hrs</t>
  </si>
  <si>
    <t>Septic Pumpouts</t>
  </si>
  <si>
    <t>Facilities Maint Supplies</t>
  </si>
  <si>
    <t>Additional Equipment</t>
  </si>
  <si>
    <t>Replacement Equipment</t>
  </si>
  <si>
    <t>01-194-5700-5420-00</t>
  </si>
  <si>
    <t>01-194-5700-5871-00</t>
  </si>
  <si>
    <t>Lab Testing</t>
  </si>
  <si>
    <t>Community Center-194</t>
  </si>
  <si>
    <t>Alarm Monitoring</t>
  </si>
  <si>
    <t>Vehicle Maintenance</t>
  </si>
  <si>
    <t>Radio Repair/Maintenance</t>
  </si>
  <si>
    <t>Gasoline</t>
  </si>
  <si>
    <t>Uniforms</t>
  </si>
  <si>
    <t>Ammunition</t>
  </si>
  <si>
    <t>Police Chief</t>
  </si>
  <si>
    <t>On-Call Compensation</t>
  </si>
  <si>
    <t>Summer/Special Police Officers</t>
  </si>
  <si>
    <t>Special Police Officers</t>
  </si>
  <si>
    <t>Traffic Officers</t>
  </si>
  <si>
    <t>Holiday Pay</t>
  </si>
  <si>
    <t>Patrolman-#3 WF</t>
  </si>
  <si>
    <t>Police Sergeant-SS</t>
  </si>
  <si>
    <t>Patrolman/Detective -ER</t>
  </si>
  <si>
    <t>Patrolman-#2 JB</t>
  </si>
  <si>
    <t>Administrative Assistant</t>
  </si>
  <si>
    <t>Legal Counsel</t>
  </si>
  <si>
    <t>Printing</t>
  </si>
  <si>
    <t>MVRHS District Assessment</t>
  </si>
  <si>
    <t>Up-Island District Assessment</t>
  </si>
  <si>
    <t>Chilmark School</t>
  </si>
  <si>
    <t>District Reimbursement</t>
  </si>
  <si>
    <t>Engley  Property</t>
  </si>
  <si>
    <t>Landfill Capping</t>
  </si>
  <si>
    <t>Town Hall Addition</t>
  </si>
  <si>
    <t>Elementery School Repairs</t>
  </si>
  <si>
    <t>Clay Rights</t>
  </si>
  <si>
    <t>Middle Line Road Housing</t>
  </si>
  <si>
    <t>DCRHA Reimbursement-MLR</t>
  </si>
  <si>
    <t>Pier Connector</t>
  </si>
  <si>
    <t>Road Paving-2015P</t>
  </si>
  <si>
    <t>Road Paving-2015 I</t>
  </si>
  <si>
    <t>Election Workers</t>
  </si>
  <si>
    <t>Registrars</t>
  </si>
  <si>
    <t>Dog License Supplies</t>
  </si>
  <si>
    <t>Bonding</t>
  </si>
  <si>
    <t>Consultants</t>
  </si>
  <si>
    <t>Water Testing</t>
  </si>
  <si>
    <t>Recording/Fiscal Advisory Fees</t>
  </si>
  <si>
    <t>01-161-5100-5142-00</t>
  </si>
  <si>
    <t>01-175-5100-5142-00</t>
  </si>
  <si>
    <t>01-152-5100-5142-00</t>
  </si>
  <si>
    <t>Cemetery Superintendent</t>
  </si>
  <si>
    <t>Temporary Employee</t>
  </si>
  <si>
    <t>Contractual Labor</t>
  </si>
  <si>
    <t>Groundskeeping Supplies</t>
  </si>
  <si>
    <t>Town Administrator</t>
  </si>
  <si>
    <t>Assistant Assessor</t>
  </si>
  <si>
    <t>Mapping Services</t>
  </si>
  <si>
    <t>Abstracts</t>
  </si>
  <si>
    <t>3% - Assistant Assessor</t>
  </si>
  <si>
    <t>'01-141-5700-5306-00</t>
  </si>
  <si>
    <t>Tax Bills</t>
  </si>
  <si>
    <t>5110</t>
  </si>
  <si>
    <t>Data Processing</t>
  </si>
  <si>
    <t>Bank Service Charges</t>
  </si>
  <si>
    <t>3% - Treasurer</t>
  </si>
  <si>
    <t>2% - custodian,1% Janitor</t>
  </si>
  <si>
    <t>Engineering Services</t>
  </si>
  <si>
    <t>Departmental Reserves</t>
  </si>
  <si>
    <t>Utilities-CVEC PPA</t>
  </si>
  <si>
    <t>Pasture Hill Rd Maint</t>
  </si>
  <si>
    <t>Town Owned Property-198</t>
  </si>
  <si>
    <t>move from 422 to 198 FY18</t>
  </si>
  <si>
    <t>Water Utility</t>
  </si>
  <si>
    <t>Tipping Fees/Waste Disposal</t>
  </si>
  <si>
    <t>Portable Toilet Rentals</t>
  </si>
  <si>
    <t>'01-199-5700-5241-00</t>
  </si>
  <si>
    <t>'01-199-5700-5254-00</t>
  </si>
  <si>
    <t>Emergency Management- Staffing</t>
  </si>
  <si>
    <t>Fire Department-220</t>
  </si>
  <si>
    <t>Police Department-210</t>
  </si>
  <si>
    <t>Comfort Station-199</t>
  </si>
  <si>
    <t>Assistant ACO</t>
  </si>
  <si>
    <t>Medical Services</t>
  </si>
  <si>
    <t>Boarding Costs</t>
  </si>
  <si>
    <t>Inspections</t>
  </si>
  <si>
    <t>Shellfish Constable</t>
  </si>
  <si>
    <t>Asst Shellfish Constable</t>
  </si>
  <si>
    <t>Boat Maintenance</t>
  </si>
  <si>
    <t>Boat or Vehicle Usage</t>
  </si>
  <si>
    <t>Shellfish Propagation</t>
  </si>
  <si>
    <t>Boat Fuel</t>
  </si>
  <si>
    <t>Purchase of Seed</t>
  </si>
  <si>
    <t>MV Shellfish Assessment</t>
  </si>
  <si>
    <t>Milieage Allowance</t>
  </si>
  <si>
    <t>Island CoA - Salaries</t>
  </si>
  <si>
    <t>Island CoA - Expenses</t>
  </si>
  <si>
    <t>VHCAP</t>
  </si>
  <si>
    <t>4-15 #15 C4L Bldg</t>
  </si>
  <si>
    <t>'01-541-5700-5267-00</t>
  </si>
  <si>
    <t>'01-541-5700-5268-00</t>
  </si>
  <si>
    <t>Workers Compensation Insurance</t>
  </si>
  <si>
    <t>Health Insurance-Active Emply</t>
  </si>
  <si>
    <t>Health Ins Mitigation</t>
  </si>
  <si>
    <t>OPEB Trust Contribution</t>
  </si>
  <si>
    <t>Group Life Insurance</t>
  </si>
  <si>
    <t>'01-910-5700-5202-00</t>
  </si>
  <si>
    <t>OPEB Trust ADMIN Fee</t>
  </si>
  <si>
    <t>Insurance Premiums</t>
  </si>
  <si>
    <t>FD PD Chap111F Insurance</t>
  </si>
  <si>
    <t>Harbor Insurance</t>
  </si>
  <si>
    <t>Incident Deductable</t>
  </si>
  <si>
    <t>Housing - Housing Assessment</t>
  </si>
  <si>
    <r>
      <t>*</t>
    </r>
    <r>
      <rPr>
        <i/>
        <sz val="9"/>
        <color theme="1"/>
        <rFont val="Century Gothic"/>
        <family val="2"/>
      </rPr>
      <t>approved by Committee …</t>
    </r>
  </si>
  <si>
    <t>G12/S4 - 40 hrs/wk BR</t>
  </si>
  <si>
    <t>G10/S6 - 40 hrs/wk MM</t>
  </si>
  <si>
    <t>G9/S4 - 40 hrs/wk TC</t>
  </si>
  <si>
    <t>G9/S4 - 40 hrs/wk ES</t>
  </si>
  <si>
    <t>G9/S5 - 40 hrs/wk JB</t>
  </si>
  <si>
    <t>G9/S2 - 30 hrs/wk BB</t>
  </si>
  <si>
    <t>G8/S5 - 25hrs</t>
  </si>
  <si>
    <t>Ambulance-YR Paramedic 4</t>
  </si>
  <si>
    <t>Superintendent of Streets</t>
  </si>
  <si>
    <t>Street Lighting</t>
  </si>
  <si>
    <t>Catch Basin Cleaning</t>
  </si>
  <si>
    <t>Tea Lane/Meetinghouse Maint</t>
  </si>
  <si>
    <t>Street Sweeping</t>
  </si>
  <si>
    <t>Painting Street Lines</t>
  </si>
  <si>
    <t>Roadside Tree Maintenance</t>
  </si>
  <si>
    <t>Highway Vehicle Usage</t>
  </si>
  <si>
    <t>Hand Tools and Supplies</t>
  </si>
  <si>
    <t>Highway Maintenance Materials</t>
  </si>
  <si>
    <t>Signs</t>
  </si>
  <si>
    <t>Police Detail</t>
  </si>
  <si>
    <t>3% - Superintendant</t>
  </si>
  <si>
    <t>2@G4/S4=20.05 20hrswk/42 wks</t>
  </si>
  <si>
    <t>Snow Removal Services</t>
  </si>
  <si>
    <t>Sand and Salt</t>
  </si>
  <si>
    <t>Fire Chief</t>
  </si>
  <si>
    <t>Forest Warden</t>
  </si>
  <si>
    <t>Fire Officers</t>
  </si>
  <si>
    <t>Firefighters</t>
  </si>
  <si>
    <t>Fire/Oil Burner Inspections</t>
  </si>
  <si>
    <t>Fire Mgmt/Developmt Support</t>
  </si>
  <si>
    <t>Copier Supplies</t>
  </si>
  <si>
    <t>Firefighting Supplies</t>
  </si>
  <si>
    <t>Fire Safety Education Supplies</t>
  </si>
  <si>
    <t>Fire Training</t>
  </si>
  <si>
    <t>'01-220-5100-5142-00</t>
  </si>
  <si>
    <t>Cultural Council Assessment</t>
  </si>
  <si>
    <t>Building Inspector</t>
  </si>
  <si>
    <t>Gas Inspector</t>
  </si>
  <si>
    <t>Plumbing Inspector</t>
  </si>
  <si>
    <t>Electrical Inspector</t>
  </si>
  <si>
    <t>'01-241-5700-5343-00</t>
  </si>
  <si>
    <t>Harbormaster</t>
  </si>
  <si>
    <t>Asst. Harbormaster</t>
  </si>
  <si>
    <t>Asst. Wharfinger</t>
  </si>
  <si>
    <t>Harbor Pilings</t>
  </si>
  <si>
    <t>Harbor Boat Maintenance</t>
  </si>
  <si>
    <t>Credit Card Fees</t>
  </si>
  <si>
    <t>Landfill Maintenance</t>
  </si>
  <si>
    <t>Waste Transporation</t>
  </si>
  <si>
    <t>MVRD&amp;RRD Assessment</t>
  </si>
  <si>
    <t>Waste Collection-430</t>
  </si>
  <si>
    <t>Administrator/Inspector-BoH</t>
  </si>
  <si>
    <t>Mosquito Testing</t>
  </si>
  <si>
    <t>Visiting Nurse Services</t>
  </si>
  <si>
    <t>Board of Health-510</t>
  </si>
  <si>
    <t>Beach Superintendents</t>
  </si>
  <si>
    <t>Assistant Beach Superintendent</t>
  </si>
  <si>
    <t>Lifeguards</t>
  </si>
  <si>
    <t>Sticker Clerks</t>
  </si>
  <si>
    <t>Beach Gate Guards</t>
  </si>
  <si>
    <t>Parking Attendants</t>
  </si>
  <si>
    <t>Plover Inspections</t>
  </si>
  <si>
    <t>Recreational Supplies</t>
  </si>
  <si>
    <t>Air Pollution Assessment</t>
  </si>
  <si>
    <t>RMV Non-Renewal Assessment</t>
  </si>
  <si>
    <t>Regional Transit Assessment</t>
  </si>
  <si>
    <t>MV Commission Assessment</t>
  </si>
  <si>
    <t>Fiscal Year 2020</t>
  </si>
  <si>
    <t>Operating Budget:</t>
  </si>
  <si>
    <t>Moderator</t>
  </si>
  <si>
    <t>Finance Committee</t>
  </si>
  <si>
    <t>Legal</t>
  </si>
  <si>
    <t>Personnel Board</t>
  </si>
  <si>
    <t>Community Preservation Comm</t>
  </si>
  <si>
    <t>Town Offices/Building Mainten</t>
  </si>
  <si>
    <t>Community Center</t>
  </si>
  <si>
    <t>Selectmens Maint/Unclassified</t>
  </si>
  <si>
    <t>Town Owned Property</t>
  </si>
  <si>
    <t>Comfort Station</t>
  </si>
  <si>
    <t>Ambulance Service Assessment</t>
  </si>
  <si>
    <t>Waste Collection and Disposal</t>
  </si>
  <si>
    <t>Short Term Interest</t>
  </si>
  <si>
    <t>Liability Insurance</t>
  </si>
  <si>
    <t>'01-161-5700-5876-00</t>
  </si>
  <si>
    <t>01-194-5700-5511-00</t>
  </si>
  <si>
    <t>'01-198-5700-5399-00</t>
  </si>
  <si>
    <t>'01-199-5700-5450-00</t>
  </si>
  <si>
    <t>% of TL</t>
  </si>
  <si>
    <t>'01-422-5700-5711-00</t>
  </si>
  <si>
    <t>MV Refuse District Billing</t>
  </si>
  <si>
    <t>'01-491-5100-5142-00</t>
  </si>
  <si>
    <t>Cemetery Commission-491</t>
  </si>
  <si>
    <t>Snow and Ice Removal-423</t>
  </si>
  <si>
    <t>Highway Maintenance-422</t>
  </si>
  <si>
    <t>Education-300</t>
  </si>
  <si>
    <t>Shellfish Department-299</t>
  </si>
  <si>
    <t>Animal Inspector-296</t>
  </si>
  <si>
    <t>Harbor Department-295</t>
  </si>
  <si>
    <t>Animal Control Officer-292</t>
  </si>
  <si>
    <t>Emergency Management-291</t>
  </si>
  <si>
    <t>Building Inspections-241</t>
  </si>
  <si>
    <t>Tri-Town Ambulance-231</t>
  </si>
  <si>
    <t>CTH Building-192</t>
  </si>
  <si>
    <t>Social Services-541</t>
  </si>
  <si>
    <t>Library Assistants</t>
  </si>
  <si>
    <t>Library Department-610</t>
  </si>
  <si>
    <t>Beach Department-630</t>
  </si>
  <si>
    <t>'01-630-5700-5307-00</t>
  </si>
  <si>
    <t>Parks-650</t>
  </si>
  <si>
    <t>Cultural Council-699</t>
  </si>
  <si>
    <t>Historical Commission-691</t>
  </si>
  <si>
    <t>Retirement of Debt Principal-710</t>
  </si>
  <si>
    <t>Retirement of Debt Interest-751</t>
  </si>
  <si>
    <t>Recap pg 2</t>
  </si>
  <si>
    <t>Other Assessments-840</t>
  </si>
  <si>
    <t>State Assessments-820</t>
  </si>
  <si>
    <t>County Assessments-830</t>
  </si>
  <si>
    <t>'01-910-5700-5204-00</t>
  </si>
  <si>
    <t>'01-910-5700-5203-00</t>
  </si>
  <si>
    <t>Executive Benefits</t>
  </si>
  <si>
    <t>HSA - Town Contribution</t>
  </si>
  <si>
    <t>'01-910-5700-5189-00</t>
  </si>
  <si>
    <t>'01-910-5700-5196-00</t>
  </si>
  <si>
    <t>'01-910-5700-5197-00</t>
  </si>
  <si>
    <t>MALKIN, J</t>
  </si>
  <si>
    <t>I</t>
  </si>
  <si>
    <t>Booker, B</t>
  </si>
  <si>
    <t>Health Insurance- Elected Officials</t>
  </si>
  <si>
    <t>Retirees &amp;Medex</t>
  </si>
  <si>
    <t>PB plans to join the available professional organizations: American Planners Assoc.</t>
  </si>
  <si>
    <t>300 xfer tp DEPT 198</t>
  </si>
  <si>
    <t>2600 xfer to DEPT 198</t>
  </si>
  <si>
    <t>5 days of tree work@2500</t>
  </si>
  <si>
    <t>moved to budget</t>
  </si>
  <si>
    <t>Janitor</t>
  </si>
  <si>
    <t>Computer Training/Support</t>
  </si>
  <si>
    <t>Copier Maintenance Contract</t>
  </si>
  <si>
    <t>GIS Software Maint</t>
  </si>
  <si>
    <t>County OPEB</t>
  </si>
  <si>
    <t>'01-198-5700-5535-00</t>
  </si>
  <si>
    <t>Peaked Hill Ball Field mowing</t>
  </si>
  <si>
    <t>moved from 650 FY19</t>
  </si>
  <si>
    <t>Sub-Total Other locations</t>
  </si>
  <si>
    <t>Sub-Total LIB</t>
  </si>
  <si>
    <t>Deputy Director</t>
  </si>
  <si>
    <t>'01-292-5100-5142-00</t>
  </si>
  <si>
    <t>Svc Contract, recurring costs</t>
  </si>
  <si>
    <t>MCPPO</t>
  </si>
  <si>
    <t>6,100 xfer to DEPT 198-increase 1200</t>
  </si>
  <si>
    <t>1200 xfer to DEPT 198-increase 1200</t>
  </si>
  <si>
    <t>'01-198-5700-5241-00</t>
  </si>
  <si>
    <t>'01-198-5700-5245-00</t>
  </si>
  <si>
    <t>'01-198-5700-5293-00</t>
  </si>
  <si>
    <t>'01-198-5700-5341-00</t>
  </si>
  <si>
    <t>Health Ins-Active</t>
  </si>
  <si>
    <t>Health Ins-Elected Off</t>
  </si>
  <si>
    <t>County Tax</t>
  </si>
  <si>
    <t>*58,300.67</t>
  </si>
  <si>
    <t>*pd 83,890.67/County Refund 25,590</t>
  </si>
  <si>
    <t>80% OF 2017 RESERVES</t>
  </si>
  <si>
    <t>75% OF 2018 RESERVES</t>
  </si>
  <si>
    <t>80% OF 2016 RESERVES</t>
  </si>
  <si>
    <t>80% OF 2015 RESERVES</t>
  </si>
  <si>
    <t>% of PY Surcharge for Service</t>
  </si>
  <si>
    <t>Building Inspector - Admin</t>
  </si>
  <si>
    <t>'01-241-5100-5108-00</t>
  </si>
  <si>
    <t>Abila software</t>
  </si>
  <si>
    <t>MMAAA Annual Conference-Mar 19</t>
  </si>
  <si>
    <t>2 of 3 Selectmen=non-retirement</t>
  </si>
  <si>
    <t>Electricity-192</t>
  </si>
  <si>
    <t>Electricity-194</t>
  </si>
  <si>
    <t>Electricity-198</t>
  </si>
  <si>
    <t>Electricity-199</t>
  </si>
  <si>
    <t>Electricity-210</t>
  </si>
  <si>
    <t>Electricity-220</t>
  </si>
  <si>
    <t>Electricity-295</t>
  </si>
  <si>
    <t>Electricity-299</t>
  </si>
  <si>
    <t>Electricity-422</t>
  </si>
  <si>
    <t>Electricity-430</t>
  </si>
  <si>
    <t>Electricity-630</t>
  </si>
  <si>
    <t>Shift OIC/EMT Incentive=$150/mo</t>
  </si>
  <si>
    <t>Contract-Def comp/Life/Disab</t>
  </si>
  <si>
    <t>$ Inc</t>
  </si>
  <si>
    <t>Insurance-945</t>
  </si>
  <si>
    <t>Dump Truck-Rental Equipment</t>
  </si>
  <si>
    <t>+cell phone</t>
  </si>
  <si>
    <t>01-122-5100-5205-00</t>
  </si>
  <si>
    <t>Web Site Manager</t>
  </si>
  <si>
    <t>FY21</t>
  </si>
  <si>
    <t>Fiscal Year 2021</t>
  </si>
  <si>
    <t>CPC Coalition Annual Membership</t>
  </si>
  <si>
    <t>EH 2% &amp; IT 1%</t>
  </si>
  <si>
    <t>Amblance - Comstar Service Charge</t>
  </si>
  <si>
    <t>Ambulance- Custodial Supplies</t>
  </si>
  <si>
    <t>29-231-8231-5450-00</t>
  </si>
  <si>
    <t>G9/S8-40hrs</t>
  </si>
  <si>
    <t>G6/S5-30hrs Year Round</t>
  </si>
  <si>
    <t>'01-210-5700-5711-00</t>
  </si>
  <si>
    <t>COPY/COMP LEASE</t>
  </si>
  <si>
    <t>G9/S6 - 40 hrs</t>
  </si>
  <si>
    <t>4% Chief; SS1%</t>
  </si>
  <si>
    <t>On-call Pay</t>
  </si>
  <si>
    <t>New Line</t>
  </si>
  <si>
    <t>Fire Prevention</t>
  </si>
  <si>
    <t>'29-231-8231-5202-00</t>
  </si>
  <si>
    <t>Ambulance-OPEB Trust Admin Exp</t>
  </si>
  <si>
    <t>G10/S8 - 40 hrs</t>
  </si>
  <si>
    <t>Harbor-Travelers Ins</t>
  </si>
  <si>
    <t>G11/S7 J.Christy 2hr/wk Admin</t>
  </si>
  <si>
    <t>G7/S5 261 hours</t>
  </si>
  <si>
    <t>G11/S8-38.5 hrs</t>
  </si>
  <si>
    <t>G11/S8 37.5hrs/wk</t>
  </si>
  <si>
    <t>G9/S8 40 hrs</t>
  </si>
  <si>
    <t>2019-054 EXP</t>
  </si>
  <si>
    <t>2019-028 EXP</t>
  </si>
  <si>
    <t>Smith Property Care</t>
  </si>
  <si>
    <t>2019-043 EXP</t>
  </si>
  <si>
    <t>VINEYARD LAND SURVEYING INC.</t>
  </si>
  <si>
    <t>2019-010 EXP</t>
  </si>
  <si>
    <t>THOMAS H. COLLIGAN</t>
  </si>
  <si>
    <t>2019-030 EXP</t>
  </si>
  <si>
    <t>LICKITY SPLIT LOGS</t>
  </si>
  <si>
    <t>2019-039 EXP</t>
  </si>
  <si>
    <t>2020-005 EXP</t>
  </si>
  <si>
    <t>Eden Market &amp; Garden Center</t>
  </si>
  <si>
    <t>2019-057 EXP</t>
  </si>
  <si>
    <t>Pacheco Ross Architects, P.C.</t>
  </si>
  <si>
    <t>2019-059 EXP</t>
  </si>
  <si>
    <t>Powers Electric Inc</t>
  </si>
  <si>
    <t>2019-026 EXP</t>
  </si>
  <si>
    <t>2019-049 EXP</t>
  </si>
  <si>
    <t>H2M architects + engineers</t>
  </si>
  <si>
    <t>2019-050 EXP</t>
  </si>
  <si>
    <t>FY19 OPS Detail:</t>
  </si>
  <si>
    <t>2019-061</t>
  </si>
  <si>
    <t>Expenses-NON RECURRING</t>
  </si>
  <si>
    <t>CHLMK Landfill Solar-VP Solar 12% Discount</t>
  </si>
  <si>
    <t>LIB Total</t>
  </si>
  <si>
    <t>Equipment Repair Maintenance</t>
  </si>
  <si>
    <t>'01-185-5700-5702-00</t>
  </si>
  <si>
    <t>Normal cost plus interest</t>
  </si>
  <si>
    <t>Fiscal Year 2019</t>
  </si>
  <si>
    <t>NOT in Book for Dept 176/xfered later</t>
  </si>
  <si>
    <t>Rubbish disposal</t>
  </si>
  <si>
    <t>Extra 7 days +COLA</t>
  </si>
  <si>
    <t>Step + COLA</t>
  </si>
  <si>
    <t>COLA</t>
  </si>
  <si>
    <t>Start Date 6/15+7 days</t>
  </si>
  <si>
    <t>FY2020-COLA 2.2%</t>
  </si>
  <si>
    <t>FY2019-COLA 1.9%</t>
  </si>
  <si>
    <t>FY2018-COLA 1.0%</t>
  </si>
  <si>
    <t>FY2021 Proposed Budget-COLA 1.5%</t>
  </si>
  <si>
    <t>Dental Cleaning Clinic</t>
  </si>
  <si>
    <t>Beach</t>
  </si>
  <si>
    <t>DCRS Annual Assessment</t>
  </si>
  <si>
    <t>Ambulance - Unemployment Ins SUI</t>
  </si>
  <si>
    <t>FY21 0.1%</t>
  </si>
  <si>
    <t>Collective Barganing Incentive/CBA</t>
  </si>
  <si>
    <t>$130/night</t>
  </si>
  <si>
    <t>3 Special, $28/hr/14wks/40hr</t>
  </si>
  <si>
    <t>640hrs @ $28/hr for winter months</t>
  </si>
  <si>
    <t>checks$200/1099envelopes</t>
  </si>
  <si>
    <t>Advertising in MVTimes</t>
  </si>
  <si>
    <t>Postage for all tax bills and correspondence</t>
  </si>
  <si>
    <t>MV Insurance</t>
  </si>
  <si>
    <t>DaRosas Envelopes primarily for Annual Census</t>
  </si>
  <si>
    <t>*See Election Staff cost analysis chart</t>
  </si>
  <si>
    <t xml:space="preserve">Dogs Tags &amp; Rings purchased through Dukes County </t>
  </si>
  <si>
    <t>Member of IIMC, MTCA, NEATC &amp; C&amp;I Clerks Assoc.</t>
  </si>
  <si>
    <t>4hr/wk G6/S4</t>
  </si>
  <si>
    <t>OT Hours</t>
  </si>
  <si>
    <t>OT Hrs @69.09 - 36hrs</t>
  </si>
  <si>
    <t>reduced hrs 194 to164</t>
  </si>
  <si>
    <t>Smith Prop</t>
  </si>
  <si>
    <t>Crick Hill</t>
  </si>
  <si>
    <t>CCC Shed</t>
  </si>
  <si>
    <t>Traffic light</t>
  </si>
  <si>
    <t>RRKH title</t>
  </si>
  <si>
    <t>Carroll</t>
  </si>
  <si>
    <t>Colligan</t>
  </si>
  <si>
    <t>Eden</t>
  </si>
  <si>
    <t>G6/S8 500 changed to 523hrs</t>
  </si>
  <si>
    <t>JM G4/S6 21.79-499hrs</t>
  </si>
  <si>
    <t>TC ipad</t>
  </si>
  <si>
    <t>FY21-0.1%</t>
  </si>
  <si>
    <t>MV Senior Srvc Assessment-C4L (4)</t>
  </si>
  <si>
    <t>01-541-9111-5700-</t>
  </si>
  <si>
    <t>01-541-9112-5700-</t>
  </si>
  <si>
    <t>01-541-9113-5700-</t>
  </si>
  <si>
    <t>01-541-9114-5700</t>
  </si>
  <si>
    <t>01-541-9115-5700-00</t>
  </si>
  <si>
    <t>01-541-9116-5700-00</t>
  </si>
  <si>
    <t>Dukes Co Sheriff RECC</t>
  </si>
  <si>
    <t>SUD Prevention (1)</t>
  </si>
  <si>
    <t>DC Social Services (2)</t>
  </si>
  <si>
    <t>VHCAP (3)</t>
  </si>
  <si>
    <t>MVCS First Stop (5a)</t>
  </si>
  <si>
    <t>MVCS CORE (5b)</t>
  </si>
  <si>
    <t>MVCS Healthy Aging MV (5c)</t>
  </si>
  <si>
    <t>Up-Island CoA Assessment</t>
  </si>
  <si>
    <t>County Programs</t>
  </si>
  <si>
    <t>County STAB Fund (6)</t>
  </si>
  <si>
    <t>C4L Bldg Debt (8)</t>
  </si>
  <si>
    <t>County Budget Shortfall (7)</t>
  </si>
  <si>
    <t>mowing, plumbing, elec/TC email 1/10/20</t>
  </si>
  <si>
    <t>MCPPO mileage reimb/TC email</t>
  </si>
  <si>
    <t>01-161-5700-5711-00</t>
  </si>
  <si>
    <t>Mileage Reimbursement</t>
  </si>
  <si>
    <t>Periodical advertising for public hearings</t>
  </si>
  <si>
    <t>Rain Barrel preservation</t>
  </si>
  <si>
    <t>1.45%of total wages</t>
  </si>
  <si>
    <t>to match Ben's budget number</t>
  </si>
  <si>
    <t>Tim?? MIIA</t>
  </si>
  <si>
    <t>'01-194-5700-5192-00</t>
  </si>
  <si>
    <t>Public Water Source Operator</t>
  </si>
  <si>
    <t>moved from 122 outsource</t>
  </si>
  <si>
    <t>SQB parking lot</t>
  </si>
  <si>
    <t>Town Report</t>
  </si>
  <si>
    <t>Dept 198</t>
  </si>
  <si>
    <t>Dept 220</t>
  </si>
  <si>
    <t>Dept 122</t>
  </si>
  <si>
    <t>75% OF 2019 RESERVES</t>
  </si>
  <si>
    <t>6FT postitions FINAL # MB</t>
  </si>
  <si>
    <t>JASON, L</t>
  </si>
  <si>
    <t>JASON, S</t>
  </si>
  <si>
    <t>POOLE, M</t>
  </si>
  <si>
    <t>BRADSHAW, J</t>
  </si>
  <si>
    <t>ROSSI, R*</t>
  </si>
  <si>
    <t>TBD-DIR OF PROGRM</t>
  </si>
  <si>
    <t>CHIEF KLAREN</t>
  </si>
  <si>
    <t>TOTALS</t>
  </si>
  <si>
    <t>RICH, L</t>
  </si>
  <si>
    <t>D'AMICO, S</t>
  </si>
  <si>
    <t>CAPE COD MedEx :</t>
  </si>
  <si>
    <t>3%INC FOR 2ND 1/2 OF FY</t>
  </si>
  <si>
    <t>Payment Analysis by Department</t>
  </si>
  <si>
    <t>Annual Health Care</t>
  </si>
  <si>
    <t>UniBank Advisory Svc</t>
  </si>
  <si>
    <t xml:space="preserve">State House Note issued May '20 </t>
  </si>
  <si>
    <t>Retirement of Debt Short-Term Interest-752</t>
  </si>
  <si>
    <t>removed</t>
  </si>
  <si>
    <t>Eomployee Benefit Contributions-910</t>
  </si>
  <si>
    <t>Engmt Letter thru-FY22</t>
  </si>
  <si>
    <t>CHMK</t>
  </si>
  <si>
    <t>AQ</t>
  </si>
  <si>
    <t>WT</t>
  </si>
  <si>
    <t>MALIK, R*</t>
  </si>
  <si>
    <t>Employee Benefits &amp; Contrib</t>
  </si>
  <si>
    <t>2@ $165/shift 7nights/wk 365</t>
  </si>
  <si>
    <t>2 EMTs- 7days/225days@167.5/shift</t>
  </si>
  <si>
    <t>Bond Anticipation Notes (BANs)</t>
  </si>
  <si>
    <t>Revenue Anticipation Notes (RANs)</t>
  </si>
  <si>
    <t>CONTRACT</t>
  </si>
  <si>
    <t>FY2022 Proposed Budget-COLA 1.4%</t>
  </si>
  <si>
    <t>FY2021-COLA 1.5%</t>
  </si>
  <si>
    <t>Fiscal Year 2022</t>
  </si>
  <si>
    <t>01-131-5700-5344-00</t>
  </si>
  <si>
    <t>'01-152-5700-5711-00</t>
  </si>
  <si>
    <t>electronic-communications with public and miminal public hearings related to definitive subdivisions .</t>
  </si>
  <si>
    <t>'01-176-5700-5305-00</t>
  </si>
  <si>
    <t>`</t>
  </si>
  <si>
    <t>40hrs</t>
  </si>
  <si>
    <t>01-295-5700-5249-00</t>
  </si>
  <si>
    <t>Dock restrictions, anchoring/no wake</t>
  </si>
  <si>
    <t>Collared shirts/hats.  Winter uniforms for HM</t>
  </si>
  <si>
    <t>01-192-5700-5242-00</t>
  </si>
  <si>
    <t>01-192-5700-5315-00</t>
  </si>
  <si>
    <t>01-192-5700-5460-00</t>
  </si>
  <si>
    <t>RDA/Edu</t>
  </si>
  <si>
    <t>EMS/FD</t>
  </si>
  <si>
    <t>Offshore</t>
  </si>
  <si>
    <t>Dock Repairs</t>
  </si>
  <si>
    <t>AdHoc</t>
  </si>
  <si>
    <t>2 mo Generator</t>
  </si>
  <si>
    <t>01-199-5700-5245-00</t>
  </si>
  <si>
    <t>01-199-5700-5296-00</t>
  </si>
  <si>
    <t>01-199-5700-5306-00</t>
  </si>
  <si>
    <t>'01-199-5700-5589-00</t>
  </si>
  <si>
    <t>'01-220-5100-5140-00</t>
  </si>
  <si>
    <t>'01-220-5700-5303-00</t>
  </si>
  <si>
    <t>Ambulance-DCRS Assmt</t>
  </si>
  <si>
    <t>Building Grounds/Maintenance</t>
  </si>
  <si>
    <t>Bennett</t>
  </si>
  <si>
    <t>Audio</t>
  </si>
  <si>
    <t>Committee Approved xx/xx/</t>
  </si>
  <si>
    <t>Expended 12/31/20</t>
  </si>
  <si>
    <t>FY2022 Preliminary Budget</t>
  </si>
  <si>
    <t>https://dlsgateway.dor.state.ma.us/reports/rdPage.aspx?rdReport=CherrySheets.CSbyProgMunis.MuniBudgEst</t>
  </si>
  <si>
    <t>MACC letter</t>
  </si>
  <si>
    <t>Committee Approved xx/xx/xx</t>
  </si>
  <si>
    <t>Committee Approved XX/XX/</t>
  </si>
  <si>
    <t>Committee Approved xx/xx</t>
  </si>
  <si>
    <t>Front Desk Cvrg/Projects</t>
  </si>
  <si>
    <t>% +/-</t>
  </si>
  <si>
    <t>G9/S5-35hrs</t>
  </si>
  <si>
    <t>LIB Bd of Trustees approved 12/18/20</t>
  </si>
  <si>
    <t>W.Weldon</t>
  </si>
  <si>
    <t>G5/S3- hrs changed-29 to 32hrs/wk</t>
  </si>
  <si>
    <t>G7/S8-35 hrs</t>
  </si>
  <si>
    <t>Menemsha Water co.</t>
  </si>
  <si>
    <t>30k=6pilings</t>
  </si>
  <si>
    <t>19wks</t>
  </si>
  <si>
    <t>100% OF 2020 RESERVES</t>
  </si>
  <si>
    <t>Postage bills/payck; WT PO Box=$194.00</t>
  </si>
  <si>
    <t>HRB Approval 12/3/20</t>
  </si>
  <si>
    <t>Committee Approved Dec. 14, 2020</t>
  </si>
  <si>
    <t>Automark @ATE 2022</t>
  </si>
  <si>
    <t>*See Clerk Prof Dev Cost Analysis FY22</t>
  </si>
  <si>
    <t>* See Clerk Prof Dev Cost Analysis FY22</t>
  </si>
  <si>
    <t>*See Postage Analysis FY22</t>
  </si>
  <si>
    <t>G11/S8- 21 changed to 30 hrs</t>
  </si>
  <si>
    <t>Cem Comm approved 12/30/20</t>
  </si>
  <si>
    <t>Paint for Gate</t>
  </si>
  <si>
    <t>Shed roof, lock, gate repair</t>
  </si>
  <si>
    <t>Periodical advertising as needed</t>
  </si>
  <si>
    <t>Grounds maintenance, fence repair</t>
  </si>
  <si>
    <t>Travel Stipend</t>
  </si>
  <si>
    <t>'01-171-5700-5420-00</t>
  </si>
  <si>
    <t>'01-122-5700-5732-00</t>
  </si>
  <si>
    <t>01-122-5700-5242-00</t>
  </si>
  <si>
    <t>MMAAA Hotel/SSA/miles/meals</t>
  </si>
  <si>
    <t>'01-196-5700-5306-00</t>
  </si>
  <si>
    <t>L.Gorman</t>
  </si>
  <si>
    <t>Vineyard Eng. Inc</t>
  </si>
  <si>
    <t>Offshore Eng</t>
  </si>
  <si>
    <t>Animal Ctr</t>
  </si>
  <si>
    <t>Offsh Eng</t>
  </si>
  <si>
    <t>Retirement Eligible</t>
  </si>
  <si>
    <t>https://dukesretirement.com/</t>
  </si>
  <si>
    <t>*</t>
  </si>
  <si>
    <t>DCRS provides allocation</t>
  </si>
  <si>
    <t>tim</t>
  </si>
  <si>
    <t>REGIONAL ADMINISTRATIVE ASST</t>
  </si>
  <si>
    <t>IT</t>
  </si>
  <si>
    <t>MVRefuse $220/ton est 130 tons</t>
  </si>
  <si>
    <t>01-541-9147-5700-00</t>
  </si>
  <si>
    <t>10-15% increase</t>
  </si>
  <si>
    <t>Property Reval</t>
  </si>
  <si>
    <t>CAPE COD HEALTH INS JAN 2020 BILL:</t>
  </si>
  <si>
    <t>FY22 DRAFT rates to be set 2/3/21</t>
  </si>
  <si>
    <t>Link to wrksht</t>
  </si>
  <si>
    <t>EST</t>
  </si>
  <si>
    <t>Est Regional Formula</t>
  </si>
  <si>
    <t>New Hire for FY22</t>
  </si>
  <si>
    <t>New Hire-15hrs</t>
  </si>
  <si>
    <t>4%-TwnAdmn; 1%Asst</t>
  </si>
  <si>
    <t>IT Support</t>
  </si>
  <si>
    <t>Reduce hrs 14 to 10hrs/wk</t>
  </si>
  <si>
    <t>New Hire 17hrs</t>
  </si>
  <si>
    <t>New Hire 5hrs</t>
  </si>
  <si>
    <t>Request from Town of WT</t>
  </si>
  <si>
    <t>Request from Dukes County</t>
  </si>
  <si>
    <t>Contract 3/20/23</t>
  </si>
  <si>
    <t>G11/S8 - 40 hrs</t>
  </si>
  <si>
    <t>G9/S7 - 40 hrs</t>
  </si>
  <si>
    <t>617hrs@64.64 av OT</t>
  </si>
  <si>
    <t>3.5 Traffic Officers $22/hr/14wks/40hrs</t>
  </si>
  <si>
    <t>Training/FORMER SECURITY LINE</t>
  </si>
  <si>
    <t>Training FY21/formerly Security</t>
  </si>
  <si>
    <t>Recreation-Beach Department</t>
  </si>
  <si>
    <t>13 new members FY21</t>
  </si>
  <si>
    <t>Fire Extinguishers</t>
  </si>
  <si>
    <t>QED CAD;</t>
  </si>
  <si>
    <t>Selectmen's Maint. -196</t>
  </si>
  <si>
    <t>change from 37.5 to 40hrs</t>
  </si>
  <si>
    <t>REVENUE:</t>
  </si>
  <si>
    <t>School Choice/SS</t>
  </si>
  <si>
    <r>
      <t xml:space="preserve">UIRSD Enrollment </t>
    </r>
    <r>
      <rPr>
        <u/>
        <sz val="10"/>
        <color theme="1"/>
        <rFont val="Century Gothic"/>
        <family val="2"/>
      </rPr>
      <t>(K-8)</t>
    </r>
  </si>
  <si>
    <t>Total Enrollment</t>
  </si>
  <si>
    <t>District Enrollment</t>
  </si>
  <si>
    <t>Health Insurance-Retirees (MedEX)</t>
  </si>
  <si>
    <t>no premium holiday,+2 retirees</t>
  </si>
  <si>
    <t>'01-171-5700-5341-00</t>
  </si>
  <si>
    <t>New Hire in FY21</t>
  </si>
  <si>
    <t>01-422-5100-5130-00</t>
  </si>
  <si>
    <t>01-220-5700-5242-00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</si>
</sst>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%;\(#,##0.00%\)"/>
    <numFmt numFmtId="165" formatCode="mmmm\-yy"/>
    <numFmt numFmtId="166" formatCode="_(&quot;$&quot;* #,##0_);_(&quot;$&quot;* \(#,##0\);_(&quot;$&quot;* &quot;-&quot;??_);_(@_)"/>
    <numFmt numFmtId="167" formatCode="0.0000%"/>
    <numFmt numFmtId="168" formatCode="#,##0.000%;\(#,##0.000%\)"/>
  </numFmts>
  <fonts count="6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entury Gothic"/>
      <family val="2"/>
    </font>
    <font>
      <sz val="10"/>
      <name val="Arial"/>
      <family val="2"/>
    </font>
    <font>
      <sz val="10"/>
      <name val="Century Gothic"/>
      <family val="2"/>
    </font>
    <font>
      <b/>
      <sz val="10"/>
      <name val="Century Gothic"/>
      <family val="2"/>
    </font>
    <font>
      <sz val="10"/>
      <name val="MS Sans Serif"/>
      <family val="2"/>
    </font>
    <font>
      <sz val="10"/>
      <name val="Calibri"/>
      <family val="2"/>
    </font>
    <font>
      <sz val="10"/>
      <name val="Arial"/>
      <family val="2"/>
    </font>
    <font>
      <sz val="8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u val="singleAccounting"/>
      <sz val="10"/>
      <color theme="1"/>
      <name val="Century Gothic"/>
      <family val="2"/>
    </font>
    <font>
      <b/>
      <sz val="14"/>
      <color indexed="8"/>
      <name val="Century Gothic"/>
      <family val="2"/>
    </font>
    <font>
      <b/>
      <sz val="10"/>
      <color indexed="8"/>
      <name val="Century Gothic"/>
      <family val="2"/>
    </font>
    <font>
      <sz val="9"/>
      <color theme="1"/>
      <name val="Century Gothic"/>
      <family val="2"/>
    </font>
    <font>
      <b/>
      <sz val="8"/>
      <color indexed="81"/>
      <name val="Tahoma"/>
      <family val="2"/>
    </font>
    <font>
      <sz val="8"/>
      <color theme="1"/>
      <name val="Century Gothic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entury Gothic"/>
      <family val="2"/>
    </font>
    <font>
      <u/>
      <sz val="10"/>
      <color theme="1"/>
      <name val="Century Gothic"/>
      <family val="2"/>
    </font>
    <font>
      <sz val="10"/>
      <name val="Arial"/>
      <family val="2"/>
    </font>
    <font>
      <sz val="10"/>
      <name val="MS Sans Serif"/>
      <family val="2"/>
    </font>
    <font>
      <i/>
      <sz val="9"/>
      <color theme="1"/>
      <name val="Century Gothic"/>
      <family val="2"/>
    </font>
    <font>
      <i/>
      <sz val="8"/>
      <color theme="1"/>
      <name val="Century Gothic"/>
      <family val="2"/>
    </font>
    <font>
      <i/>
      <sz val="10"/>
      <color theme="1"/>
      <name val="Century Gothic"/>
      <family val="2"/>
    </font>
    <font>
      <i/>
      <sz val="10"/>
      <name val="Century Gothic"/>
      <family val="2"/>
    </font>
    <font>
      <i/>
      <sz val="9"/>
      <name val="Century Gothic"/>
      <family val="2"/>
    </font>
    <font>
      <b/>
      <sz val="11"/>
      <name val="Century Gothic"/>
      <family val="2"/>
    </font>
    <font>
      <b/>
      <i/>
      <sz val="10"/>
      <color theme="1"/>
      <name val="Century Gothic"/>
      <family val="2"/>
    </font>
    <font>
      <b/>
      <sz val="9"/>
      <color theme="1"/>
      <name val="Century Gothic"/>
      <family val="2"/>
    </font>
    <font>
      <b/>
      <i/>
      <sz val="8"/>
      <name val="Century Gothic"/>
      <family val="2"/>
    </font>
    <font>
      <b/>
      <i/>
      <sz val="10"/>
      <name val="Century Gothic"/>
      <family val="2"/>
    </font>
    <font>
      <sz val="9"/>
      <color indexed="8"/>
      <name val="Century Gothic"/>
      <family val="2"/>
    </font>
    <font>
      <u/>
      <sz val="11"/>
      <color theme="10"/>
      <name val="Calibri"/>
      <family val="2"/>
    </font>
    <font>
      <b/>
      <sz val="8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Tahoma"/>
      <family val="2"/>
    </font>
    <font>
      <sz val="8"/>
      <color theme="0"/>
      <name val="Tahoma"/>
      <family val="2"/>
    </font>
    <font>
      <sz val="8"/>
      <color rgb="FF9C0006"/>
      <name val="Tahoma"/>
      <family val="2"/>
    </font>
    <font>
      <b/>
      <sz val="8"/>
      <color rgb="FFFA7D00"/>
      <name val="Tahoma"/>
      <family val="2"/>
    </font>
    <font>
      <b/>
      <sz val="8"/>
      <color theme="0"/>
      <name val="Tahoma"/>
      <family val="2"/>
    </font>
    <font>
      <i/>
      <sz val="8"/>
      <color rgb="FF7F7F7F"/>
      <name val="Tahoma"/>
      <family val="2"/>
    </font>
    <font>
      <sz val="8"/>
      <color rgb="FF006100"/>
      <name val="Tahoma"/>
      <family val="2"/>
    </font>
    <font>
      <b/>
      <sz val="8"/>
      <color theme="3"/>
      <name val="Tahoma"/>
      <family val="2"/>
    </font>
    <font>
      <sz val="8"/>
      <color rgb="FF3F3F76"/>
      <name val="Tahoma"/>
      <family val="2"/>
    </font>
    <font>
      <sz val="8"/>
      <color rgb="FFFA7D00"/>
      <name val="Tahoma"/>
      <family val="2"/>
    </font>
    <font>
      <sz val="8"/>
      <color rgb="FF9C6500"/>
      <name val="Tahoma"/>
      <family val="2"/>
    </font>
    <font>
      <b/>
      <sz val="8"/>
      <color rgb="FF3F3F3F"/>
      <name val="Tahoma"/>
      <family val="2"/>
    </font>
    <font>
      <b/>
      <sz val="8"/>
      <color theme="1"/>
      <name val="Tahoma"/>
      <family val="2"/>
    </font>
    <font>
      <sz val="8"/>
      <color rgb="FFFF0000"/>
      <name val="Tahoma"/>
      <family val="2"/>
    </font>
    <font>
      <b/>
      <sz val="9"/>
      <name val="Century Gothic"/>
      <family val="2"/>
    </font>
    <font>
      <b/>
      <sz val="10"/>
      <color rgb="FFFF0000"/>
      <name val="Century Gothic"/>
      <family val="2"/>
    </font>
    <font>
      <b/>
      <u val="singleAccounting"/>
      <sz val="10"/>
      <name val="Century Gothic"/>
      <family val="2"/>
    </font>
    <font>
      <i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u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8"/>
      <name val="Tahoma"/>
      <family val="2"/>
    </font>
    <font>
      <sz val="9"/>
      <color indexed="81"/>
      <name val="Tahoma"/>
      <family val="2"/>
    </font>
    <font>
      <b/>
      <sz val="12"/>
      <color indexed="8"/>
      <name val="Century Gothic"/>
      <family val="2"/>
    </font>
    <font>
      <b/>
      <sz val="9"/>
      <color indexed="8"/>
      <name val="Century Gothic"/>
      <family val="2"/>
    </font>
    <font>
      <b/>
      <sz val="11"/>
      <color indexed="8"/>
      <name val="Century Gothic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6">
    <xf numFmtId="0" fontId="0" fillId="0" borderId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0" fontId="3" fillId="0" borderId="0"/>
    <xf numFmtId="0" fontId="6" fillId="0" borderId="0"/>
    <xf numFmtId="0" fontId="7" fillId="0" borderId="0"/>
    <xf numFmtId="0" fontId="8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24" fillId="0" borderId="0"/>
    <xf numFmtId="0" fontId="10" fillId="0" borderId="0"/>
    <xf numFmtId="44" fontId="10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41" fontId="40" fillId="0" borderId="0" applyFont="0" applyFill="0" applyBorder="0" applyAlignment="0" applyProtection="0"/>
    <xf numFmtId="42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27" applyNumberFormat="0" applyFill="0" applyAlignment="0" applyProtection="0"/>
    <xf numFmtId="0" fontId="47" fillId="0" borderId="28" applyNumberFormat="0" applyFill="0" applyAlignment="0" applyProtection="0"/>
    <xf numFmtId="0" fontId="47" fillId="0" borderId="29" applyNumberFormat="0" applyFill="0" applyAlignment="0" applyProtection="0"/>
    <xf numFmtId="0" fontId="47" fillId="0" borderId="0" applyNumberFormat="0" applyFill="0" applyBorder="0" applyAlignment="0" applyProtection="0"/>
    <xf numFmtId="0" fontId="46" fillId="19" borderId="0" applyNumberFormat="0" applyBorder="0" applyAlignment="0" applyProtection="0"/>
    <xf numFmtId="0" fontId="42" fillId="20" borderId="0" applyNumberFormat="0" applyBorder="0" applyAlignment="0" applyProtection="0"/>
    <xf numFmtId="0" fontId="50" fillId="21" borderId="0" applyNumberFormat="0" applyBorder="0" applyAlignment="0" applyProtection="0"/>
    <xf numFmtId="0" fontId="48" fillId="22" borderId="30" applyNumberFormat="0" applyAlignment="0" applyProtection="0"/>
    <xf numFmtId="0" fontId="51" fillId="23" borderId="31" applyNumberFormat="0" applyAlignment="0" applyProtection="0"/>
    <xf numFmtId="0" fontId="43" fillId="23" borderId="30" applyNumberFormat="0" applyAlignment="0" applyProtection="0"/>
    <xf numFmtId="0" fontId="49" fillId="0" borderId="32" applyNumberFormat="0" applyFill="0" applyAlignment="0" applyProtection="0"/>
    <xf numFmtId="0" fontId="44" fillId="24" borderId="33" applyNumberFormat="0" applyAlignment="0" applyProtection="0"/>
    <xf numFmtId="0" fontId="53" fillId="0" borderId="0" applyNumberFormat="0" applyFill="0" applyBorder="0" applyAlignment="0" applyProtection="0"/>
    <xf numFmtId="0" fontId="40" fillId="25" borderId="34" applyNumberFormat="0" applyFont="0" applyAlignment="0" applyProtection="0"/>
    <xf numFmtId="0" fontId="45" fillId="0" borderId="0" applyNumberFormat="0" applyFill="0" applyBorder="0" applyAlignment="0" applyProtection="0"/>
    <xf numFmtId="0" fontId="52" fillId="0" borderId="35" applyNumberFormat="0" applyFill="0" applyAlignment="0" applyProtection="0"/>
    <xf numFmtId="0" fontId="41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1" fillId="37" borderId="0" applyNumberFormat="0" applyBorder="0" applyAlignment="0" applyProtection="0"/>
    <xf numFmtId="0" fontId="41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0" fontId="41" fillId="4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579">
    <xf numFmtId="0" fontId="0" fillId="0" borderId="0" xfId="0"/>
    <xf numFmtId="164" fontId="11" fillId="0" borderId="0" xfId="75" applyNumberFormat="1" applyFont="1" applyFill="1"/>
    <xf numFmtId="0" fontId="11" fillId="0" borderId="0" xfId="0" applyFont="1" applyBorder="1"/>
    <xf numFmtId="0" fontId="5" fillId="0" borderId="0" xfId="12" applyFont="1" applyBorder="1" applyAlignment="1">
      <alignment horizontal="center"/>
    </xf>
    <xf numFmtId="0" fontId="4" fillId="0" borderId="0" xfId="12" applyFont="1"/>
    <xf numFmtId="0" fontId="5" fillId="0" borderId="0" xfId="12" applyFont="1"/>
    <xf numFmtId="0" fontId="5" fillId="0" borderId="0" xfId="12" applyFont="1" applyFill="1"/>
    <xf numFmtId="0" fontId="5" fillId="0" borderId="6" xfId="12" applyNumberFormat="1" applyFont="1" applyBorder="1" applyAlignment="1"/>
    <xf numFmtId="0" fontId="5" fillId="0" borderId="7" xfId="12" applyNumberFormat="1" applyFont="1" applyBorder="1" applyAlignment="1"/>
    <xf numFmtId="0" fontId="5" fillId="0" borderId="6" xfId="12" applyNumberFormat="1" applyFont="1" applyBorder="1" applyAlignment="1">
      <alignment horizontal="center" wrapText="1"/>
    </xf>
    <xf numFmtId="0" fontId="5" fillId="0" borderId="3" xfId="12" applyNumberFormat="1" applyFont="1" applyBorder="1" applyAlignment="1">
      <alignment horizontal="center" wrapText="1"/>
    </xf>
    <xf numFmtId="0" fontId="5" fillId="0" borderId="7" xfId="12" applyFont="1" applyFill="1" applyBorder="1" applyAlignment="1">
      <alignment horizontal="center" wrapText="1"/>
    </xf>
    <xf numFmtId="0" fontId="5" fillId="4" borderId="3" xfId="12" applyFont="1" applyFill="1" applyBorder="1" applyAlignment="1">
      <alignment horizontal="center"/>
    </xf>
    <xf numFmtId="0" fontId="5" fillId="4" borderId="7" xfId="12" applyFont="1" applyFill="1" applyBorder="1" applyAlignment="1">
      <alignment horizontal="center"/>
    </xf>
    <xf numFmtId="0" fontId="5" fillId="3" borderId="6" xfId="12" applyFont="1" applyFill="1" applyBorder="1" applyAlignment="1">
      <alignment horizontal="center"/>
    </xf>
    <xf numFmtId="0" fontId="5" fillId="3" borderId="3" xfId="12" applyFont="1" applyFill="1" applyBorder="1" applyAlignment="1">
      <alignment horizontal="center"/>
    </xf>
    <xf numFmtId="0" fontId="5" fillId="3" borderId="7" xfId="12" applyFont="1" applyFill="1" applyBorder="1" applyAlignment="1">
      <alignment horizontal="center" wrapText="1"/>
    </xf>
    <xf numFmtId="0" fontId="4" fillId="0" borderId="0" xfId="12" quotePrefix="1" applyNumberFormat="1" applyFont="1"/>
    <xf numFmtId="44" fontId="11" fillId="0" borderId="0" xfId="9" applyFont="1" applyFill="1"/>
    <xf numFmtId="44" fontId="11" fillId="0" borderId="0" xfId="9" applyFont="1"/>
    <xf numFmtId="44" fontId="11" fillId="4" borderId="0" xfId="9" applyFont="1" applyFill="1"/>
    <xf numFmtId="44" fontId="4" fillId="0" borderId="0" xfId="12" applyNumberFormat="1" applyFont="1"/>
    <xf numFmtId="0" fontId="4" fillId="0" borderId="0" xfId="12" applyNumberFormat="1" applyFont="1"/>
    <xf numFmtId="0" fontId="5" fillId="3" borderId="0" xfId="12" quotePrefix="1" applyNumberFormat="1" applyFont="1" applyFill="1"/>
    <xf numFmtId="0" fontId="5" fillId="3" borderId="0" xfId="12" applyNumberFormat="1" applyFont="1" applyFill="1"/>
    <xf numFmtId="44" fontId="5" fillId="3" borderId="0" xfId="9" applyFont="1" applyFill="1"/>
    <xf numFmtId="0" fontId="5" fillId="3" borderId="0" xfId="12" applyFont="1" applyFill="1"/>
    <xf numFmtId="44" fontId="5" fillId="4" borderId="0" xfId="9" applyFont="1" applyFill="1"/>
    <xf numFmtId="44" fontId="5" fillId="3" borderId="0" xfId="12" applyNumberFormat="1" applyFont="1" applyFill="1"/>
    <xf numFmtId="43" fontId="11" fillId="0" borderId="0" xfId="4" applyFont="1"/>
    <xf numFmtId="0" fontId="5" fillId="0" borderId="0" xfId="12" quotePrefix="1" applyNumberFormat="1" applyFont="1" applyFill="1"/>
    <xf numFmtId="0" fontId="5" fillId="0" borderId="0" xfId="12" applyNumberFormat="1" applyFont="1" applyFill="1"/>
    <xf numFmtId="44" fontId="5" fillId="0" borderId="0" xfId="9" applyFont="1" applyFill="1"/>
    <xf numFmtId="44" fontId="4" fillId="6" borderId="0" xfId="75" applyNumberFormat="1" applyFont="1" applyFill="1"/>
    <xf numFmtId="0" fontId="4" fillId="3" borderId="0" xfId="12" applyFont="1" applyFill="1"/>
    <xf numFmtId="0" fontId="11" fillId="0" borderId="0" xfId="0" applyFont="1" applyAlignment="1">
      <alignment horizontal="center"/>
    </xf>
    <xf numFmtId="0" fontId="0" fillId="0" borderId="0" xfId="0"/>
    <xf numFmtId="43" fontId="11" fillId="0" borderId="0" xfId="0" applyNumberFormat="1" applyFont="1"/>
    <xf numFmtId="164" fontId="11" fillId="0" borderId="0" xfId="75" applyNumberFormat="1" applyFont="1"/>
    <xf numFmtId="0" fontId="4" fillId="0" borderId="0" xfId="16" applyFont="1"/>
    <xf numFmtId="0" fontId="4" fillId="0" borderId="0" xfId="13" applyFont="1"/>
    <xf numFmtId="165" fontId="4" fillId="0" borderId="0" xfId="16" applyNumberFormat="1" applyFont="1" applyAlignment="1">
      <alignment horizontal="center"/>
    </xf>
    <xf numFmtId="165" fontId="4" fillId="0" borderId="0" xfId="16" applyNumberFormat="1" applyFont="1" applyFill="1" applyAlignment="1">
      <alignment horizontal="center"/>
    </xf>
    <xf numFmtId="9" fontId="4" fillId="0" borderId="0" xfId="22" applyFont="1"/>
    <xf numFmtId="43" fontId="4" fillId="0" borderId="0" xfId="7" applyFont="1"/>
    <xf numFmtId="43" fontId="4" fillId="0" borderId="0" xfId="7" applyFont="1" applyFill="1"/>
    <xf numFmtId="0" fontId="4" fillId="0" borderId="0" xfId="16" applyFont="1" applyFill="1"/>
    <xf numFmtId="10" fontId="11" fillId="0" borderId="0" xfId="75" applyNumberFormat="1" applyFont="1"/>
    <xf numFmtId="0" fontId="4" fillId="0" borderId="0" xfId="18" applyFont="1"/>
    <xf numFmtId="0" fontId="2" fillId="0" borderId="0" xfId="17" applyFont="1"/>
    <xf numFmtId="43" fontId="0" fillId="0" borderId="0" xfId="0" applyNumberFormat="1"/>
    <xf numFmtId="0" fontId="5" fillId="0" borderId="0" xfId="16" applyFont="1"/>
    <xf numFmtId="14" fontId="5" fillId="0" borderId="0" xfId="16" applyNumberFormat="1" applyFont="1"/>
    <xf numFmtId="0" fontId="5" fillId="0" borderId="0" xfId="16" applyFont="1" applyFill="1" applyAlignment="1">
      <alignment horizontal="center"/>
    </xf>
    <xf numFmtId="9" fontId="5" fillId="0" borderId="0" xfId="22" applyFont="1"/>
    <xf numFmtId="0" fontId="5" fillId="0" borderId="0" xfId="16" applyFont="1" applyAlignment="1">
      <alignment horizontal="center"/>
    </xf>
    <xf numFmtId="43" fontId="5" fillId="0" borderId="4" xfId="7" applyFont="1" applyFill="1" applyBorder="1"/>
    <xf numFmtId="9" fontId="4" fillId="0" borderId="0" xfId="22" applyFont="1" applyFill="1"/>
    <xf numFmtId="0" fontId="11" fillId="2" borderId="0" xfId="0" applyFont="1" applyFill="1"/>
    <xf numFmtId="0" fontId="11" fillId="0" borderId="0" xfId="0" applyFont="1" applyFill="1"/>
    <xf numFmtId="43" fontId="11" fillId="0" borderId="0" xfId="74" applyFont="1" applyFill="1"/>
    <xf numFmtId="0" fontId="12" fillId="0" borderId="0" xfId="0" applyFont="1"/>
    <xf numFmtId="43" fontId="11" fillId="0" borderId="0" xfId="1" applyFont="1"/>
    <xf numFmtId="43" fontId="11" fillId="4" borderId="0" xfId="1" applyFont="1" applyFill="1"/>
    <xf numFmtId="0" fontId="12" fillId="3" borderId="0" xfId="0" applyFont="1" applyFill="1"/>
    <xf numFmtId="0" fontId="12" fillId="0" borderId="0" xfId="0" applyFont="1" applyFill="1"/>
    <xf numFmtId="0" fontId="11" fillId="0" borderId="0" xfId="0" quotePrefix="1" applyFont="1"/>
    <xf numFmtId="4" fontId="11" fillId="0" borderId="0" xfId="0" applyNumberFormat="1" applyFont="1"/>
    <xf numFmtId="43" fontId="12" fillId="0" borderId="4" xfId="0" applyNumberFormat="1" applyFont="1" applyBorder="1"/>
    <xf numFmtId="4" fontId="12" fillId="0" borderId="0" xfId="0" applyNumberFormat="1" applyFont="1"/>
    <xf numFmtId="43" fontId="12" fillId="0" borderId="0" xfId="74" applyFont="1" applyFill="1"/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4" fontId="12" fillId="0" borderId="0" xfId="0" applyNumberFormat="1" applyFont="1" applyAlignment="1">
      <alignment horizontal="right"/>
    </xf>
    <xf numFmtId="166" fontId="4" fillId="0" borderId="0" xfId="8" applyNumberFormat="1" applyFont="1" applyFill="1" applyBorder="1"/>
    <xf numFmtId="0" fontId="4" fillId="0" borderId="0" xfId="0" applyFont="1" applyFill="1" applyBorder="1" applyAlignment="1"/>
    <xf numFmtId="0" fontId="11" fillId="0" borderId="0" xfId="0" applyFont="1" applyFill="1" applyBorder="1"/>
    <xf numFmtId="164" fontId="11" fillId="0" borderId="0" xfId="75" applyNumberFormat="1" applyFont="1" applyFill="1" applyBorder="1"/>
    <xf numFmtId="43" fontId="11" fillId="0" borderId="0" xfId="74" applyFont="1" applyFill="1" applyBorder="1"/>
    <xf numFmtId="4" fontId="11" fillId="0" borderId="0" xfId="0" applyNumberFormat="1" applyFont="1" applyBorder="1"/>
    <xf numFmtId="164" fontId="11" fillId="0" borderId="0" xfId="75" applyNumberFormat="1" applyFont="1" applyBorder="1"/>
    <xf numFmtId="4" fontId="11" fillId="0" borderId="0" xfId="0" applyNumberFormat="1" applyFont="1" applyFill="1" applyBorder="1"/>
    <xf numFmtId="0" fontId="11" fillId="0" borderId="0" xfId="11" applyFont="1"/>
    <xf numFmtId="0" fontId="12" fillId="0" borderId="0" xfId="0" applyFont="1" applyBorder="1"/>
    <xf numFmtId="43" fontId="12" fillId="3" borderId="0" xfId="74" applyFont="1" applyFill="1"/>
    <xf numFmtId="43" fontId="11" fillId="0" borderId="0" xfId="1" applyFont="1" applyFill="1"/>
    <xf numFmtId="43" fontId="12" fillId="0" borderId="0" xfId="0" applyNumberFormat="1" applyFont="1"/>
    <xf numFmtId="0" fontId="15" fillId="0" borderId="0" xfId="0" applyFont="1" applyFill="1"/>
    <xf numFmtId="43" fontId="2" fillId="4" borderId="0" xfId="1" applyFont="1" applyFill="1" applyBorder="1"/>
    <xf numFmtId="0" fontId="4" fillId="0" borderId="0" xfId="0" applyFont="1" applyBorder="1" applyAlignment="1"/>
    <xf numFmtId="43" fontId="2" fillId="4" borderId="0" xfId="6" applyFont="1" applyFill="1"/>
    <xf numFmtId="43" fontId="11" fillId="0" borderId="0" xfId="0" applyNumberFormat="1" applyFont="1" applyFill="1"/>
    <xf numFmtId="0" fontId="11" fillId="0" borderId="0" xfId="0" applyFont="1" applyFill="1" applyAlignment="1">
      <alignment horizontal="right"/>
    </xf>
    <xf numFmtId="0" fontId="12" fillId="3" borderId="0" xfId="0" applyFont="1" applyFill="1" applyBorder="1"/>
    <xf numFmtId="0" fontId="12" fillId="3" borderId="0" xfId="0" applyFont="1" applyFill="1" applyBorder="1" applyAlignment="1"/>
    <xf numFmtId="43" fontId="12" fillId="3" borderId="0" xfId="74" applyFont="1" applyFill="1" applyBorder="1"/>
    <xf numFmtId="43" fontId="12" fillId="3" borderId="4" xfId="74" applyFont="1" applyFill="1" applyBorder="1"/>
    <xf numFmtId="0" fontId="12" fillId="0" borderId="0" xfId="0" applyFont="1" applyAlignment="1">
      <alignment horizontal="left"/>
    </xf>
    <xf numFmtId="43" fontId="12" fillId="0" borderId="0" xfId="0" applyNumberFormat="1" applyFont="1" applyBorder="1"/>
    <xf numFmtId="164" fontId="11" fillId="0" borderId="0" xfId="0" applyNumberFormat="1" applyFont="1"/>
    <xf numFmtId="43" fontId="12" fillId="0" borderId="0" xfId="1" applyFont="1" applyFill="1" applyBorder="1"/>
    <xf numFmtId="167" fontId="11" fillId="0" borderId="0" xfId="75" applyNumberFormat="1" applyFont="1" applyFill="1"/>
    <xf numFmtId="0" fontId="16" fillId="4" borderId="0" xfId="0" applyFont="1" applyFill="1"/>
    <xf numFmtId="43" fontId="11" fillId="4" borderId="14" xfId="74" applyFont="1" applyFill="1" applyBorder="1"/>
    <xf numFmtId="164" fontId="11" fillId="0" borderId="14" xfId="75" applyNumberFormat="1" applyFont="1" applyBorder="1"/>
    <xf numFmtId="0" fontId="11" fillId="4" borderId="14" xfId="0" applyFont="1" applyFill="1" applyBorder="1"/>
    <xf numFmtId="0" fontId="11" fillId="0" borderId="0" xfId="0" applyFont="1"/>
    <xf numFmtId="43" fontId="11" fillId="0" borderId="0" xfId="74" applyFont="1"/>
    <xf numFmtId="43" fontId="11" fillId="4" borderId="0" xfId="74" applyFont="1" applyFill="1"/>
    <xf numFmtId="43" fontId="2" fillId="4" borderId="0" xfId="74" applyFont="1" applyFill="1"/>
    <xf numFmtId="164" fontId="12" fillId="3" borderId="0" xfId="75" applyNumberFormat="1" applyFont="1" applyFill="1"/>
    <xf numFmtId="0" fontId="11" fillId="4" borderId="0" xfId="0" applyFont="1" applyFill="1"/>
    <xf numFmtId="0" fontId="18" fillId="4" borderId="0" xfId="0" applyFont="1" applyFill="1"/>
    <xf numFmtId="0" fontId="5" fillId="0" borderId="0" xfId="16" applyFont="1" applyAlignment="1">
      <alignment horizontal="center"/>
    </xf>
    <xf numFmtId="43" fontId="4" fillId="2" borderId="0" xfId="7" applyFont="1" applyFill="1"/>
    <xf numFmtId="43" fontId="0" fillId="2" borderId="0" xfId="0" applyNumberFormat="1" applyFill="1"/>
    <xf numFmtId="0" fontId="19" fillId="0" borderId="0" xfId="0" applyFont="1"/>
    <xf numFmtId="43" fontId="19" fillId="0" borderId="0" xfId="0" applyNumberFormat="1" applyFont="1"/>
    <xf numFmtId="0" fontId="20" fillId="4" borderId="0" xfId="0" applyFont="1" applyFill="1"/>
    <xf numFmtId="0" fontId="11" fillId="0" borderId="0" xfId="0" quotePrefix="1" applyFont="1" applyFill="1"/>
    <xf numFmtId="0" fontId="11" fillId="0" borderId="0" xfId="11" quotePrefix="1" applyFont="1" applyFill="1"/>
    <xf numFmtId="0" fontId="11" fillId="0" borderId="0" xfId="11" applyFont="1" applyFill="1"/>
    <xf numFmtId="165" fontId="4" fillId="0" borderId="0" xfId="16" applyNumberFormat="1" applyFont="1" applyAlignment="1">
      <alignment horizontal="center"/>
    </xf>
    <xf numFmtId="43" fontId="9" fillId="0" borderId="0" xfId="7" applyFont="1" applyBorder="1"/>
    <xf numFmtId="43" fontId="9" fillId="0" borderId="0" xfId="7" applyFont="1" applyBorder="1" applyAlignment="1">
      <alignment horizontal="center"/>
    </xf>
    <xf numFmtId="43" fontId="11" fillId="3" borderId="0" xfId="0" applyNumberFormat="1" applyFont="1" applyFill="1" applyBorder="1"/>
    <xf numFmtId="0" fontId="16" fillId="0" borderId="0" xfId="0" applyFont="1" applyAlignment="1">
      <alignment horizontal="center"/>
    </xf>
    <xf numFmtId="44" fontId="11" fillId="6" borderId="0" xfId="9" applyFont="1" applyFill="1"/>
    <xf numFmtId="44" fontId="12" fillId="4" borderId="0" xfId="73" applyFont="1" applyFill="1"/>
    <xf numFmtId="0" fontId="25" fillId="4" borderId="0" xfId="0" applyFont="1" applyFill="1"/>
    <xf numFmtId="0" fontId="12" fillId="0" borderId="1" xfId="0" applyFont="1" applyBorder="1" applyAlignment="1">
      <alignment horizontal="center"/>
    </xf>
    <xf numFmtId="0" fontId="11" fillId="0" borderId="0" xfId="0" quotePrefix="1" applyFont="1" applyAlignment="1">
      <alignment horizontal="left"/>
    </xf>
    <xf numFmtId="164" fontId="11" fillId="0" borderId="0" xfId="75" applyNumberFormat="1" applyFont="1" applyAlignment="1">
      <alignment horizontal="center"/>
    </xf>
    <xf numFmtId="10" fontId="12" fillId="9" borderId="0" xfId="75" applyNumberFormat="1" applyFont="1" applyFill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/>
    <xf numFmtId="43" fontId="11" fillId="0" borderId="0" xfId="74" applyFont="1" applyFill="1"/>
    <xf numFmtId="0" fontId="11" fillId="0" borderId="0" xfId="0" applyFont="1" applyFill="1"/>
    <xf numFmtId="0" fontId="11" fillId="0" borderId="0" xfId="0" quotePrefix="1" applyFont="1"/>
    <xf numFmtId="164" fontId="11" fillId="0" borderId="0" xfId="75" applyNumberFormat="1" applyFont="1"/>
    <xf numFmtId="0" fontId="11" fillId="4" borderId="0" xfId="0" applyFont="1" applyFill="1"/>
    <xf numFmtId="43" fontId="11" fillId="0" borderId="0" xfId="1" applyFont="1" applyFill="1"/>
    <xf numFmtId="0" fontId="12" fillId="5" borderId="0" xfId="0" applyFont="1" applyFill="1"/>
    <xf numFmtId="43" fontId="12" fillId="5" borderId="2" xfId="1" applyFont="1" applyFill="1" applyBorder="1"/>
    <xf numFmtId="164" fontId="11" fillId="5" borderId="0" xfId="75" applyNumberFormat="1" applyFont="1" applyFill="1"/>
    <xf numFmtId="164" fontId="12" fillId="5" borderId="0" xfId="75" applyNumberFormat="1" applyFont="1" applyFill="1"/>
    <xf numFmtId="43" fontId="12" fillId="5" borderId="2" xfId="74" applyFont="1" applyFill="1" applyBorder="1"/>
    <xf numFmtId="0" fontId="12" fillId="8" borderId="0" xfId="0" applyFont="1" applyFill="1"/>
    <xf numFmtId="43" fontId="12" fillId="8" borderId="2" xfId="1" applyFont="1" applyFill="1" applyBorder="1"/>
    <xf numFmtId="164" fontId="11" fillId="8" borderId="0" xfId="75" applyNumberFormat="1" applyFont="1" applyFill="1"/>
    <xf numFmtId="43" fontId="12" fillId="8" borderId="2" xfId="74" applyFont="1" applyFill="1" applyBorder="1"/>
    <xf numFmtId="0" fontId="12" fillId="7" borderId="0" xfId="0" applyFont="1" applyFill="1"/>
    <xf numFmtId="0" fontId="12" fillId="7" borderId="0" xfId="0" applyFont="1" applyFill="1" applyAlignment="1">
      <alignment horizontal="left"/>
    </xf>
    <xf numFmtId="43" fontId="12" fillId="7" borderId="2" xfId="1" applyFont="1" applyFill="1" applyBorder="1"/>
    <xf numFmtId="164" fontId="12" fillId="7" borderId="0" xfId="75" applyNumberFormat="1" applyFont="1" applyFill="1"/>
    <xf numFmtId="43" fontId="12" fillId="7" borderId="2" xfId="74" applyFont="1" applyFill="1" applyBorder="1"/>
    <xf numFmtId="0" fontId="12" fillId="7" borderId="0" xfId="0" applyFont="1" applyFill="1" applyAlignment="1">
      <alignment horizontal="right"/>
    </xf>
    <xf numFmtId="43" fontId="11" fillId="10" borderId="0" xfId="74" applyFont="1" applyFill="1"/>
    <xf numFmtId="43" fontId="11" fillId="0" borderId="6" xfId="74" applyFont="1" applyFill="1" applyBorder="1" applyAlignment="1">
      <alignment horizontal="left"/>
    </xf>
    <xf numFmtId="4" fontId="11" fillId="0" borderId="12" xfId="0" applyNumberFormat="1" applyFont="1" applyBorder="1"/>
    <xf numFmtId="0" fontId="11" fillId="0" borderId="3" xfId="0" applyFont="1" applyBorder="1"/>
    <xf numFmtId="0" fontId="19" fillId="0" borderId="0" xfId="0" applyFont="1" applyAlignment="1">
      <alignment horizontal="center"/>
    </xf>
    <xf numFmtId="4" fontId="12" fillId="0" borderId="7" xfId="0" applyNumberFormat="1" applyFont="1" applyBorder="1"/>
    <xf numFmtId="4" fontId="12" fillId="0" borderId="15" xfId="0" applyNumberFormat="1" applyFont="1" applyBorder="1"/>
    <xf numFmtId="0" fontId="11" fillId="0" borderId="16" xfId="0" applyFont="1" applyBorder="1"/>
    <xf numFmtId="0" fontId="11" fillId="0" borderId="17" xfId="0" applyFont="1" applyBorder="1"/>
    <xf numFmtId="0" fontId="11" fillId="0" borderId="11" xfId="0" applyFont="1" applyBorder="1"/>
    <xf numFmtId="4" fontId="22" fillId="0" borderId="12" xfId="0" applyNumberFormat="1" applyFont="1" applyBorder="1" applyAlignment="1">
      <alignment horizontal="center"/>
    </xf>
    <xf numFmtId="43" fontId="11" fillId="0" borderId="0" xfId="74" applyFont="1"/>
    <xf numFmtId="0" fontId="11" fillId="4" borderId="0" xfId="0" applyFont="1" applyFill="1"/>
    <xf numFmtId="164" fontId="12" fillId="8" borderId="0" xfId="75" applyNumberFormat="1" applyFont="1" applyFill="1"/>
    <xf numFmtId="0" fontId="11" fillId="11" borderId="0" xfId="0" applyFont="1" applyFill="1"/>
    <xf numFmtId="0" fontId="4" fillId="12" borderId="0" xfId="16" applyFont="1" applyFill="1"/>
    <xf numFmtId="43" fontId="4" fillId="12" borderId="0" xfId="7" applyFont="1" applyFill="1"/>
    <xf numFmtId="9" fontId="4" fillId="12" borderId="0" xfId="22" applyFont="1" applyFill="1"/>
    <xf numFmtId="0" fontId="4" fillId="12" borderId="0" xfId="13" applyFont="1" applyFill="1"/>
    <xf numFmtId="43" fontId="0" fillId="12" borderId="0" xfId="0" applyNumberFormat="1" applyFill="1"/>
    <xf numFmtId="43" fontId="19" fillId="12" borderId="0" xfId="0" applyNumberFormat="1" applyFont="1" applyFill="1"/>
    <xf numFmtId="0" fontId="0" fillId="12" borderId="0" xfId="0" applyFill="1"/>
    <xf numFmtId="0" fontId="0" fillId="0" borderId="0" xfId="0" applyFill="1"/>
    <xf numFmtId="0" fontId="4" fillId="2" borderId="0" xfId="18" applyFont="1" applyFill="1"/>
    <xf numFmtId="43" fontId="5" fillId="2" borderId="4" xfId="7" applyFont="1" applyFill="1" applyBorder="1"/>
    <xf numFmtId="0" fontId="2" fillId="2" borderId="0" xfId="17" applyFont="1" applyFill="1"/>
    <xf numFmtId="0" fontId="4" fillId="2" borderId="0" xfId="13" applyFont="1" applyFill="1"/>
    <xf numFmtId="0" fontId="0" fillId="2" borderId="0" xfId="0" applyFill="1"/>
    <xf numFmtId="0" fontId="5" fillId="2" borderId="0" xfId="18" applyFont="1" applyFill="1"/>
    <xf numFmtId="43" fontId="5" fillId="0" borderId="0" xfId="7" applyFont="1" applyFill="1" applyBorder="1"/>
    <xf numFmtId="0" fontId="4" fillId="0" borderId="0" xfId="13" applyFont="1" applyBorder="1"/>
    <xf numFmtId="0" fontId="5" fillId="0" borderId="0" xfId="18" applyFont="1" applyFill="1"/>
    <xf numFmtId="0" fontId="11" fillId="0" borderId="18" xfId="0" applyFont="1" applyBorder="1"/>
    <xf numFmtId="4" fontId="12" fillId="0" borderId="0" xfId="0" applyNumberFormat="1" applyFont="1" applyBorder="1"/>
    <xf numFmtId="0" fontId="11" fillId="0" borderId="0" xfId="0" applyFont="1" applyBorder="1" applyAlignment="1">
      <alignment horizontal="left"/>
    </xf>
    <xf numFmtId="4" fontId="22" fillId="0" borderId="0" xfId="0" applyNumberFormat="1" applyFont="1" applyBorder="1" applyAlignment="1">
      <alignment horizontal="center"/>
    </xf>
    <xf numFmtId="43" fontId="11" fillId="0" borderId="0" xfId="74" applyFont="1" applyFill="1" applyBorder="1" applyAlignment="1">
      <alignment horizontal="left"/>
    </xf>
    <xf numFmtId="0" fontId="11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44" fontId="11" fillId="0" borderId="0" xfId="73" applyFont="1" applyAlignment="1">
      <alignment horizontal="center"/>
    </xf>
    <xf numFmtId="0" fontId="21" fillId="0" borderId="0" xfId="0" applyFont="1" applyAlignment="1">
      <alignment horizontal="right"/>
    </xf>
    <xf numFmtId="0" fontId="12" fillId="5" borderId="0" xfId="0" applyFont="1" applyFill="1" applyAlignment="1">
      <alignment horizontal="right"/>
    </xf>
    <xf numFmtId="43" fontId="26" fillId="0" borderId="0" xfId="74" applyFont="1" applyFill="1"/>
    <xf numFmtId="0" fontId="18" fillId="4" borderId="14" xfId="0" applyFont="1" applyFill="1" applyBorder="1"/>
    <xf numFmtId="10" fontId="11" fillId="0" borderId="0" xfId="75" applyNumberFormat="1" applyFont="1" applyFill="1"/>
    <xf numFmtId="10" fontId="5" fillId="3" borderId="0" xfId="75" applyNumberFormat="1" applyFont="1" applyFill="1"/>
    <xf numFmtId="10" fontId="5" fillId="0" borderId="0" xfId="75" applyNumberFormat="1" applyFont="1" applyFill="1"/>
    <xf numFmtId="0" fontId="25" fillId="0" borderId="0" xfId="0" applyFont="1" applyAlignment="1">
      <alignment horizontal="center"/>
    </xf>
    <xf numFmtId="43" fontId="0" fillId="14" borderId="0" xfId="0" applyNumberFormat="1" applyFill="1"/>
    <xf numFmtId="0" fontId="19" fillId="0" borderId="0" xfId="0" applyFont="1" applyAlignment="1">
      <alignment horizontal="right"/>
    </xf>
    <xf numFmtId="0" fontId="26" fillId="4" borderId="0" xfId="0" applyFont="1" applyFill="1"/>
    <xf numFmtId="0" fontId="11" fillId="4" borderId="0" xfId="0" applyFont="1" applyFill="1"/>
    <xf numFmtId="0" fontId="11" fillId="4" borderId="14" xfId="0" applyFont="1" applyFill="1" applyBorder="1"/>
    <xf numFmtId="43" fontId="0" fillId="0" borderId="0" xfId="0" applyNumberFormat="1" applyFill="1"/>
    <xf numFmtId="43" fontId="2" fillId="4" borderId="0" xfId="74" applyFont="1" applyFill="1"/>
    <xf numFmtId="43" fontId="11" fillId="2" borderId="0" xfId="1" applyFont="1" applyFill="1"/>
    <xf numFmtId="43" fontId="11" fillId="2" borderId="0" xfId="74" applyFont="1" applyFill="1"/>
    <xf numFmtId="0" fontId="5" fillId="0" borderId="0" xfId="16" applyFont="1" applyAlignment="1">
      <alignment horizontal="center"/>
    </xf>
    <xf numFmtId="44" fontId="11" fillId="0" borderId="12" xfId="73" applyFont="1" applyBorder="1"/>
    <xf numFmtId="44" fontId="22" fillId="0" borderId="12" xfId="73" applyFont="1" applyBorder="1" applyAlignment="1">
      <alignment horizontal="center"/>
    </xf>
    <xf numFmtId="44" fontId="12" fillId="0" borderId="7" xfId="73" applyFont="1" applyBorder="1"/>
    <xf numFmtId="44" fontId="22" fillId="0" borderId="12" xfId="73" applyFont="1" applyBorder="1"/>
    <xf numFmtId="44" fontId="11" fillId="0" borderId="12" xfId="73" applyFont="1" applyBorder="1" applyAlignment="1">
      <alignment horizontal="right"/>
    </xf>
    <xf numFmtId="44" fontId="22" fillId="0" borderId="12" xfId="73" applyFont="1" applyBorder="1" applyAlignment="1">
      <alignment horizontal="right"/>
    </xf>
    <xf numFmtId="44" fontId="12" fillId="0" borderId="19" xfId="73" applyFont="1" applyBorder="1"/>
    <xf numFmtId="0" fontId="14" fillId="0" borderId="0" xfId="0" applyFont="1" applyAlignment="1">
      <alignment horizontal="right"/>
    </xf>
    <xf numFmtId="0" fontId="11" fillId="0" borderId="0" xfId="0" quotePrefix="1" applyFont="1" applyAlignment="1">
      <alignment horizontal="right"/>
    </xf>
    <xf numFmtId="0" fontId="12" fillId="8" borderId="0" xfId="0" applyFont="1" applyFill="1" applyAlignment="1">
      <alignment horizontal="right"/>
    </xf>
    <xf numFmtId="43" fontId="28" fillId="3" borderId="0" xfId="74" applyFont="1" applyFill="1"/>
    <xf numFmtId="43" fontId="4" fillId="0" borderId="0" xfId="74" applyFont="1"/>
    <xf numFmtId="0" fontId="29" fillId="6" borderId="0" xfId="12" applyFont="1" applyFill="1" applyAlignment="1">
      <alignment horizontal="right"/>
    </xf>
    <xf numFmtId="0" fontId="5" fillId="4" borderId="0" xfId="12" applyFont="1" applyFill="1" applyAlignment="1">
      <alignment horizontal="right"/>
    </xf>
    <xf numFmtId="4" fontId="18" fillId="2" borderId="0" xfId="0" applyNumberFormat="1" applyFont="1" applyFill="1"/>
    <xf numFmtId="44" fontId="11" fillId="2" borderId="0" xfId="9" applyFont="1" applyFill="1"/>
    <xf numFmtId="0" fontId="12" fillId="15" borderId="0" xfId="0" applyFont="1" applyFill="1" applyAlignment="1">
      <alignment horizontal="right"/>
    </xf>
    <xf numFmtId="0" fontId="5" fillId="4" borderId="6" xfId="12" applyNumberFormat="1" applyFont="1" applyFill="1" applyBorder="1" applyAlignment="1">
      <alignment horizontal="center" wrapText="1"/>
    </xf>
    <xf numFmtId="43" fontId="11" fillId="16" borderId="0" xfId="74" applyFont="1" applyFill="1"/>
    <xf numFmtId="4" fontId="12" fillId="16" borderId="15" xfId="0" applyNumberFormat="1" applyFont="1" applyFill="1" applyBorder="1"/>
    <xf numFmtId="0" fontId="11" fillId="16" borderId="17" xfId="0" applyFont="1" applyFill="1" applyBorder="1"/>
    <xf numFmtId="0" fontId="27" fillId="4" borderId="14" xfId="0" applyFont="1" applyFill="1" applyBorder="1"/>
    <xf numFmtId="44" fontId="4" fillId="3" borderId="0" xfId="73" applyFont="1" applyFill="1"/>
    <xf numFmtId="0" fontId="4" fillId="3" borderId="0" xfId="12" applyFont="1" applyFill="1" applyAlignment="1">
      <alignment horizontal="right"/>
    </xf>
    <xf numFmtId="44" fontId="5" fillId="3" borderId="0" xfId="73" applyFont="1" applyFill="1"/>
    <xf numFmtId="43" fontId="9" fillId="3" borderId="0" xfId="74" applyFont="1" applyFill="1"/>
    <xf numFmtId="44" fontId="4" fillId="3" borderId="0" xfId="12" applyNumberFormat="1" applyFont="1" applyFill="1"/>
    <xf numFmtId="0" fontId="33" fillId="0" borderId="0" xfId="12" applyFont="1"/>
    <xf numFmtId="44" fontId="33" fillId="0" borderId="0" xfId="12" applyNumberFormat="1" applyFont="1"/>
    <xf numFmtId="44" fontId="5" fillId="0" borderId="0" xfId="12" applyNumberFormat="1" applyFont="1"/>
    <xf numFmtId="0" fontId="5" fillId="0" borderId="0" xfId="16" applyFont="1" applyAlignment="1">
      <alignment horizontal="center"/>
    </xf>
    <xf numFmtId="0" fontId="4" fillId="2" borderId="0" xfId="16" applyFont="1" applyFill="1"/>
    <xf numFmtId="0" fontId="5" fillId="0" borderId="0" xfId="16" applyFont="1" applyAlignment="1"/>
    <xf numFmtId="43" fontId="11" fillId="17" borderId="0" xfId="74" applyFont="1" applyFill="1"/>
    <xf numFmtId="43" fontId="11" fillId="17" borderId="0" xfId="1" applyFont="1" applyFill="1"/>
    <xf numFmtId="0" fontId="11" fillId="17" borderId="0" xfId="0" applyFont="1" applyFill="1"/>
    <xf numFmtId="44" fontId="12" fillId="0" borderId="0" xfId="73" applyFont="1" applyBorder="1"/>
    <xf numFmtId="43" fontId="11" fillId="13" borderId="0" xfId="74" applyFont="1" applyFill="1"/>
    <xf numFmtId="0" fontId="11" fillId="13" borderId="0" xfId="0" applyFont="1" applyFill="1"/>
    <xf numFmtId="0" fontId="30" fillId="0" borderId="0" xfId="12" applyFont="1" applyBorder="1" applyAlignment="1"/>
    <xf numFmtId="0" fontId="34" fillId="0" borderId="0" xfId="12" applyFont="1" applyAlignment="1">
      <alignment horizontal="right"/>
    </xf>
    <xf numFmtId="44" fontId="5" fillId="3" borderId="15" xfId="9" applyFont="1" applyFill="1" applyBorder="1"/>
    <xf numFmtId="44" fontId="5" fillId="4" borderId="16" xfId="9" applyFont="1" applyFill="1" applyBorder="1"/>
    <xf numFmtId="44" fontId="5" fillId="3" borderId="16" xfId="9" applyFont="1" applyFill="1" applyBorder="1"/>
    <xf numFmtId="164" fontId="12" fillId="3" borderId="17" xfId="75" applyNumberFormat="1" applyFont="1" applyFill="1" applyBorder="1"/>
    <xf numFmtId="44" fontId="4" fillId="6" borderId="11" xfId="75" applyNumberFormat="1" applyFont="1" applyFill="1" applyBorder="1"/>
    <xf numFmtId="44" fontId="11" fillId="6" borderId="0" xfId="9" applyFont="1" applyFill="1" applyBorder="1"/>
    <xf numFmtId="0" fontId="4" fillId="0" borderId="0" xfId="12" applyFont="1" applyBorder="1"/>
    <xf numFmtId="0" fontId="4" fillId="0" borderId="12" xfId="12" applyFont="1" applyBorder="1"/>
    <xf numFmtId="44" fontId="12" fillId="4" borderId="6" xfId="73" applyFont="1" applyFill="1" applyBorder="1"/>
    <xf numFmtId="44" fontId="12" fillId="4" borderId="20" xfId="73" applyFont="1" applyFill="1" applyBorder="1"/>
    <xf numFmtId="43" fontId="11" fillId="0" borderId="20" xfId="4" applyFont="1" applyBorder="1"/>
    <xf numFmtId="164" fontId="12" fillId="3" borderId="21" xfId="75" applyNumberFormat="1" applyFont="1" applyFill="1" applyBorder="1"/>
    <xf numFmtId="44" fontId="5" fillId="4" borderId="15" xfId="9" applyFont="1" applyFill="1" applyBorder="1"/>
    <xf numFmtId="10" fontId="12" fillId="9" borderId="16" xfId="75" applyNumberFormat="1" applyFont="1" applyFill="1" applyBorder="1" applyAlignment="1">
      <alignment horizontal="center"/>
    </xf>
    <xf numFmtId="10" fontId="12" fillId="9" borderId="17" xfId="75" applyNumberFormat="1" applyFont="1" applyFill="1" applyBorder="1" applyAlignment="1">
      <alignment horizontal="center"/>
    </xf>
    <xf numFmtId="44" fontId="9" fillId="0" borderId="0" xfId="12" applyNumberFormat="1" applyFont="1" applyBorder="1"/>
    <xf numFmtId="44" fontId="12" fillId="4" borderId="22" xfId="73" applyFont="1" applyFill="1" applyBorder="1"/>
    <xf numFmtId="0" fontId="4" fillId="0" borderId="20" xfId="12" applyFont="1" applyBorder="1"/>
    <xf numFmtId="0" fontId="4" fillId="0" borderId="21" xfId="12" applyFont="1" applyBorder="1"/>
    <xf numFmtId="0" fontId="25" fillId="0" borderId="0" xfId="0" quotePrefix="1" applyFont="1" applyAlignment="1">
      <alignment horizontal="left"/>
    </xf>
    <xf numFmtId="43" fontId="11" fillId="12" borderId="0" xfId="74" applyFont="1" applyFill="1"/>
    <xf numFmtId="43" fontId="12" fillId="12" borderId="2" xfId="1" applyFont="1" applyFill="1" applyBorder="1"/>
    <xf numFmtId="43" fontId="11" fillId="18" borderId="0" xfId="74" applyFont="1" applyFill="1"/>
    <xf numFmtId="43" fontId="12" fillId="18" borderId="2" xfId="74" applyFont="1" applyFill="1" applyBorder="1"/>
    <xf numFmtId="43" fontId="12" fillId="18" borderId="2" xfId="1" applyFont="1" applyFill="1" applyBorder="1"/>
    <xf numFmtId="43" fontId="2" fillId="0" borderId="0" xfId="74" applyFont="1" applyFill="1"/>
    <xf numFmtId="43" fontId="11" fillId="0" borderId="14" xfId="74" applyFont="1" applyFill="1" applyBorder="1"/>
    <xf numFmtId="0" fontId="11" fillId="6" borderId="0" xfId="0" applyFont="1" applyFill="1"/>
    <xf numFmtId="43" fontId="11" fillId="18" borderId="0" xfId="1" applyFont="1" applyFill="1"/>
    <xf numFmtId="0" fontId="5" fillId="18" borderId="6" xfId="12" applyNumberFormat="1" applyFont="1" applyFill="1" applyBorder="1" applyAlignment="1">
      <alignment horizontal="center" wrapText="1"/>
    </xf>
    <xf numFmtId="43" fontId="16" fillId="18" borderId="0" xfId="74" applyFont="1" applyFill="1"/>
    <xf numFmtId="0" fontId="11" fillId="0" borderId="0" xfId="0" applyFont="1"/>
    <xf numFmtId="0" fontId="11" fillId="0" borderId="0" xfId="0" quotePrefix="1" applyFont="1"/>
    <xf numFmtId="164" fontId="11" fillId="0" borderId="0" xfId="75" applyNumberFormat="1" applyFont="1"/>
    <xf numFmtId="0" fontId="11" fillId="0" borderId="0" xfId="0" applyFont="1" applyFill="1"/>
    <xf numFmtId="43" fontId="11" fillId="0" borderId="0" xfId="74" applyFont="1"/>
    <xf numFmtId="43" fontId="11" fillId="0" borderId="0" xfId="74" applyFont="1" applyFill="1"/>
    <xf numFmtId="0" fontId="11" fillId="4" borderId="0" xfId="0" applyFont="1" applyFill="1"/>
    <xf numFmtId="43" fontId="12" fillId="5" borderId="2" xfId="1" applyFont="1" applyFill="1" applyBorder="1"/>
    <xf numFmtId="43" fontId="12" fillId="7" borderId="2" xfId="1" applyFont="1" applyFill="1" applyBorder="1"/>
    <xf numFmtId="4" fontId="11" fillId="0" borderId="0" xfId="0" applyNumberFormat="1" applyFont="1"/>
    <xf numFmtId="0" fontId="11" fillId="12" borderId="0" xfId="0" applyFont="1" applyFill="1"/>
    <xf numFmtId="0" fontId="25" fillId="0" borderId="0" xfId="0" applyFont="1" applyFill="1"/>
    <xf numFmtId="0" fontId="16" fillId="4" borderId="14" xfId="0" applyFont="1" applyFill="1" applyBorder="1"/>
    <xf numFmtId="43" fontId="11" fillId="15" borderId="0" xfId="74" applyFont="1" applyFill="1"/>
    <xf numFmtId="43" fontId="11" fillId="15" borderId="0" xfId="74" applyFont="1" applyFill="1" applyBorder="1"/>
    <xf numFmtId="43" fontId="11" fillId="15" borderId="0" xfId="0" applyNumberFormat="1" applyFont="1" applyFill="1"/>
    <xf numFmtId="4" fontId="11" fillId="0" borderId="0" xfId="0" applyNumberFormat="1" applyFont="1" applyFill="1"/>
    <xf numFmtId="0" fontId="12" fillId="0" borderId="0" xfId="11" applyFont="1" applyFill="1"/>
    <xf numFmtId="43" fontId="12" fillId="0" borderId="2" xfId="1" applyFont="1" applyFill="1" applyBorder="1"/>
    <xf numFmtId="0" fontId="12" fillId="0" borderId="0" xfId="0" applyFont="1" applyFill="1" applyBorder="1"/>
    <xf numFmtId="43" fontId="12" fillId="0" borderId="0" xfId="0" applyNumberFormat="1" applyFont="1" applyFill="1"/>
    <xf numFmtId="10" fontId="11" fillId="5" borderId="0" xfId="75" applyNumberFormat="1" applyFont="1" applyFill="1"/>
    <xf numFmtId="4" fontId="27" fillId="0" borderId="0" xfId="0" applyNumberFormat="1" applyFont="1"/>
    <xf numFmtId="0" fontId="5" fillId="0" borderId="3" xfId="12" applyNumberFormat="1" applyFont="1" applyFill="1" applyBorder="1" applyAlignment="1">
      <alignment horizontal="center" wrapText="1"/>
    </xf>
    <xf numFmtId="44" fontId="11" fillId="12" borderId="0" xfId="9" applyFont="1" applyFill="1"/>
    <xf numFmtId="0" fontId="5" fillId="0" borderId="23" xfId="12" applyFont="1" applyFill="1" applyBorder="1"/>
    <xf numFmtId="43" fontId="2" fillId="17" borderId="0" xfId="74" applyFont="1" applyFill="1"/>
    <xf numFmtId="0" fontId="5" fillId="10" borderId="6" xfId="12" applyFont="1" applyFill="1" applyBorder="1" applyAlignment="1">
      <alignment horizontal="center"/>
    </xf>
    <xf numFmtId="0" fontId="5" fillId="10" borderId="3" xfId="12" applyFont="1" applyFill="1" applyBorder="1" applyAlignment="1">
      <alignment horizontal="center"/>
    </xf>
    <xf numFmtId="0" fontId="5" fillId="10" borderId="7" xfId="12" applyFont="1" applyFill="1" applyBorder="1" applyAlignment="1">
      <alignment horizontal="center" wrapText="1"/>
    </xf>
    <xf numFmtId="164" fontId="11" fillId="10" borderId="0" xfId="75" applyNumberFormat="1" applyFont="1" applyFill="1" applyAlignment="1">
      <alignment horizontal="center"/>
    </xf>
    <xf numFmtId="43" fontId="12" fillId="2" borderId="4" xfId="0" applyNumberFormat="1" applyFont="1" applyFill="1" applyBorder="1"/>
    <xf numFmtId="0" fontId="12" fillId="0" borderId="0" xfId="11" applyFont="1" applyFill="1" applyBorder="1"/>
    <xf numFmtId="0" fontId="11" fillId="0" borderId="0" xfId="11" applyFont="1" applyFill="1" applyBorder="1"/>
    <xf numFmtId="0" fontId="11" fillId="0" borderId="0" xfId="0" quotePrefix="1" applyFont="1" applyFill="1" applyBorder="1"/>
    <xf numFmtId="43" fontId="11" fillId="0" borderId="0" xfId="75" applyNumberFormat="1" applyFont="1" applyFill="1" applyBorder="1"/>
    <xf numFmtId="10" fontId="11" fillId="0" borderId="0" xfId="75" applyNumberFormat="1" applyFont="1" applyFill="1" applyBorder="1"/>
    <xf numFmtId="164" fontId="11" fillId="0" borderId="0" xfId="75" applyNumberFormat="1" applyFont="1" applyAlignment="1"/>
    <xf numFmtId="0" fontId="11" fillId="0" borderId="0" xfId="75" applyNumberFormat="1" applyFont="1"/>
    <xf numFmtId="164" fontId="11" fillId="8" borderId="0" xfId="75" applyNumberFormat="1" applyFont="1" applyFill="1" applyAlignment="1">
      <alignment horizontal="center"/>
    </xf>
    <xf numFmtId="164" fontId="11" fillId="5" borderId="0" xfId="75" applyNumberFormat="1" applyFont="1" applyFill="1" applyAlignment="1">
      <alignment horizontal="center"/>
    </xf>
    <xf numFmtId="164" fontId="12" fillId="7" borderId="0" xfId="75" applyNumberFormat="1" applyFont="1" applyFill="1" applyAlignment="1">
      <alignment horizontal="center"/>
    </xf>
    <xf numFmtId="0" fontId="12" fillId="0" borderId="0" xfId="0" applyFont="1" applyBorder="1" applyAlignment="1">
      <alignment horizontal="center"/>
    </xf>
    <xf numFmtId="0" fontId="36" fillId="4" borderId="0" xfId="29" applyFill="1" applyAlignment="1" applyProtection="1"/>
    <xf numFmtId="9" fontId="11" fillId="4" borderId="0" xfId="0" applyNumberFormat="1" applyFont="1" applyFill="1" applyAlignment="1">
      <alignment horizontal="left"/>
    </xf>
    <xf numFmtId="164" fontId="18" fillId="0" borderId="0" xfId="75" applyNumberFormat="1" applyFont="1"/>
    <xf numFmtId="0" fontId="37" fillId="0" borderId="7" xfId="12" applyFont="1" applyFill="1" applyBorder="1" applyAlignment="1">
      <alignment horizontal="center" wrapText="1"/>
    </xf>
    <xf numFmtId="164" fontId="18" fillId="3" borderId="0" xfId="75" applyNumberFormat="1" applyFont="1" applyFill="1"/>
    <xf numFmtId="164" fontId="5" fillId="0" borderId="0" xfId="12" applyNumberFormat="1" applyFont="1" applyFill="1"/>
    <xf numFmtId="164" fontId="18" fillId="2" borderId="0" xfId="75" applyNumberFormat="1" applyFont="1" applyFill="1"/>
    <xf numFmtId="0" fontId="16" fillId="4" borderId="0" xfId="0" applyFont="1" applyFill="1" applyAlignment="1">
      <alignment wrapText="1"/>
    </xf>
    <xf numFmtId="0" fontId="35" fillId="4" borderId="0" xfId="0" applyFont="1" applyFill="1" applyAlignment="1"/>
    <xf numFmtId="0" fontId="16" fillId="4" borderId="0" xfId="0" applyFont="1" applyFill="1"/>
    <xf numFmtId="0" fontId="2" fillId="4" borderId="0" xfId="0" applyFont="1" applyFill="1"/>
    <xf numFmtId="0" fontId="11" fillId="0" borderId="0" xfId="0" applyFont="1"/>
    <xf numFmtId="43" fontId="11" fillId="4" borderId="0" xfId="74" applyFont="1" applyFill="1"/>
    <xf numFmtId="0" fontId="11" fillId="4" borderId="0" xfId="0" applyFont="1" applyFill="1"/>
    <xf numFmtId="0" fontId="27" fillId="7" borderId="0" xfId="0" applyFont="1" applyFill="1" applyAlignment="1">
      <alignment horizontal="right"/>
    </xf>
    <xf numFmtId="43" fontId="25" fillId="0" borderId="0" xfId="74" applyFont="1" applyFill="1"/>
    <xf numFmtId="43" fontId="11" fillId="6" borderId="0" xfId="74" applyFont="1" applyFill="1"/>
    <xf numFmtId="0" fontId="11" fillId="0" borderId="0" xfId="0" applyFont="1"/>
    <xf numFmtId="43" fontId="11" fillId="0" borderId="0" xfId="74" applyFont="1"/>
    <xf numFmtId="0" fontId="11" fillId="0" borderId="0" xfId="0" quotePrefix="1" applyFont="1"/>
    <xf numFmtId="43" fontId="18" fillId="0" borderId="0" xfId="74" applyFont="1"/>
    <xf numFmtId="0" fontId="38" fillId="0" borderId="0" xfId="0" applyFont="1"/>
    <xf numFmtId="0" fontId="38" fillId="0" borderId="0" xfId="0" applyFont="1" applyFill="1"/>
    <xf numFmtId="0" fontId="39" fillId="0" borderId="0" xfId="0" applyFont="1" applyFill="1"/>
    <xf numFmtId="0" fontId="39" fillId="0" borderId="0" xfId="0" applyFont="1"/>
    <xf numFmtId="0" fontId="39" fillId="0" borderId="0" xfId="0" quotePrefix="1" applyFont="1"/>
    <xf numFmtId="43" fontId="39" fillId="0" borderId="0" xfId="74" applyFont="1"/>
    <xf numFmtId="164" fontId="39" fillId="0" borderId="0" xfId="75" applyNumberFormat="1" applyFont="1"/>
    <xf numFmtId="43" fontId="39" fillId="0" borderId="0" xfId="74" applyFont="1" applyFill="1"/>
    <xf numFmtId="0" fontId="39" fillId="4" borderId="0" xfId="0" applyFont="1" applyFill="1"/>
    <xf numFmtId="43" fontId="39" fillId="4" borderId="0" xfId="74" applyFont="1" applyFill="1"/>
    <xf numFmtId="0" fontId="38" fillId="8" borderId="0" xfId="0" applyFont="1" applyFill="1"/>
    <xf numFmtId="43" fontId="38" fillId="8" borderId="2" xfId="1" applyFont="1" applyFill="1" applyBorder="1"/>
    <xf numFmtId="164" fontId="39" fillId="8" borderId="0" xfId="75" applyNumberFormat="1" applyFont="1" applyFill="1"/>
    <xf numFmtId="43" fontId="38" fillId="8" borderId="2" xfId="74" applyFont="1" applyFill="1" applyBorder="1"/>
    <xf numFmtId="0" fontId="38" fillId="3" borderId="0" xfId="0" applyFont="1" applyFill="1"/>
    <xf numFmtId="43" fontId="39" fillId="0" borderId="0" xfId="1" applyFont="1"/>
    <xf numFmtId="0" fontId="38" fillId="5" borderId="0" xfId="0" applyFont="1" applyFill="1"/>
    <xf numFmtId="43" fontId="38" fillId="5" borderId="2" xfId="1" applyFont="1" applyFill="1" applyBorder="1"/>
    <xf numFmtId="164" fontId="39" fillId="5" borderId="0" xfId="75" applyNumberFormat="1" applyFont="1" applyFill="1"/>
    <xf numFmtId="164" fontId="38" fillId="5" borderId="0" xfId="75" applyNumberFormat="1" applyFont="1" applyFill="1"/>
    <xf numFmtId="43" fontId="38" fillId="5" borderId="2" xfId="74" applyFont="1" applyFill="1" applyBorder="1"/>
    <xf numFmtId="0" fontId="38" fillId="7" borderId="0" xfId="0" applyFont="1" applyFill="1"/>
    <xf numFmtId="0" fontId="38" fillId="7" borderId="0" xfId="0" applyFont="1" applyFill="1" applyAlignment="1">
      <alignment horizontal="left"/>
    </xf>
    <xf numFmtId="43" fontId="38" fillId="7" borderId="2" xfId="1" applyFont="1" applyFill="1" applyBorder="1"/>
    <xf numFmtId="164" fontId="38" fillId="7" borderId="0" xfId="75" applyNumberFormat="1" applyFont="1" applyFill="1"/>
    <xf numFmtId="43" fontId="38" fillId="12" borderId="2" xfId="1" applyFont="1" applyFill="1" applyBorder="1"/>
    <xf numFmtId="43" fontId="38" fillId="7" borderId="2" xfId="74" applyFont="1" applyFill="1" applyBorder="1"/>
    <xf numFmtId="4" fontId="39" fillId="0" borderId="0" xfId="0" applyNumberFormat="1" applyFont="1"/>
    <xf numFmtId="4" fontId="38" fillId="0" borderId="0" xfId="0" applyNumberFormat="1" applyFont="1"/>
    <xf numFmtId="43" fontId="38" fillId="0" borderId="4" xfId="0" applyNumberFormat="1" applyFont="1" applyBorder="1"/>
    <xf numFmtId="43" fontId="38" fillId="0" borderId="0" xfId="0" applyNumberFormat="1" applyFont="1" applyBorder="1"/>
    <xf numFmtId="0" fontId="39" fillId="0" borderId="0" xfId="11" applyFont="1"/>
    <xf numFmtId="0" fontId="38" fillId="7" borderId="0" xfId="0" applyFont="1" applyFill="1" applyAlignment="1">
      <alignment horizontal="right"/>
    </xf>
    <xf numFmtId="43" fontId="38" fillId="0" borderId="0" xfId="74" applyFont="1" applyFill="1"/>
    <xf numFmtId="43" fontId="39" fillId="12" borderId="0" xfId="1" applyFont="1" applyFill="1"/>
    <xf numFmtId="0" fontId="11" fillId="0" borderId="15" xfId="0" quotePrefix="1" applyFont="1" applyBorder="1"/>
    <xf numFmtId="0" fontId="11" fillId="17" borderId="16" xfId="0" applyFont="1" applyFill="1" applyBorder="1"/>
    <xf numFmtId="43" fontId="11" fillId="0" borderId="16" xfId="1" applyFont="1" applyBorder="1"/>
    <xf numFmtId="164" fontId="11" fillId="0" borderId="16" xfId="75" applyNumberFormat="1" applyFont="1" applyBorder="1"/>
    <xf numFmtId="0" fontId="11" fillId="0" borderId="16" xfId="0" applyFont="1" applyFill="1" applyBorder="1"/>
    <xf numFmtId="43" fontId="11" fillId="0" borderId="16" xfId="74" applyFont="1" applyBorder="1"/>
    <xf numFmtId="0" fontId="11" fillId="4" borderId="17" xfId="0" applyFont="1" applyFill="1" applyBorder="1"/>
    <xf numFmtId="0" fontId="11" fillId="0" borderId="11" xfId="0" quotePrefix="1" applyFont="1" applyBorder="1"/>
    <xf numFmtId="0" fontId="11" fillId="17" borderId="0" xfId="0" applyFont="1" applyFill="1" applyBorder="1"/>
    <xf numFmtId="43" fontId="11" fillId="0" borderId="0" xfId="1" applyFont="1" applyBorder="1"/>
    <xf numFmtId="43" fontId="11" fillId="0" borderId="0" xfId="74" applyFont="1" applyBorder="1"/>
    <xf numFmtId="0" fontId="11" fillId="4" borderId="12" xfId="0" applyFont="1" applyFill="1" applyBorder="1"/>
    <xf numFmtId="43" fontId="13" fillId="0" borderId="0" xfId="1" applyFont="1" applyBorder="1"/>
    <xf numFmtId="43" fontId="13" fillId="0" borderId="0" xfId="74" applyFont="1" applyBorder="1"/>
    <xf numFmtId="4" fontId="11" fillId="17" borderId="0" xfId="0" applyNumberFormat="1" applyFont="1" applyFill="1" applyBorder="1"/>
    <xf numFmtId="0" fontId="11" fillId="0" borderId="12" xfId="0" applyFont="1" applyBorder="1"/>
    <xf numFmtId="0" fontId="11" fillId="0" borderId="24" xfId="0" applyFont="1" applyBorder="1"/>
    <xf numFmtId="43" fontId="12" fillId="0" borderId="25" xfId="0" applyNumberFormat="1" applyFont="1" applyBorder="1"/>
    <xf numFmtId="0" fontId="12" fillId="0" borderId="25" xfId="0" applyFont="1" applyBorder="1"/>
    <xf numFmtId="0" fontId="12" fillId="0" borderId="25" xfId="0" applyFont="1" applyFill="1" applyBorder="1"/>
    <xf numFmtId="0" fontId="11" fillId="0" borderId="25" xfId="0" applyFont="1" applyBorder="1"/>
    <xf numFmtId="0" fontId="11" fillId="0" borderId="26" xfId="0" applyFont="1" applyBorder="1"/>
    <xf numFmtId="44" fontId="11" fillId="0" borderId="0" xfId="73" applyFont="1"/>
    <xf numFmtId="164" fontId="18" fillId="0" borderId="0" xfId="75" applyNumberFormat="1" applyFont="1" applyFill="1"/>
    <xf numFmtId="0" fontId="11" fillId="4" borderId="0" xfId="0" quotePrefix="1" applyFont="1" applyFill="1"/>
    <xf numFmtId="0" fontId="37" fillId="0" borderId="25" xfId="12" applyFont="1" applyFill="1" applyBorder="1" applyAlignment="1">
      <alignment horizontal="center" wrapText="1"/>
    </xf>
    <xf numFmtId="0" fontId="11" fillId="2" borderId="0" xfId="0" quotePrefix="1" applyFont="1" applyFill="1"/>
    <xf numFmtId="164" fontId="11" fillId="0" borderId="0" xfId="75" quotePrefix="1" applyNumberFormat="1" applyFont="1"/>
    <xf numFmtId="10" fontId="11" fillId="0" borderId="0" xfId="74" applyNumberFormat="1" applyFont="1" applyFill="1" applyBorder="1" applyAlignment="1">
      <alignment horizontal="left"/>
    </xf>
    <xf numFmtId="43" fontId="2" fillId="0" borderId="0" xfId="6" applyFont="1" applyFill="1"/>
    <xf numFmtId="43" fontId="11" fillId="50" borderId="0" xfId="1" applyFont="1" applyFill="1"/>
    <xf numFmtId="44" fontId="12" fillId="50" borderId="0" xfId="0" applyNumberFormat="1" applyFont="1" applyFill="1"/>
    <xf numFmtId="44" fontId="13" fillId="0" borderId="0" xfId="73" applyFont="1"/>
    <xf numFmtId="0" fontId="12" fillId="17" borderId="25" xfId="0" applyFont="1" applyFill="1" applyBorder="1" applyAlignment="1">
      <alignment horizontal="right"/>
    </xf>
    <xf numFmtId="43" fontId="12" fillId="17" borderId="25" xfId="0" applyNumberFormat="1" applyFont="1" applyFill="1" applyBorder="1"/>
    <xf numFmtId="0" fontId="11" fillId="4" borderId="0" xfId="0" applyFont="1" applyFill="1"/>
    <xf numFmtId="0" fontId="11" fillId="4" borderId="14" xfId="0" applyFont="1" applyFill="1" applyBorder="1"/>
    <xf numFmtId="0" fontId="11" fillId="2" borderId="14" xfId="0" applyFont="1" applyFill="1" applyBorder="1"/>
    <xf numFmtId="0" fontId="16" fillId="4" borderId="14" xfId="0" applyFont="1" applyFill="1" applyBorder="1"/>
    <xf numFmtId="0" fontId="11" fillId="4" borderId="14" xfId="0" quotePrefix="1" applyFont="1" applyFill="1" applyBorder="1"/>
    <xf numFmtId="0" fontId="27" fillId="0" borderId="0" xfId="0" applyFont="1"/>
    <xf numFmtId="0" fontId="30" fillId="0" borderId="0" xfId="12" applyFont="1" applyFill="1" applyBorder="1" applyAlignment="1"/>
    <xf numFmtId="0" fontId="5" fillId="0" borderId="16" xfId="12" applyFont="1" applyFill="1" applyBorder="1" applyAlignment="1">
      <alignment horizontal="center"/>
    </xf>
    <xf numFmtId="0" fontId="5" fillId="0" borderId="25" xfId="12" applyFont="1" applyFill="1" applyBorder="1" applyAlignment="1">
      <alignment horizontal="center"/>
    </xf>
    <xf numFmtId="10" fontId="12" fillId="0" borderId="0" xfId="75" applyNumberFormat="1" applyFont="1" applyFill="1"/>
    <xf numFmtId="164" fontId="12" fillId="0" borderId="16" xfId="75" applyNumberFormat="1" applyFont="1" applyFill="1" applyBorder="1"/>
    <xf numFmtId="0" fontId="4" fillId="0" borderId="0" xfId="12" applyFont="1" applyFill="1" applyBorder="1"/>
    <xf numFmtId="164" fontId="12" fillId="0" borderId="25" xfId="75" applyNumberFormat="1" applyFont="1" applyFill="1" applyBorder="1"/>
    <xf numFmtId="0" fontId="4" fillId="0" borderId="0" xfId="12" applyFont="1" applyFill="1"/>
    <xf numFmtId="44" fontId="4" fillId="6" borderId="0" xfId="75" applyNumberFormat="1" applyFont="1" applyFill="1" applyBorder="1"/>
    <xf numFmtId="44" fontId="12" fillId="4" borderId="25" xfId="73" applyFont="1" applyFill="1" applyBorder="1"/>
    <xf numFmtId="0" fontId="54" fillId="0" borderId="0" xfId="12" applyFont="1" applyBorder="1" applyAlignment="1"/>
    <xf numFmtId="43" fontId="4" fillId="0" borderId="0" xfId="74" applyFont="1" applyBorder="1"/>
    <xf numFmtId="43" fontId="55" fillId="0" borderId="4" xfId="0" applyNumberFormat="1" applyFont="1" applyBorder="1"/>
    <xf numFmtId="43" fontId="12" fillId="0" borderId="36" xfId="0" applyNumberFormat="1" applyFont="1" applyBorder="1"/>
    <xf numFmtId="43" fontId="12" fillId="0" borderId="16" xfId="1" applyFont="1" applyFill="1" applyBorder="1"/>
    <xf numFmtId="43" fontId="11" fillId="12" borderId="0" xfId="1" applyFont="1" applyFill="1"/>
    <xf numFmtId="0" fontId="12" fillId="12" borderId="0" xfId="0" applyFont="1" applyFill="1" applyAlignment="1">
      <alignment horizontal="right"/>
    </xf>
    <xf numFmtId="164" fontId="12" fillId="12" borderId="0" xfId="75" applyNumberFormat="1" applyFont="1" applyFill="1"/>
    <xf numFmtId="0" fontId="12" fillId="0" borderId="1" xfId="0" applyFont="1" applyBorder="1" applyAlignment="1">
      <alignment horizontal="center"/>
    </xf>
    <xf numFmtId="164" fontId="11" fillId="2" borderId="0" xfId="75" applyNumberFormat="1" applyFont="1" applyFill="1"/>
    <xf numFmtId="0" fontId="12" fillId="0" borderId="12" xfId="0" applyFont="1" applyBorder="1" applyAlignment="1"/>
    <xf numFmtId="43" fontId="11" fillId="5" borderId="0" xfId="74" applyFont="1" applyFill="1"/>
    <xf numFmtId="0" fontId="11" fillId="15" borderId="0" xfId="0" applyFont="1" applyFill="1"/>
    <xf numFmtId="0" fontId="18" fillId="4" borderId="14" xfId="0" applyFont="1" applyFill="1" applyBorder="1" applyAlignment="1">
      <alignment wrapText="1"/>
    </xf>
    <xf numFmtId="0" fontId="11" fillId="4" borderId="0" xfId="0" applyFont="1" applyFill="1"/>
    <xf numFmtId="0" fontId="11" fillId="4" borderId="14" xfId="0" applyFont="1" applyFill="1" applyBorder="1"/>
    <xf numFmtId="4" fontId="11" fillId="4" borderId="0" xfId="0" applyNumberFormat="1" applyFont="1" applyFill="1"/>
    <xf numFmtId="43" fontId="13" fillId="4" borderId="0" xfId="74" applyFont="1" applyFill="1"/>
    <xf numFmtId="4" fontId="22" fillId="4" borderId="0" xfId="0" applyNumberFormat="1" applyFont="1" applyFill="1"/>
    <xf numFmtId="43" fontId="11" fillId="0" borderId="24" xfId="74" applyFont="1" applyFill="1" applyBorder="1" applyAlignment="1">
      <alignment horizontal="left"/>
    </xf>
    <xf numFmtId="44" fontId="11" fillId="51" borderId="12" xfId="73" applyFont="1" applyFill="1" applyBorder="1" applyAlignment="1">
      <alignment horizontal="right"/>
    </xf>
    <xf numFmtId="43" fontId="11" fillId="51" borderId="0" xfId="74" applyFont="1" applyFill="1"/>
    <xf numFmtId="0" fontId="16" fillId="0" borderId="0" xfId="0" applyFont="1" applyAlignment="1">
      <alignment horizontal="left"/>
    </xf>
    <xf numFmtId="0" fontId="30" fillId="0" borderId="0" xfId="12" applyFont="1" applyBorder="1" applyAlignment="1">
      <alignment horizontal="center"/>
    </xf>
    <xf numFmtId="0" fontId="9" fillId="0" borderId="0" xfId="12" applyFont="1" applyAlignment="1">
      <alignment horizontal="right"/>
    </xf>
    <xf numFmtId="0" fontId="5" fillId="0" borderId="0" xfId="12" applyFont="1" applyAlignment="1">
      <alignment horizontal="right"/>
    </xf>
    <xf numFmtId="0" fontId="5" fillId="3" borderId="0" xfId="12" applyFont="1" applyFill="1" applyAlignment="1">
      <alignment horizontal="right"/>
    </xf>
    <xf numFmtId="44" fontId="56" fillId="3" borderId="0" xfId="73" applyFont="1" applyFill="1"/>
    <xf numFmtId="43" fontId="56" fillId="0" borderId="0" xfId="74" applyFont="1"/>
    <xf numFmtId="44" fontId="34" fillId="3" borderId="0" xfId="73" applyFont="1" applyFill="1"/>
    <xf numFmtId="43" fontId="34" fillId="3" borderId="0" xfId="74" applyFont="1" applyFill="1"/>
    <xf numFmtId="43" fontId="11" fillId="17" borderId="14" xfId="74" applyFont="1" applyFill="1" applyBorder="1"/>
    <xf numFmtId="43" fontId="0" fillId="17" borderId="0" xfId="0" applyNumberFormat="1" applyFill="1"/>
    <xf numFmtId="0" fontId="57" fillId="0" borderId="0" xfId="0" applyFont="1" applyFill="1" applyAlignment="1">
      <alignment horizontal="center"/>
    </xf>
    <xf numFmtId="43" fontId="19" fillId="0" borderId="0" xfId="0" applyNumberFormat="1" applyFont="1" applyFill="1"/>
    <xf numFmtId="43" fontId="19" fillId="0" borderId="0" xfId="0" applyNumberFormat="1" applyFont="1" applyAlignment="1">
      <alignment horizontal="right"/>
    </xf>
    <xf numFmtId="43" fontId="11" fillId="0" borderId="0" xfId="74" quotePrefix="1" applyFont="1" applyFill="1"/>
    <xf numFmtId="0" fontId="12" fillId="0" borderId="2" xfId="0" applyFont="1" applyBorder="1" applyAlignment="1">
      <alignment horizontal="center"/>
    </xf>
    <xf numFmtId="0" fontId="5" fillId="4" borderId="16" xfId="12" applyFont="1" applyFill="1" applyBorder="1" applyAlignment="1">
      <alignment horizontal="center"/>
    </xf>
    <xf numFmtId="0" fontId="5" fillId="4" borderId="25" xfId="12" applyFont="1" applyFill="1" applyBorder="1" applyAlignment="1">
      <alignment horizontal="center"/>
    </xf>
    <xf numFmtId="164" fontId="12" fillId="3" borderId="16" xfId="75" applyNumberFormat="1" applyFont="1" applyFill="1" applyBorder="1"/>
    <xf numFmtId="164" fontId="12" fillId="3" borderId="25" xfId="75" applyNumberFormat="1" applyFont="1" applyFill="1" applyBorder="1"/>
    <xf numFmtId="0" fontId="5" fillId="12" borderId="6" xfId="12" applyNumberFormat="1" applyFont="1" applyFill="1" applyBorder="1" applyAlignment="1">
      <alignment horizontal="center" wrapText="1"/>
    </xf>
    <xf numFmtId="0" fontId="5" fillId="12" borderId="3" xfId="12" applyFont="1" applyFill="1" applyBorder="1" applyAlignment="1">
      <alignment horizontal="center"/>
    </xf>
    <xf numFmtId="0" fontId="5" fillId="12" borderId="7" xfId="12" applyFont="1" applyFill="1" applyBorder="1" applyAlignment="1">
      <alignment horizontal="center"/>
    </xf>
    <xf numFmtId="8" fontId="11" fillId="4" borderId="0" xfId="9" applyNumberFormat="1" applyFont="1" applyFill="1"/>
    <xf numFmtId="8" fontId="5" fillId="3" borderId="0" xfId="9" applyNumberFormat="1" applyFont="1" applyFill="1"/>
    <xf numFmtId="0" fontId="15" fillId="0" borderId="0" xfId="0" applyFont="1"/>
    <xf numFmtId="0" fontId="25" fillId="2" borderId="0" xfId="0" applyFont="1" applyFill="1"/>
    <xf numFmtId="8" fontId="11" fillId="0" borderId="0" xfId="0" applyNumberFormat="1" applyFont="1"/>
    <xf numFmtId="8" fontId="22" fillId="0" borderId="0" xfId="0" applyNumberFormat="1" applyFont="1"/>
    <xf numFmtId="164" fontId="12" fillId="2" borderId="0" xfId="75" applyNumberFormat="1" applyFont="1" applyFill="1"/>
    <xf numFmtId="8" fontId="18" fillId="13" borderId="0" xfId="0" applyNumberFormat="1" applyFont="1" applyFill="1"/>
    <xf numFmtId="0" fontId="18" fillId="0" borderId="0" xfId="0" applyFont="1"/>
    <xf numFmtId="8" fontId="59" fillId="13" borderId="0" xfId="0" applyNumberFormat="1" applyFont="1" applyFill="1"/>
    <xf numFmtId="8" fontId="60" fillId="13" borderId="0" xfId="0" applyNumberFormat="1" applyFont="1" applyFill="1"/>
    <xf numFmtId="43" fontId="11" fillId="52" borderId="0" xfId="1" applyFont="1" applyFill="1"/>
    <xf numFmtId="40" fontId="12" fillId="0" borderId="4" xfId="0" applyNumberFormat="1" applyFont="1" applyBorder="1"/>
    <xf numFmtId="43" fontId="18" fillId="2" borderId="0" xfId="74" applyFont="1" applyFill="1"/>
    <xf numFmtId="40" fontId="61" fillId="0" borderId="0" xfId="0" applyNumberFormat="1" applyFont="1" applyBorder="1" applyAlignment="1">
      <alignment horizontal="right" vertical="top" wrapText="1"/>
    </xf>
    <xf numFmtId="43" fontId="12" fillId="2" borderId="0" xfId="74" applyFont="1" applyFill="1"/>
    <xf numFmtId="4" fontId="11" fillId="0" borderId="0" xfId="0" applyNumberFormat="1" applyFont="1" applyAlignment="1">
      <alignment horizontal="right"/>
    </xf>
    <xf numFmtId="44" fontId="11" fillId="0" borderId="0" xfId="73" applyFont="1" applyAlignment="1">
      <alignment horizontal="right"/>
    </xf>
    <xf numFmtId="4" fontId="18" fillId="0" borderId="0" xfId="0" applyNumberFormat="1" applyFont="1"/>
    <xf numFmtId="44" fontId="12" fillId="0" borderId="0" xfId="0" applyNumberFormat="1" applyFont="1"/>
    <xf numFmtId="44" fontId="12" fillId="0" borderId="0" xfId="73" applyFont="1"/>
    <xf numFmtId="0" fontId="63" fillId="0" borderId="0" xfId="0" applyFont="1" applyAlignment="1">
      <alignment horizontal="right"/>
    </xf>
    <xf numFmtId="43" fontId="11" fillId="2" borderId="0" xfId="0" applyNumberFormat="1" applyFont="1" applyFill="1"/>
    <xf numFmtId="10" fontId="11" fillId="0" borderId="0" xfId="75" applyNumberFormat="1" applyFont="1" applyAlignment="1">
      <alignment horizontal="center"/>
    </xf>
    <xf numFmtId="0" fontId="31" fillId="17" borderId="0" xfId="0" applyFont="1" applyFill="1" applyAlignment="1">
      <alignment horizontal="right"/>
    </xf>
    <xf numFmtId="168" fontId="11" fillId="0" borderId="0" xfId="75" applyNumberFormat="1" applyFont="1"/>
    <xf numFmtId="0" fontId="11" fillId="0" borderId="0" xfId="74" applyNumberFormat="1" applyFont="1" applyFill="1" applyAlignment="1">
      <alignment horizontal="center"/>
    </xf>
    <xf numFmtId="0" fontId="13" fillId="0" borderId="0" xfId="74" applyNumberFormat="1" applyFont="1" applyFill="1" applyAlignment="1">
      <alignment horizontal="center"/>
    </xf>
    <xf numFmtId="0" fontId="12" fillId="0" borderId="0" xfId="74" applyNumberFormat="1" applyFont="1" applyFill="1" applyAlignment="1">
      <alignment horizontal="center"/>
    </xf>
    <xf numFmtId="0" fontId="21" fillId="0" borderId="0" xfId="0" applyFont="1" applyAlignment="1">
      <alignment horizontal="left"/>
    </xf>
    <xf numFmtId="10" fontId="11" fillId="0" borderId="0" xfId="75" quotePrefix="1" applyNumberFormat="1" applyFont="1" applyFill="1" applyAlignment="1">
      <alignment horizontal="right" indent="1"/>
    </xf>
    <xf numFmtId="10" fontId="11" fillId="0" borderId="0" xfId="75" quotePrefix="1" applyNumberFormat="1" applyFont="1" applyFill="1" applyAlignment="1">
      <alignment horizontal="right"/>
    </xf>
    <xf numFmtId="0" fontId="22" fillId="0" borderId="0" xfId="74" applyNumberFormat="1" applyFont="1" applyFill="1" applyAlignment="1">
      <alignment horizontal="center"/>
    </xf>
    <xf numFmtId="0" fontId="22" fillId="0" borderId="0" xfId="0" applyFont="1" applyAlignment="1">
      <alignment horizontal="right"/>
    </xf>
    <xf numFmtId="43" fontId="13" fillId="17" borderId="14" xfId="74" applyFont="1" applyFill="1" applyBorder="1"/>
    <xf numFmtId="44" fontId="5" fillId="2" borderId="15" xfId="9" applyFont="1" applyFill="1" applyBorder="1"/>
    <xf numFmtId="44" fontId="12" fillId="2" borderId="22" xfId="73" applyFont="1" applyFill="1" applyBorder="1"/>
    <xf numFmtId="0" fontId="16" fillId="0" borderId="0" xfId="0" applyFont="1"/>
    <xf numFmtId="0" fontId="16" fillId="0" borderId="0" xfId="0" applyFont="1" applyAlignment="1">
      <alignment horizontal="right"/>
    </xf>
    <xf numFmtId="0" fontId="16" fillId="0" borderId="1" xfId="0" applyFont="1" applyBorder="1" applyAlignment="1">
      <alignment horizontal="center" wrapText="1"/>
    </xf>
    <xf numFmtId="0" fontId="16" fillId="0" borderId="0" xfId="0" applyFont="1" applyFill="1"/>
    <xf numFmtId="0" fontId="16" fillId="12" borderId="1" xfId="0" applyFont="1" applyFill="1" applyBorder="1" applyAlignment="1">
      <alignment horizontal="center" wrapText="1"/>
    </xf>
    <xf numFmtId="14" fontId="16" fillId="2" borderId="1" xfId="0" applyNumberFormat="1" applyFont="1" applyFill="1" applyBorder="1" applyAlignment="1">
      <alignment horizontal="center" wrapText="1"/>
    </xf>
    <xf numFmtId="43" fontId="16" fillId="4" borderId="1" xfId="74" applyFont="1" applyFill="1" applyBorder="1" applyAlignment="1">
      <alignment horizontal="center"/>
    </xf>
    <xf numFmtId="43" fontId="16" fillId="4" borderId="1" xfId="74" applyFont="1" applyFill="1" applyBorder="1" applyAlignment="1">
      <alignment horizontal="center" wrapText="1"/>
    </xf>
    <xf numFmtId="0" fontId="16" fillId="4" borderId="1" xfId="0" applyFont="1" applyFill="1" applyBorder="1" applyAlignment="1">
      <alignment horizontal="center" wrapText="1"/>
    </xf>
    <xf numFmtId="0" fontId="16" fillId="4" borderId="1" xfId="0" applyFont="1" applyFill="1" applyBorder="1"/>
    <xf numFmtId="0" fontId="64" fillId="0" borderId="0" xfId="0" applyFont="1" applyAlignment="1">
      <alignment horizontal="right" wrapText="1"/>
    </xf>
    <xf numFmtId="0" fontId="32" fillId="0" borderId="0" xfId="0" applyFont="1"/>
    <xf numFmtId="0" fontId="32" fillId="0" borderId="0" xfId="0" applyFont="1" applyAlignment="1">
      <alignment horizontal="right"/>
    </xf>
    <xf numFmtId="0" fontId="16" fillId="18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6" fillId="4" borderId="1" xfId="0" applyFont="1" applyFill="1" applyBorder="1" applyAlignment="1">
      <alignment horizontal="center"/>
    </xf>
    <xf numFmtId="43" fontId="16" fillId="12" borderId="1" xfId="74" applyFont="1" applyFill="1" applyBorder="1" applyAlignment="1">
      <alignment horizontal="center" wrapText="1"/>
    </xf>
    <xf numFmtId="0" fontId="64" fillId="0" borderId="0" xfId="0" applyFont="1" applyAlignment="1">
      <alignment wrapText="1"/>
    </xf>
    <xf numFmtId="0" fontId="16" fillId="0" borderId="1" xfId="0" applyFont="1" applyBorder="1" applyAlignment="1">
      <alignment horizontal="center"/>
    </xf>
    <xf numFmtId="14" fontId="16" fillId="0" borderId="1" xfId="0" applyNumberFormat="1" applyFont="1" applyFill="1" applyBorder="1" applyAlignment="1">
      <alignment horizontal="center" wrapText="1"/>
    </xf>
    <xf numFmtId="0" fontId="32" fillId="0" borderId="0" xfId="0" applyFont="1" applyFill="1"/>
    <xf numFmtId="0" fontId="16" fillId="0" borderId="37" xfId="0" applyFont="1" applyBorder="1" applyAlignment="1">
      <alignment horizontal="center" wrapText="1"/>
    </xf>
    <xf numFmtId="0" fontId="16" fillId="4" borderId="11" xfId="0" applyFont="1" applyFill="1" applyBorder="1" applyAlignment="1"/>
    <xf numFmtId="0" fontId="12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wrapText="1"/>
    </xf>
    <xf numFmtId="164" fontId="12" fillId="0" borderId="0" xfId="75" applyNumberFormat="1" applyFont="1" applyFill="1"/>
    <xf numFmtId="0" fontId="65" fillId="0" borderId="0" xfId="0" applyFont="1" applyAlignment="1">
      <alignment horizontal="right"/>
    </xf>
    <xf numFmtId="0" fontId="63" fillId="0" borderId="0" xfId="0" applyFont="1" applyAlignment="1">
      <alignment horizontal="right" wrapText="1"/>
    </xf>
    <xf numFmtId="0" fontId="12" fillId="0" borderId="8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31" fillId="4" borderId="1" xfId="0" applyFont="1" applyFill="1" applyBorder="1" applyAlignment="1">
      <alignment horizontal="center"/>
    </xf>
    <xf numFmtId="0" fontId="31" fillId="4" borderId="8" xfId="0" applyFont="1" applyFill="1" applyBorder="1" applyAlignment="1">
      <alignment horizontal="center"/>
    </xf>
    <xf numFmtId="0" fontId="31" fillId="4" borderId="2" xfId="0" applyFont="1" applyFill="1" applyBorder="1" applyAlignment="1">
      <alignment horizontal="center"/>
    </xf>
    <xf numFmtId="0" fontId="31" fillId="4" borderId="9" xfId="0" applyFont="1" applyFill="1" applyBorder="1" applyAlignment="1">
      <alignment horizontal="center"/>
    </xf>
    <xf numFmtId="0" fontId="12" fillId="0" borderId="8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0" fontId="5" fillId="0" borderId="10" xfId="12" applyFont="1" applyFill="1" applyBorder="1" applyAlignment="1">
      <alignment horizontal="center"/>
    </xf>
    <xf numFmtId="0" fontId="5" fillId="0" borderId="5" xfId="12" applyFont="1" applyFill="1" applyBorder="1" applyAlignment="1">
      <alignment horizontal="center"/>
    </xf>
    <xf numFmtId="0" fontId="5" fillId="0" borderId="13" xfId="12" applyFont="1" applyFill="1" applyBorder="1" applyAlignment="1">
      <alignment horizontal="center"/>
    </xf>
    <xf numFmtId="0" fontId="5" fillId="10" borderId="10" xfId="12" applyFont="1" applyFill="1" applyBorder="1" applyAlignment="1">
      <alignment horizontal="center"/>
    </xf>
    <xf numFmtId="0" fontId="5" fillId="10" borderId="5" xfId="12" applyFont="1" applyFill="1" applyBorder="1" applyAlignment="1">
      <alignment horizontal="center"/>
    </xf>
    <xf numFmtId="0" fontId="5" fillId="10" borderId="13" xfId="12" applyFont="1" applyFill="1" applyBorder="1" applyAlignment="1">
      <alignment horizontal="center"/>
    </xf>
    <xf numFmtId="0" fontId="5" fillId="12" borderId="10" xfId="12" applyFont="1" applyFill="1" applyBorder="1" applyAlignment="1">
      <alignment horizontal="center"/>
    </xf>
    <xf numFmtId="0" fontId="5" fillId="12" borderId="5" xfId="12" applyFont="1" applyFill="1" applyBorder="1" applyAlignment="1">
      <alignment horizontal="center"/>
    </xf>
    <xf numFmtId="0" fontId="5" fillId="12" borderId="13" xfId="12" applyFont="1" applyFill="1" applyBorder="1" applyAlignment="1">
      <alignment horizontal="center"/>
    </xf>
    <xf numFmtId="0" fontId="5" fillId="0" borderId="10" xfId="12" applyFont="1" applyBorder="1" applyAlignment="1">
      <alignment horizontal="center"/>
    </xf>
    <xf numFmtId="0" fontId="5" fillId="0" borderId="13" xfId="12" applyFont="1" applyBorder="1" applyAlignment="1">
      <alignment horizontal="center"/>
    </xf>
    <xf numFmtId="0" fontId="5" fillId="3" borderId="10" xfId="12" applyFont="1" applyFill="1" applyBorder="1" applyAlignment="1">
      <alignment horizontal="center"/>
    </xf>
    <xf numFmtId="0" fontId="5" fillId="3" borderId="5" xfId="12" applyFont="1" applyFill="1" applyBorder="1" applyAlignment="1">
      <alignment horizontal="center"/>
    </xf>
    <xf numFmtId="0" fontId="5" fillId="3" borderId="13" xfId="12" applyFont="1" applyFill="1" applyBorder="1" applyAlignment="1">
      <alignment horizontal="center"/>
    </xf>
    <xf numFmtId="0" fontId="5" fillId="18" borderId="10" xfId="12" applyFont="1" applyFill="1" applyBorder="1" applyAlignment="1">
      <alignment horizontal="center"/>
    </xf>
    <xf numFmtId="0" fontId="5" fillId="18" borderId="5" xfId="12" applyFont="1" applyFill="1" applyBorder="1" applyAlignment="1">
      <alignment horizontal="center"/>
    </xf>
    <xf numFmtId="0" fontId="5" fillId="18" borderId="13" xfId="12" applyFont="1" applyFill="1" applyBorder="1" applyAlignment="1">
      <alignment horizontal="center"/>
    </xf>
    <xf numFmtId="0" fontId="5" fillId="4" borderId="10" xfId="12" applyFont="1" applyFill="1" applyBorder="1" applyAlignment="1">
      <alignment horizontal="center"/>
    </xf>
    <xf numFmtId="0" fontId="5" fillId="4" borderId="5" xfId="12" applyFont="1" applyFill="1" applyBorder="1" applyAlignment="1">
      <alignment horizontal="center"/>
    </xf>
    <xf numFmtId="0" fontId="5" fillId="4" borderId="13" xfId="12" applyFont="1" applyFill="1" applyBorder="1" applyAlignment="1">
      <alignment horizontal="center"/>
    </xf>
    <xf numFmtId="0" fontId="5" fillId="4" borderId="16" xfId="12" applyFont="1" applyFill="1" applyBorder="1" applyAlignment="1">
      <alignment horizontal="center"/>
    </xf>
    <xf numFmtId="165" fontId="5" fillId="14" borderId="0" xfId="16" applyNumberFormat="1" applyFont="1" applyFill="1" applyAlignment="1">
      <alignment horizontal="center"/>
    </xf>
  </cellXfs>
  <cellStyles count="76">
    <cellStyle name="20% - Accent1" xfId="50"/>
    <cellStyle name="20% - Accent2" xfId="54"/>
    <cellStyle name="20% - Accent3" xfId="58"/>
    <cellStyle name="20% - Accent4" xfId="62"/>
    <cellStyle name="20% - Accent5" xfId="66"/>
    <cellStyle name="20% - Accent6" xfId="70"/>
    <cellStyle name="40% - Accent1" xfId="51"/>
    <cellStyle name="40% - Accent2" xfId="55"/>
    <cellStyle name="40% - Accent3" xfId="59"/>
    <cellStyle name="40% - Accent4" xfId="63"/>
    <cellStyle name="40% - Accent5" xfId="67"/>
    <cellStyle name="40% - Accent6" xfId="71"/>
    <cellStyle name="60% - Accent1" xfId="52"/>
    <cellStyle name="60% - Accent2" xfId="56"/>
    <cellStyle name="60% - Accent3" xfId="60"/>
    <cellStyle name="60% - Accent4" xfId="64"/>
    <cellStyle name="60% - Accent5" xfId="68"/>
    <cellStyle name="60% - Accent6" xfId="72"/>
    <cellStyle name="Accent1" xfId="49"/>
    <cellStyle name="Accent2" xfId="53"/>
    <cellStyle name="Accent3" xfId="57"/>
    <cellStyle name="Accent4" xfId="61"/>
    <cellStyle name="Accent5" xfId="65"/>
    <cellStyle name="Accent6" xfId="69"/>
    <cellStyle name="Bad" xfId="38"/>
    <cellStyle name="Calculation" xfId="42"/>
    <cellStyle name="Check Cell" xfId="44"/>
    <cellStyle name="Comma" xfId="74"/>
    <cellStyle name="Comma [0]" xfId="30"/>
    <cellStyle name="Comma 2" xfId="1"/>
    <cellStyle name="Comma 2 2" xfId="2"/>
    <cellStyle name="Comma 2 3" xfId="23"/>
    <cellStyle name="Comma 3" xfId="3"/>
    <cellStyle name="Comma 4" xfId="4"/>
    <cellStyle name="Comma 5" xfId="5"/>
    <cellStyle name="Comma 6" xfId="6"/>
    <cellStyle name="Comma 7" xfId="7"/>
    <cellStyle name="Currency" xfId="73"/>
    <cellStyle name="Currency [0]" xfId="31"/>
    <cellStyle name="Currency 2" xfId="8"/>
    <cellStyle name="Currency 2 2" xfId="28"/>
    <cellStyle name="Currency 3" xfId="9"/>
    <cellStyle name="Currency 4" xfId="10"/>
    <cellStyle name="Currency 5" xfId="25"/>
    <cellStyle name="Explanatory Text" xfId="47"/>
    <cellStyle name="Good" xfId="37"/>
    <cellStyle name="Heading 1" xfId="33"/>
    <cellStyle name="Heading 2" xfId="34"/>
    <cellStyle name="Heading 3" xfId="35"/>
    <cellStyle name="Heading 4" xfId="36"/>
    <cellStyle name="Hyperlink" xfId="29" builtinId="8"/>
    <cellStyle name="Input" xfId="40"/>
    <cellStyle name="Linked Cell" xfId="43"/>
    <cellStyle name="Neutral" xfId="39"/>
    <cellStyle name="Normal" xfId="0" builtinId="0"/>
    <cellStyle name="Normal 2" xfId="11"/>
    <cellStyle name="Normal 3" xfId="12"/>
    <cellStyle name="Normal 3 2" xfId="27"/>
    <cellStyle name="Normal 4" xfId="13"/>
    <cellStyle name="Normal 5" xfId="14"/>
    <cellStyle name="Normal 5 2" xfId="15"/>
    <cellStyle name="Normal 6" xfId="24"/>
    <cellStyle name="Normal 7" xfId="26"/>
    <cellStyle name="Normal_Sheet1_1" xfId="16"/>
    <cellStyle name="Normal_Sheet2" xfId="17"/>
    <cellStyle name="Normal_Sheet2_1" xfId="18"/>
    <cellStyle name="Note" xfId="46"/>
    <cellStyle name="Output" xfId="41"/>
    <cellStyle name="Percent" xfId="75"/>
    <cellStyle name="Percent 2" xfId="19"/>
    <cellStyle name="Percent 3" xfId="20"/>
    <cellStyle name="Percent 4" xfId="21"/>
    <cellStyle name="Percent 5" xfId="22"/>
    <cellStyle name="Title" xfId="32"/>
    <cellStyle name="Total" xfId="48"/>
    <cellStyle name="Warning Text" xfId="45"/>
  </cellStyles>
  <dxfs count="0"/>
  <tableStyles count="0" defaultTableStyle="TableStyleMedium9" defaultPivotStyle="PivotStyleLight16"/>
  <colors>
    <mruColors>
      <color rgb="FFCC00FF"/>
      <color rgb="FFCCECFF"/>
      <color rgb="FF66FFCC"/>
      <color rgb="FF33CCCC"/>
      <color rgb="FFFFFFFF"/>
      <color rgb="FFFFFFCC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mprubyk\Local%20Settings\Temporary%20Internet%20Files\OLK6\MH_9999_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ccountant\FY2021\FY21%20Budget\FY21%20CTH%20FINALBUDGET%20BOOK%201.5%25%20COLA%2006.08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8115 Directories"/>
      <sheetName val="8120 Advertising"/>
      <sheetName val="8125 Printing"/>
      <sheetName val="8126 Database Exp"/>
      <sheetName val="8128 Outside Graphics"/>
      <sheetName val="8130 Client Seminars and Recpt"/>
      <sheetName val="8135 Publications"/>
      <sheetName val="8145 Memberships"/>
      <sheetName val="8150 Client Relationship Teams"/>
      <sheetName val="8155 Client Dev Travel"/>
      <sheetName val="8160 Client Dev Meal &amp; Ent"/>
      <sheetName val="8630 Marketing Consulting"/>
      <sheetName val="8880 Community Relations"/>
    </sheetNames>
    <sheetDataSet>
      <sheetData sheetId="0">
        <row r="5">
          <cell r="B5" t="str">
            <v>January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 of Available Funds"/>
      <sheetName val="tax rate history"/>
      <sheetName val="DATA"/>
      <sheetName val="FY21 Payroll Schedule"/>
      <sheetName val="FY21 1.50% COLA"/>
      <sheetName val="114-Moderator"/>
      <sheetName val="122-Selectmen"/>
      <sheetName val="131-Finance Committee"/>
      <sheetName val="135-Town Accountant"/>
      <sheetName val="136-Auditing"/>
      <sheetName val="141-Board of Assessors"/>
      <sheetName val="145-Treasurer"/>
      <sheetName val="146-Tax Collector"/>
      <sheetName val="151-Legal"/>
      <sheetName val="152-Human Resource Board"/>
      <sheetName val="161-Town Clerk"/>
      <sheetName val="171-ConComm"/>
      <sheetName val="175-Planning Board"/>
      <sheetName val="176-ZBA"/>
      <sheetName val="179-CPC"/>
      <sheetName val="185-Housing"/>
      <sheetName val="192-Town Offices"/>
      <sheetName val="194-Community Center"/>
      <sheetName val="196-Selectmens Maintenance"/>
      <sheetName val="198-Town Owned Property"/>
      <sheetName val="199-Comfort Station"/>
      <sheetName val="210-Police Dept"/>
      <sheetName val="220-Fire Dept"/>
      <sheetName val="230.231-Ambulance"/>
      <sheetName val="241-Building Inspections"/>
      <sheetName val="291-Emergency Mgt"/>
      <sheetName val="292-ACO"/>
      <sheetName val="295-Harbor"/>
      <sheetName val="296-Animal Inspector"/>
      <sheetName val="299-Shellfish"/>
      <sheetName val="300-Education"/>
      <sheetName val="422-Highway"/>
      <sheetName val="423-Snow &amp; Ice"/>
      <sheetName val="430-Waste Collection"/>
      <sheetName val="491-Cemetery Comm"/>
      <sheetName val="510-Board of Health"/>
      <sheetName val="541-SS"/>
      <sheetName val="610-Library"/>
      <sheetName val="630-Beach"/>
      <sheetName val="650-Parks"/>
      <sheetName val="691-Historical Comm"/>
      <sheetName val="699-Cultural Council"/>
      <sheetName val="710-ROD Principal"/>
      <sheetName val="751 ROD Interest"/>
      <sheetName val="752-Short-Term Interest"/>
      <sheetName val="820.830 State &amp; County Assmt"/>
      <sheetName val="840-Other Assessments"/>
      <sheetName val="910-Benefits"/>
      <sheetName val="945-Property &amp; Liability Ins"/>
      <sheetName val="Summary Page"/>
      <sheetName val="County Retirement"/>
      <sheetName val="Health Ins"/>
      <sheetName val="Sheet1"/>
    </sheetNames>
    <sheetDataSet>
      <sheetData sheetId="0"/>
      <sheetData sheetId="1"/>
      <sheetData sheetId="2"/>
      <sheetData sheetId="3">
        <row r="3">
          <cell r="J3">
            <v>126059</v>
          </cell>
          <cell r="K3">
            <v>5042.3599999999997</v>
          </cell>
        </row>
        <row r="4">
          <cell r="J4">
            <v>78049.440000000002</v>
          </cell>
          <cell r="K4">
            <v>780.49440000000004</v>
          </cell>
        </row>
        <row r="5">
          <cell r="J5">
            <v>6673.77</v>
          </cell>
          <cell r="K5">
            <v>133.47540000000001</v>
          </cell>
        </row>
        <row r="6">
          <cell r="J6">
            <v>4500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617hrs@64.64%20av%20OT" TargetMode="External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2@%20$165/shift%207nights/wk%20365" TargetMode="External"/><Relationship Id="rId4" Type="http://schemas.openxmlformats.org/officeDocument/2006/relationships/comments" Target="../comments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2@G4/S4=20.05%2020hrswk/42%20wks" TargetMode="External"/><Relationship Id="rId4" Type="http://schemas.openxmlformats.org/officeDocument/2006/relationships/comments" Target="../comments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0"/>
  <sheetViews>
    <sheetView zoomScaleNormal="100" zoomScaleSheetLayoutView="100" workbookViewId="0">
      <pane xSplit="3" ySplit="4" topLeftCell="D5" activePane="bottomRight" state="frozen"/>
      <selection pane="topRight"/>
      <selection pane="bottomLeft"/>
      <selection pane="bottomRight" activeCell="D5" sqref="D5"/>
    </sheetView>
  </sheetViews>
  <sheetFormatPr defaultRowHeight="16.5" x14ac:dyDescent="0.3"/>
  <cols>
    <col min="1" max="1" width="21.85546875" style="354" bestFit="1" customWidth="1"/>
    <col min="2" max="2" width="5.5703125" style="354" bestFit="1" customWidth="1"/>
    <col min="3" max="3" width="25.5703125" style="354" customWidth="1"/>
    <col min="4" max="4" width="9" style="354" bestFit="1" customWidth="1"/>
    <col min="5" max="5" width="9.28515625" style="354" customWidth="1"/>
    <col min="6" max="6" width="9" style="354" bestFit="1" customWidth="1"/>
    <col min="7" max="7" width="1.5703125" style="353" customWidth="1"/>
    <col min="8" max="8" width="9" style="354" bestFit="1" customWidth="1"/>
    <col min="9" max="9" width="11.42578125" style="354" customWidth="1"/>
    <col min="10" max="10" width="6.85546875" style="354" bestFit="1" customWidth="1"/>
    <col min="11" max="11" width="1.5703125" style="353" customWidth="1"/>
    <col min="12" max="12" width="9" style="354" bestFit="1" customWidth="1"/>
    <col min="13" max="13" width="12" style="354" customWidth="1"/>
    <col min="14" max="14" width="6.85546875" style="354" bestFit="1" customWidth="1"/>
    <col min="15" max="15" width="1.5703125" style="353" customWidth="1"/>
    <col min="16" max="16" width="9" style="354" bestFit="1" customWidth="1"/>
    <col min="17" max="17" width="12" style="354" customWidth="1"/>
    <col min="18" max="18" width="6.85546875" style="354" bestFit="1" customWidth="1"/>
    <col min="19" max="19" width="1.5703125" style="353" customWidth="1"/>
    <col min="20" max="20" width="9" style="354" bestFit="1" customWidth="1"/>
    <col min="21" max="21" width="11.28515625" style="354" customWidth="1"/>
    <col min="22" max="22" width="6.85546875" style="354" bestFit="1" customWidth="1"/>
    <col min="23" max="23" width="1.5703125" style="353" customWidth="1"/>
    <col min="24" max="24" width="9" style="354" bestFit="1" customWidth="1"/>
    <col min="25" max="25" width="11.5703125" style="354" customWidth="1"/>
    <col min="26" max="26" width="6.85546875" style="354" bestFit="1" customWidth="1"/>
    <col min="27" max="27" width="1.5703125" style="353" customWidth="1"/>
    <col min="28" max="28" width="9" style="354" bestFit="1" customWidth="1"/>
    <col min="29" max="29" width="10.85546875" style="354" customWidth="1"/>
    <col min="30" max="30" width="6.85546875" style="354" bestFit="1" customWidth="1"/>
    <col min="31" max="31" width="5.28515625" style="353" customWidth="1"/>
    <col min="32" max="32" width="9" style="354" bestFit="1" customWidth="1"/>
    <col min="33" max="33" width="9.28515625" style="354" bestFit="1" customWidth="1"/>
    <col min="34" max="34" width="10.28515625" style="354" customWidth="1"/>
    <col min="35" max="35" width="6.85546875" style="354" bestFit="1" customWidth="1"/>
    <col min="36" max="36" width="1.85546875" style="354" customWidth="1"/>
    <col min="37" max="37" width="9" style="354" bestFit="1" customWidth="1"/>
    <col min="38" max="38" width="11.5703125" style="354" customWidth="1"/>
    <col min="39" max="39" width="6.85546875" style="354" bestFit="1" customWidth="1"/>
    <col min="40" max="40" width="3" style="354" customWidth="1"/>
    <col min="41" max="41" width="9" style="354" bestFit="1" customWidth="1"/>
    <col min="42" max="42" width="9.85546875" style="354" customWidth="1"/>
    <col min="43" max="43" width="6.85546875" style="354" bestFit="1" customWidth="1"/>
    <col min="44" max="44" width="3" style="354" customWidth="1"/>
    <col min="45" max="45" width="11.5703125" style="354" customWidth="1"/>
    <col min="46" max="46" width="10.140625" style="354" customWidth="1"/>
    <col min="47" max="47" width="8.140625" style="354" customWidth="1"/>
    <col min="48" max="48" width="3" style="354" hidden="1" customWidth="1"/>
    <col min="49" max="49" width="10.28515625" style="358" hidden="1" customWidth="1"/>
    <col min="50" max="50" width="9" style="358" hidden="1" customWidth="1"/>
    <col min="51" max="51" width="6.85546875" style="354" hidden="1" customWidth="1"/>
    <col min="52" max="52" width="14.28515625" style="354" hidden="1" customWidth="1"/>
    <col min="53" max="58" width="0" style="354" hidden="1" customWidth="1"/>
    <col min="59" max="16384" width="9.140625" style="354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1213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1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1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ht="18.75" customHeight="1" x14ac:dyDescent="0.3">
      <c r="A5" s="195" t="s">
        <v>161</v>
      </c>
      <c r="C5" s="351" t="s">
        <v>165</v>
      </c>
      <c r="AW5" s="353"/>
      <c r="AX5" s="353"/>
      <c r="AZ5" s="351"/>
    </row>
    <row r="6" spans="1:52" ht="18.75" customHeight="1" x14ac:dyDescent="0.3">
      <c r="D6" s="366"/>
      <c r="E6" s="366"/>
      <c r="F6" s="357"/>
      <c r="H6" s="366"/>
      <c r="I6" s="366"/>
      <c r="J6" s="357"/>
      <c r="L6" s="366"/>
      <c r="M6" s="366"/>
      <c r="N6" s="357"/>
      <c r="P6" s="366"/>
      <c r="Q6" s="366"/>
      <c r="R6" s="357"/>
      <c r="T6" s="366"/>
      <c r="U6" s="366"/>
      <c r="V6" s="357"/>
      <c r="X6" s="366"/>
      <c r="Y6" s="366"/>
      <c r="Z6" s="357"/>
      <c r="AB6" s="366"/>
      <c r="AC6" s="366"/>
      <c r="AD6" s="357"/>
      <c r="AF6" s="366"/>
      <c r="AG6" s="385"/>
      <c r="AH6" s="366"/>
      <c r="AI6" s="357"/>
      <c r="AJ6" s="357"/>
      <c r="AK6" s="366"/>
      <c r="AL6" s="366"/>
      <c r="AM6" s="357"/>
      <c r="AN6" s="357"/>
      <c r="AO6" s="366"/>
      <c r="AP6" s="366"/>
      <c r="AQ6" s="357"/>
      <c r="AR6" s="357"/>
      <c r="AS6" s="366"/>
      <c r="AT6" s="366"/>
      <c r="AU6" s="357"/>
      <c r="AV6" s="357"/>
      <c r="AW6" s="366"/>
      <c r="AY6" s="357"/>
    </row>
    <row r="7" spans="1:52" s="365" customFormat="1" ht="18.75" customHeight="1" x14ac:dyDescent="0.3">
      <c r="A7" s="361"/>
      <c r="B7" s="361"/>
      <c r="C7" s="361" t="s">
        <v>26</v>
      </c>
      <c r="D7" s="362">
        <v>0</v>
      </c>
      <c r="E7" s="362">
        <v>0</v>
      </c>
      <c r="F7" s="363"/>
      <c r="G7" s="361"/>
      <c r="H7" s="362">
        <v>0</v>
      </c>
      <c r="I7" s="362">
        <v>0</v>
      </c>
      <c r="J7" s="363"/>
      <c r="K7" s="361"/>
      <c r="L7" s="362">
        <v>0</v>
      </c>
      <c r="M7" s="362">
        <v>0</v>
      </c>
      <c r="N7" s="363"/>
      <c r="O7" s="361"/>
      <c r="P7" s="362">
        <v>0</v>
      </c>
      <c r="Q7" s="362">
        <v>0</v>
      </c>
      <c r="R7" s="363"/>
      <c r="S7" s="361"/>
      <c r="T7" s="362">
        <v>0</v>
      </c>
      <c r="U7" s="362">
        <v>0</v>
      </c>
      <c r="V7" s="363"/>
      <c r="W7" s="361"/>
      <c r="X7" s="362">
        <v>0</v>
      </c>
      <c r="Y7" s="362">
        <v>0</v>
      </c>
      <c r="Z7" s="363"/>
      <c r="AA7" s="361"/>
      <c r="AB7" s="362">
        <v>0</v>
      </c>
      <c r="AC7" s="362">
        <v>0</v>
      </c>
      <c r="AD7" s="363"/>
      <c r="AE7" s="361"/>
      <c r="AF7" s="362">
        <v>0</v>
      </c>
      <c r="AG7" s="362">
        <v>0</v>
      </c>
      <c r="AH7" s="362">
        <v>0</v>
      </c>
      <c r="AI7" s="363"/>
      <c r="AJ7" s="363"/>
      <c r="AK7" s="362">
        <v>0</v>
      </c>
      <c r="AL7" s="362">
        <v>0</v>
      </c>
      <c r="AM7" s="363"/>
      <c r="AN7" s="363"/>
      <c r="AO7" s="362">
        <v>0</v>
      </c>
      <c r="AP7" s="362">
        <v>0</v>
      </c>
      <c r="AQ7" s="363"/>
      <c r="AR7" s="363"/>
      <c r="AS7" s="362">
        <v>0</v>
      </c>
      <c r="AT7" s="362">
        <v>0</v>
      </c>
      <c r="AU7" s="363"/>
      <c r="AV7" s="363"/>
      <c r="AW7" s="362">
        <v>0</v>
      </c>
      <c r="AX7" s="362">
        <v>0</v>
      </c>
      <c r="AY7" s="363"/>
      <c r="AZ7" s="361"/>
    </row>
    <row r="8" spans="1:52" ht="18.75" customHeight="1" x14ac:dyDescent="0.3">
      <c r="D8" s="366"/>
      <c r="E8" s="366"/>
      <c r="F8" s="357"/>
      <c r="H8" s="366"/>
      <c r="I8" s="366"/>
      <c r="J8" s="357"/>
      <c r="L8" s="366"/>
      <c r="M8" s="366"/>
      <c r="N8" s="357"/>
      <c r="P8" s="366"/>
      <c r="Q8" s="366"/>
      <c r="R8" s="357"/>
      <c r="T8" s="366"/>
      <c r="U8" s="366"/>
      <c r="V8" s="357"/>
      <c r="X8" s="366"/>
      <c r="Y8" s="366"/>
      <c r="Z8" s="357"/>
      <c r="AB8" s="366"/>
      <c r="AC8" s="366"/>
      <c r="AD8" s="357"/>
      <c r="AF8" s="358"/>
      <c r="AG8" s="358"/>
      <c r="AH8" s="366"/>
      <c r="AI8" s="357"/>
      <c r="AJ8" s="357"/>
      <c r="AK8" s="358"/>
      <c r="AL8" s="366"/>
      <c r="AM8" s="357"/>
      <c r="AN8" s="357"/>
      <c r="AO8" s="358"/>
      <c r="AP8" s="366"/>
      <c r="AQ8" s="357"/>
      <c r="AR8" s="357"/>
      <c r="AS8" s="358"/>
      <c r="AT8" s="366"/>
      <c r="AU8" s="357"/>
      <c r="AV8" s="357"/>
      <c r="AY8" s="357"/>
    </row>
    <row r="9" spans="1:52" ht="18.75" customHeight="1" x14ac:dyDescent="0.3">
      <c r="C9" s="351" t="s">
        <v>166</v>
      </c>
      <c r="D9" s="366"/>
      <c r="E9" s="366"/>
      <c r="F9" s="357"/>
      <c r="H9" s="366"/>
      <c r="I9" s="366"/>
      <c r="J9" s="357"/>
      <c r="L9" s="366"/>
      <c r="M9" s="366"/>
      <c r="N9" s="357"/>
      <c r="P9" s="366"/>
      <c r="Q9" s="366"/>
      <c r="R9" s="357"/>
      <c r="T9" s="366"/>
      <c r="U9" s="366"/>
      <c r="V9" s="357"/>
      <c r="X9" s="366"/>
      <c r="Y9" s="366"/>
      <c r="Z9" s="357"/>
      <c r="AB9" s="366"/>
      <c r="AC9" s="366"/>
      <c r="AD9" s="357"/>
      <c r="AF9" s="358"/>
      <c r="AG9" s="358"/>
      <c r="AH9" s="366"/>
      <c r="AI9" s="357"/>
      <c r="AJ9" s="357"/>
      <c r="AK9" s="358"/>
      <c r="AL9" s="366"/>
      <c r="AM9" s="357"/>
      <c r="AN9" s="357"/>
      <c r="AO9" s="358"/>
      <c r="AP9" s="366"/>
      <c r="AQ9" s="357"/>
      <c r="AR9" s="357"/>
      <c r="AS9" s="358"/>
      <c r="AT9" s="366"/>
      <c r="AU9" s="357"/>
      <c r="AV9" s="357"/>
      <c r="AY9" s="357"/>
      <c r="AZ9" s="351"/>
    </row>
    <row r="10" spans="1:52" ht="18.75" customHeight="1" x14ac:dyDescent="0.3">
      <c r="A10" s="355" t="s">
        <v>167</v>
      </c>
      <c r="B10" s="355">
        <v>5730</v>
      </c>
      <c r="C10" s="354" t="s">
        <v>1199</v>
      </c>
      <c r="D10" s="366">
        <v>100</v>
      </c>
      <c r="E10" s="366">
        <v>100</v>
      </c>
      <c r="F10" s="357"/>
      <c r="H10" s="366">
        <v>100</v>
      </c>
      <c r="I10" s="366">
        <v>100</v>
      </c>
      <c r="J10" s="357"/>
      <c r="L10" s="366">
        <v>100</v>
      </c>
      <c r="M10" s="366">
        <v>100</v>
      </c>
      <c r="N10" s="357"/>
      <c r="P10" s="366">
        <v>100</v>
      </c>
      <c r="Q10" s="366">
        <v>100</v>
      </c>
      <c r="R10" s="357"/>
      <c r="T10" s="366">
        <v>100</v>
      </c>
      <c r="U10" s="366">
        <v>100</v>
      </c>
      <c r="V10" s="357"/>
      <c r="X10" s="366">
        <v>100</v>
      </c>
      <c r="Y10" s="366">
        <v>100</v>
      </c>
      <c r="Z10" s="357"/>
      <c r="AB10" s="366">
        <v>100</v>
      </c>
      <c r="AC10" s="366">
        <v>100</v>
      </c>
      <c r="AD10" s="357"/>
      <c r="AF10" s="356">
        <v>100</v>
      </c>
      <c r="AG10" s="356">
        <v>100</v>
      </c>
      <c r="AH10" s="366">
        <v>100</v>
      </c>
      <c r="AI10" s="357">
        <v>0</v>
      </c>
      <c r="AJ10" s="357"/>
      <c r="AK10" s="356">
        <v>100</v>
      </c>
      <c r="AL10" s="356">
        <v>100</v>
      </c>
      <c r="AM10" s="357">
        <v>0</v>
      </c>
      <c r="AN10" s="357"/>
      <c r="AO10" s="356">
        <v>100</v>
      </c>
      <c r="AP10" s="356">
        <v>100</v>
      </c>
      <c r="AQ10" s="357">
        <v>0</v>
      </c>
      <c r="AR10" s="357"/>
      <c r="AS10" s="356">
        <v>100</v>
      </c>
      <c r="AT10" s="356">
        <v>0</v>
      </c>
      <c r="AU10" s="357">
        <v>0</v>
      </c>
      <c r="AV10" s="357"/>
      <c r="AW10" s="356">
        <v>100</v>
      </c>
      <c r="AX10" s="356">
        <f>AW10-AS10</f>
        <v>0</v>
      </c>
      <c r="AY10" s="357">
        <v>0</v>
      </c>
    </row>
    <row r="11" spans="1:52" s="365" customFormat="1" ht="18.75" customHeight="1" x14ac:dyDescent="0.3">
      <c r="A11" s="367"/>
      <c r="B11" s="367"/>
      <c r="C11" s="367" t="s">
        <v>168</v>
      </c>
      <c r="D11" s="368">
        <v>100</v>
      </c>
      <c r="E11" s="368">
        <v>100</v>
      </c>
      <c r="F11" s="369">
        <v>0</v>
      </c>
      <c r="G11" s="367"/>
      <c r="H11" s="368">
        <v>100</v>
      </c>
      <c r="I11" s="368">
        <v>100</v>
      </c>
      <c r="J11" s="369">
        <v>0</v>
      </c>
      <c r="K11" s="367"/>
      <c r="L11" s="368">
        <v>100</v>
      </c>
      <c r="M11" s="368">
        <v>100</v>
      </c>
      <c r="N11" s="369">
        <v>0</v>
      </c>
      <c r="O11" s="367"/>
      <c r="P11" s="368">
        <v>100</v>
      </c>
      <c r="Q11" s="368">
        <v>100</v>
      </c>
      <c r="R11" s="369">
        <v>0</v>
      </c>
      <c r="S11" s="367"/>
      <c r="T11" s="368">
        <v>100</v>
      </c>
      <c r="U11" s="368">
        <v>100</v>
      </c>
      <c r="V11" s="369">
        <v>0</v>
      </c>
      <c r="W11" s="367"/>
      <c r="X11" s="368">
        <v>100</v>
      </c>
      <c r="Y11" s="368">
        <v>100</v>
      </c>
      <c r="Z11" s="370">
        <v>0</v>
      </c>
      <c r="AA11" s="367"/>
      <c r="AB11" s="368">
        <v>100</v>
      </c>
      <c r="AC11" s="368">
        <v>100</v>
      </c>
      <c r="AD11" s="369">
        <v>0</v>
      </c>
      <c r="AE11" s="367"/>
      <c r="AF11" s="368">
        <v>100</v>
      </c>
      <c r="AG11" s="368">
        <v>100</v>
      </c>
      <c r="AH11" s="368">
        <v>100</v>
      </c>
      <c r="AI11" s="369">
        <v>0</v>
      </c>
      <c r="AJ11" s="369"/>
      <c r="AK11" s="368">
        <v>100</v>
      </c>
      <c r="AL11" s="368">
        <v>100</v>
      </c>
      <c r="AM11" s="369">
        <v>0</v>
      </c>
      <c r="AN11" s="369"/>
      <c r="AO11" s="371">
        <v>100</v>
      </c>
      <c r="AP11" s="368">
        <v>100</v>
      </c>
      <c r="AQ11" s="369">
        <v>0</v>
      </c>
      <c r="AR11" s="369"/>
      <c r="AS11" s="371">
        <v>100</v>
      </c>
      <c r="AT11" s="368">
        <v>0</v>
      </c>
      <c r="AU11" s="369">
        <v>0</v>
      </c>
      <c r="AV11" s="369"/>
      <c r="AW11" s="371">
        <v>100</v>
      </c>
      <c r="AX11" s="368">
        <v>0</v>
      </c>
      <c r="AY11" s="369">
        <v>0</v>
      </c>
      <c r="AZ11" s="367"/>
    </row>
    <row r="12" spans="1:52" ht="18.75" customHeight="1" x14ac:dyDescent="0.3">
      <c r="D12" s="366"/>
      <c r="E12" s="366"/>
      <c r="F12" s="357"/>
      <c r="H12" s="366"/>
      <c r="I12" s="366"/>
      <c r="J12" s="357"/>
      <c r="L12" s="366"/>
      <c r="M12" s="366"/>
      <c r="N12" s="357"/>
      <c r="P12" s="366"/>
      <c r="Q12" s="366"/>
      <c r="R12" s="357"/>
      <c r="T12" s="366"/>
      <c r="U12" s="366"/>
      <c r="V12" s="357"/>
      <c r="X12" s="366"/>
      <c r="Y12" s="366"/>
      <c r="Z12" s="357"/>
      <c r="AB12" s="366"/>
      <c r="AC12" s="366"/>
      <c r="AD12" s="357"/>
      <c r="AF12" s="366"/>
      <c r="AG12" s="366"/>
      <c r="AH12" s="366"/>
      <c r="AI12" s="357"/>
      <c r="AJ12" s="357"/>
      <c r="AK12" s="366"/>
      <c r="AL12" s="366"/>
      <c r="AM12" s="357"/>
      <c r="AN12" s="357"/>
      <c r="AO12" s="358"/>
      <c r="AP12" s="366"/>
      <c r="AQ12" s="357"/>
      <c r="AR12" s="357"/>
      <c r="AS12" s="358"/>
      <c r="AT12" s="366"/>
      <c r="AU12" s="357"/>
      <c r="AV12" s="357"/>
      <c r="AX12" s="366"/>
      <c r="AY12" s="357"/>
    </row>
    <row r="13" spans="1:52" s="365" customFormat="1" ht="18.75" customHeight="1" x14ac:dyDescent="0.2">
      <c r="A13" s="372"/>
      <c r="B13" s="372"/>
      <c r="C13" s="383" t="s">
        <v>169</v>
      </c>
      <c r="D13" s="374">
        <v>100</v>
      </c>
      <c r="E13" s="374">
        <v>100</v>
      </c>
      <c r="F13" s="375">
        <v>0</v>
      </c>
      <c r="G13" s="372"/>
      <c r="H13" s="374">
        <v>100</v>
      </c>
      <c r="I13" s="374">
        <v>100</v>
      </c>
      <c r="J13" s="375">
        <v>0</v>
      </c>
      <c r="K13" s="372"/>
      <c r="L13" s="374">
        <v>100</v>
      </c>
      <c r="M13" s="374">
        <v>100</v>
      </c>
      <c r="N13" s="375">
        <v>0</v>
      </c>
      <c r="O13" s="372"/>
      <c r="P13" s="374">
        <v>100</v>
      </c>
      <c r="Q13" s="374">
        <v>100</v>
      </c>
      <c r="R13" s="375">
        <v>0</v>
      </c>
      <c r="S13" s="372"/>
      <c r="T13" s="374">
        <v>100</v>
      </c>
      <c r="U13" s="374">
        <v>100</v>
      </c>
      <c r="V13" s="375">
        <v>0</v>
      </c>
      <c r="W13" s="372"/>
      <c r="X13" s="374">
        <v>100</v>
      </c>
      <c r="Y13" s="374">
        <v>100</v>
      </c>
      <c r="Z13" s="375">
        <v>0</v>
      </c>
      <c r="AA13" s="372"/>
      <c r="AB13" s="374">
        <v>100</v>
      </c>
      <c r="AC13" s="374">
        <v>100</v>
      </c>
      <c r="AD13" s="375">
        <v>0</v>
      </c>
      <c r="AE13" s="372"/>
      <c r="AF13" s="374">
        <v>100</v>
      </c>
      <c r="AG13" s="374">
        <v>100</v>
      </c>
      <c r="AH13" s="374">
        <v>100</v>
      </c>
      <c r="AI13" s="375">
        <v>0</v>
      </c>
      <c r="AJ13" s="375"/>
      <c r="AK13" s="374">
        <v>100</v>
      </c>
      <c r="AL13" s="374">
        <v>100</v>
      </c>
      <c r="AM13" s="375">
        <v>0</v>
      </c>
      <c r="AN13" s="375"/>
      <c r="AO13" s="377">
        <v>100</v>
      </c>
      <c r="AP13" s="374">
        <v>100</v>
      </c>
      <c r="AQ13" s="375">
        <v>0</v>
      </c>
      <c r="AR13" s="375"/>
      <c r="AS13" s="377">
        <v>100</v>
      </c>
      <c r="AT13" s="374">
        <v>0</v>
      </c>
      <c r="AU13" s="375">
        <v>0</v>
      </c>
      <c r="AV13" s="375"/>
      <c r="AW13" s="377">
        <v>100</v>
      </c>
      <c r="AX13" s="374">
        <v>0</v>
      </c>
      <c r="AY13" s="375">
        <v>0</v>
      </c>
      <c r="AZ13" s="383"/>
    </row>
    <row r="14" spans="1:52" ht="18.75" customHeight="1" x14ac:dyDescent="0.3">
      <c r="D14" s="378"/>
      <c r="F14" s="357"/>
      <c r="H14" s="378"/>
      <c r="J14" s="357"/>
      <c r="L14" s="378"/>
      <c r="N14" s="357"/>
      <c r="P14" s="378"/>
      <c r="R14" s="357"/>
      <c r="T14" s="378"/>
      <c r="V14" s="357"/>
      <c r="X14" s="378"/>
      <c r="AB14" s="378"/>
      <c r="AF14" s="378"/>
      <c r="AG14" s="378"/>
      <c r="AK14" s="378"/>
      <c r="AO14" s="358"/>
      <c r="AS14" s="358"/>
    </row>
    <row r="15" spans="1:52" s="351" customFormat="1" ht="18.75" customHeight="1" thickBot="1" x14ac:dyDescent="0.35">
      <c r="C15" s="351" t="s">
        <v>170</v>
      </c>
      <c r="D15" s="379"/>
      <c r="E15" s="380">
        <v>0</v>
      </c>
      <c r="F15" s="357"/>
      <c r="G15" s="352"/>
      <c r="H15" s="379"/>
      <c r="I15" s="380">
        <v>0</v>
      </c>
      <c r="J15" s="357"/>
      <c r="K15" s="352"/>
      <c r="L15" s="379"/>
      <c r="M15" s="380">
        <v>0</v>
      </c>
      <c r="N15" s="357"/>
      <c r="O15" s="352"/>
      <c r="P15" s="379"/>
      <c r="Q15" s="380">
        <v>0</v>
      </c>
      <c r="R15" s="357"/>
      <c r="S15" s="352"/>
      <c r="T15" s="379"/>
      <c r="U15" s="380">
        <v>0</v>
      </c>
      <c r="V15" s="357"/>
      <c r="W15" s="352"/>
      <c r="X15" s="379"/>
      <c r="Y15" s="380">
        <v>0</v>
      </c>
      <c r="AA15" s="352"/>
      <c r="AB15" s="379"/>
      <c r="AC15" s="380">
        <v>0</v>
      </c>
      <c r="AE15" s="352"/>
      <c r="AF15" s="379"/>
      <c r="AG15" s="379"/>
      <c r="AK15" s="379"/>
      <c r="AL15" s="380">
        <v>0</v>
      </c>
      <c r="AO15" s="384"/>
      <c r="AP15" s="380">
        <v>100</v>
      </c>
      <c r="AS15" s="384"/>
      <c r="AT15" s="380">
        <v>100</v>
      </c>
      <c r="AW15" s="384"/>
      <c r="AX15" s="384"/>
    </row>
    <row r="16" spans="1:52" ht="17.25" thickTop="1" x14ac:dyDescent="0.3">
      <c r="D16" s="378"/>
      <c r="F16" s="357"/>
      <c r="H16" s="378"/>
      <c r="J16" s="357"/>
      <c r="L16" s="378"/>
      <c r="N16" s="357"/>
      <c r="P16" s="378"/>
      <c r="R16" s="357"/>
      <c r="T16" s="378"/>
      <c r="V16" s="357"/>
      <c r="X16" s="378"/>
      <c r="AB16" s="378"/>
      <c r="AF16" s="378"/>
      <c r="AG16" s="378"/>
      <c r="AK16" s="378"/>
      <c r="AO16" s="358"/>
      <c r="AS16" s="358"/>
    </row>
    <row r="17" spans="4:45" x14ac:dyDescent="0.3">
      <c r="D17" s="378"/>
      <c r="F17" s="357"/>
      <c r="H17" s="378"/>
      <c r="J17" s="357"/>
      <c r="L17" s="378"/>
      <c r="N17" s="357"/>
      <c r="P17" s="378"/>
      <c r="R17" s="357"/>
      <c r="T17" s="378"/>
      <c r="V17" s="357"/>
      <c r="X17" s="378"/>
      <c r="AB17" s="378"/>
      <c r="AF17" s="378"/>
      <c r="AG17" s="378"/>
      <c r="AK17" s="378"/>
      <c r="AO17" s="358"/>
      <c r="AS17" s="358"/>
    </row>
    <row r="18" spans="4:45" x14ac:dyDescent="0.3">
      <c r="D18" s="378"/>
      <c r="F18" s="357"/>
      <c r="H18" s="378"/>
      <c r="J18" s="357"/>
      <c r="L18" s="378"/>
      <c r="N18" s="357"/>
      <c r="P18" s="378"/>
      <c r="R18" s="357"/>
      <c r="T18" s="378"/>
      <c r="V18" s="357"/>
      <c r="X18" s="378"/>
      <c r="AB18" s="378"/>
      <c r="AF18" s="378"/>
      <c r="AG18" s="378"/>
      <c r="AK18" s="378"/>
      <c r="AO18" s="358"/>
      <c r="AS18" s="358"/>
    </row>
    <row r="19" spans="4:45" x14ac:dyDescent="0.3">
      <c r="D19" s="378"/>
      <c r="F19" s="357"/>
      <c r="H19" s="378"/>
      <c r="J19" s="357"/>
      <c r="L19" s="378"/>
      <c r="N19" s="357"/>
      <c r="P19" s="378"/>
      <c r="R19" s="357"/>
      <c r="T19" s="378"/>
      <c r="V19" s="357"/>
      <c r="X19" s="378"/>
      <c r="AB19" s="378"/>
      <c r="AD19" s="354" t="s">
        <v>6</v>
      </c>
      <c r="AF19" s="378"/>
      <c r="AG19" s="378"/>
      <c r="AK19" s="378"/>
      <c r="AO19" s="358"/>
      <c r="AS19" s="358"/>
    </row>
    <row r="20" spans="4:45" x14ac:dyDescent="0.3">
      <c r="D20" s="378"/>
      <c r="F20" s="357"/>
      <c r="H20" s="378"/>
      <c r="J20" s="357"/>
      <c r="L20" s="378"/>
      <c r="N20" s="357"/>
      <c r="P20" s="378"/>
      <c r="R20" s="357"/>
      <c r="T20" s="378"/>
      <c r="V20" s="357"/>
      <c r="X20" s="378"/>
      <c r="AB20" s="378"/>
      <c r="AF20" s="378"/>
      <c r="AG20" s="378"/>
      <c r="AK20" s="378"/>
      <c r="AO20" s="358"/>
      <c r="AS20" s="358"/>
    </row>
    <row r="21" spans="4:45" x14ac:dyDescent="0.3">
      <c r="D21" s="378"/>
      <c r="F21" s="357"/>
      <c r="H21" s="378"/>
      <c r="J21" s="357"/>
      <c r="L21" s="378"/>
      <c r="N21" s="357"/>
      <c r="P21" s="378"/>
      <c r="R21" s="357"/>
      <c r="T21" s="378"/>
      <c r="V21" s="357"/>
      <c r="X21" s="378"/>
      <c r="AB21" s="378"/>
      <c r="AF21" s="378"/>
      <c r="AG21" s="378"/>
      <c r="AK21" s="378"/>
      <c r="AO21" s="358"/>
      <c r="AS21" s="358"/>
    </row>
    <row r="22" spans="4:45" x14ac:dyDescent="0.3">
      <c r="D22" s="378"/>
      <c r="F22" s="357"/>
      <c r="H22" s="378"/>
      <c r="J22" s="357"/>
      <c r="L22" s="378"/>
      <c r="N22" s="357"/>
      <c r="P22" s="378"/>
      <c r="R22" s="357"/>
      <c r="T22" s="378"/>
      <c r="V22" s="357"/>
      <c r="X22" s="378"/>
      <c r="AB22" s="378"/>
      <c r="AF22" s="378"/>
      <c r="AG22" s="378"/>
      <c r="AK22" s="378"/>
      <c r="AO22" s="358"/>
      <c r="AS22" s="358"/>
    </row>
    <row r="23" spans="4:45" x14ac:dyDescent="0.3">
      <c r="D23" s="378"/>
      <c r="F23" s="357"/>
      <c r="H23" s="378"/>
      <c r="J23" s="357"/>
      <c r="L23" s="378"/>
      <c r="N23" s="357"/>
      <c r="P23" s="378"/>
      <c r="R23" s="357"/>
      <c r="T23" s="378"/>
      <c r="V23" s="357"/>
      <c r="X23" s="378"/>
      <c r="AB23" s="378"/>
      <c r="AF23" s="378"/>
      <c r="AG23" s="378"/>
      <c r="AK23" s="378"/>
      <c r="AO23" s="358"/>
      <c r="AS23" s="358"/>
    </row>
    <row r="24" spans="4:45" x14ac:dyDescent="0.3">
      <c r="D24" s="378"/>
      <c r="F24" s="357"/>
      <c r="H24" s="378"/>
      <c r="J24" s="357"/>
      <c r="L24" s="378"/>
      <c r="N24" s="357"/>
      <c r="P24" s="378"/>
      <c r="R24" s="357"/>
      <c r="T24" s="378"/>
      <c r="V24" s="357"/>
      <c r="X24" s="378"/>
      <c r="AB24" s="378"/>
      <c r="AF24" s="378"/>
      <c r="AG24" s="378"/>
      <c r="AK24" s="378"/>
      <c r="AO24" s="358"/>
      <c r="AS24" s="358"/>
    </row>
    <row r="25" spans="4:45" x14ac:dyDescent="0.3">
      <c r="D25" s="378"/>
      <c r="F25" s="357"/>
      <c r="H25" s="378"/>
      <c r="J25" s="357"/>
      <c r="L25" s="378"/>
      <c r="N25" s="357"/>
      <c r="P25" s="378"/>
      <c r="R25" s="357"/>
      <c r="T25" s="378"/>
      <c r="V25" s="357"/>
      <c r="X25" s="378"/>
      <c r="AB25" s="378"/>
      <c r="AF25" s="378"/>
      <c r="AG25" s="378"/>
      <c r="AK25" s="378"/>
      <c r="AO25" s="358"/>
      <c r="AS25" s="358"/>
    </row>
    <row r="26" spans="4:45" x14ac:dyDescent="0.3">
      <c r="D26" s="378"/>
      <c r="F26" s="357"/>
      <c r="H26" s="378"/>
      <c r="J26" s="357"/>
      <c r="L26" s="378"/>
      <c r="N26" s="357"/>
      <c r="P26" s="378"/>
      <c r="R26" s="357"/>
      <c r="T26" s="378"/>
      <c r="V26" s="357"/>
      <c r="X26" s="378"/>
      <c r="AB26" s="378"/>
      <c r="AF26" s="378"/>
      <c r="AG26" s="378"/>
      <c r="AK26" s="378"/>
      <c r="AO26" s="358"/>
      <c r="AS26" s="358"/>
    </row>
    <row r="27" spans="4:45" x14ac:dyDescent="0.3">
      <c r="D27" s="378"/>
      <c r="F27" s="357"/>
      <c r="H27" s="378"/>
      <c r="J27" s="357"/>
      <c r="L27" s="378"/>
      <c r="N27" s="357"/>
      <c r="P27" s="378"/>
      <c r="R27" s="357"/>
      <c r="T27" s="378"/>
      <c r="V27" s="357"/>
      <c r="X27" s="378"/>
      <c r="AB27" s="378"/>
      <c r="AF27" s="378"/>
      <c r="AG27" s="378"/>
      <c r="AK27" s="378"/>
      <c r="AO27" s="358"/>
      <c r="AS27" s="358"/>
    </row>
    <row r="28" spans="4:45" x14ac:dyDescent="0.3">
      <c r="D28" s="378"/>
      <c r="F28" s="357"/>
      <c r="H28" s="378"/>
      <c r="J28" s="357"/>
      <c r="L28" s="378"/>
      <c r="N28" s="357"/>
      <c r="P28" s="378"/>
      <c r="R28" s="357"/>
      <c r="T28" s="378"/>
      <c r="V28" s="357"/>
      <c r="X28" s="378"/>
      <c r="AB28" s="378"/>
      <c r="AF28" s="378"/>
      <c r="AG28" s="378"/>
      <c r="AK28" s="378"/>
      <c r="AO28" s="358"/>
      <c r="AS28" s="358"/>
    </row>
    <row r="29" spans="4:45" x14ac:dyDescent="0.3">
      <c r="D29" s="378"/>
      <c r="F29" s="357"/>
      <c r="H29" s="378"/>
      <c r="J29" s="357"/>
      <c r="L29" s="378"/>
      <c r="N29" s="357"/>
      <c r="P29" s="378"/>
      <c r="R29" s="357"/>
      <c r="T29" s="378"/>
      <c r="V29" s="357"/>
      <c r="X29" s="378"/>
      <c r="AB29" s="378"/>
      <c r="AF29" s="378"/>
      <c r="AG29" s="378"/>
      <c r="AK29" s="378"/>
      <c r="AO29" s="358"/>
      <c r="AS29" s="358"/>
    </row>
    <row r="30" spans="4:45" x14ac:dyDescent="0.3">
      <c r="D30" s="378"/>
      <c r="F30" s="357"/>
      <c r="H30" s="378"/>
      <c r="J30" s="357"/>
      <c r="L30" s="378"/>
      <c r="N30" s="357"/>
      <c r="P30" s="378"/>
      <c r="R30" s="357"/>
      <c r="T30" s="378"/>
      <c r="V30" s="357"/>
      <c r="X30" s="378"/>
      <c r="AB30" s="378"/>
      <c r="AF30" s="378"/>
      <c r="AG30" s="378"/>
      <c r="AK30" s="378"/>
      <c r="AO30" s="358"/>
      <c r="AS30" s="358"/>
    </row>
    <row r="31" spans="4:45" x14ac:dyDescent="0.3">
      <c r="D31" s="378"/>
      <c r="F31" s="357"/>
      <c r="H31" s="378"/>
      <c r="J31" s="357"/>
      <c r="L31" s="378"/>
      <c r="N31" s="357"/>
      <c r="P31" s="378"/>
      <c r="R31" s="357"/>
      <c r="T31" s="378"/>
      <c r="V31" s="357"/>
      <c r="X31" s="378"/>
      <c r="AB31" s="378"/>
      <c r="AF31" s="378"/>
      <c r="AG31" s="378"/>
      <c r="AK31" s="378"/>
      <c r="AO31" s="358"/>
      <c r="AS31" s="358"/>
    </row>
    <row r="32" spans="4:45" x14ac:dyDescent="0.3">
      <c r="D32" s="378"/>
      <c r="F32" s="357"/>
      <c r="H32" s="378"/>
      <c r="J32" s="357"/>
      <c r="L32" s="378"/>
      <c r="N32" s="357"/>
      <c r="P32" s="378"/>
      <c r="R32" s="357"/>
      <c r="T32" s="378"/>
      <c r="V32" s="357"/>
      <c r="X32" s="378"/>
      <c r="AB32" s="378"/>
      <c r="AF32" s="378"/>
      <c r="AG32" s="378"/>
      <c r="AK32" s="378"/>
      <c r="AO32" s="378"/>
      <c r="AS32" s="378"/>
    </row>
    <row r="33" spans="4:45" x14ac:dyDescent="0.3">
      <c r="D33" s="378"/>
      <c r="F33" s="357"/>
      <c r="H33" s="378"/>
      <c r="J33" s="357"/>
      <c r="L33" s="378"/>
      <c r="N33" s="357"/>
      <c r="P33" s="378"/>
      <c r="R33" s="357"/>
      <c r="T33" s="378"/>
      <c r="V33" s="357"/>
      <c r="X33" s="378"/>
      <c r="AB33" s="378"/>
      <c r="AF33" s="378"/>
      <c r="AG33" s="378"/>
      <c r="AK33" s="378"/>
      <c r="AO33" s="378"/>
      <c r="AS33" s="378"/>
    </row>
    <row r="34" spans="4:45" x14ac:dyDescent="0.3">
      <c r="D34" s="378"/>
      <c r="F34" s="357"/>
      <c r="H34" s="378"/>
      <c r="J34" s="357"/>
      <c r="L34" s="378"/>
      <c r="N34" s="357"/>
      <c r="P34" s="378"/>
      <c r="R34" s="357"/>
      <c r="T34" s="378"/>
      <c r="V34" s="357"/>
      <c r="X34" s="378"/>
      <c r="AB34" s="378"/>
      <c r="AF34" s="378"/>
      <c r="AG34" s="378"/>
      <c r="AK34" s="378"/>
      <c r="AO34" s="378"/>
      <c r="AS34" s="378"/>
    </row>
    <row r="35" spans="4:45" x14ac:dyDescent="0.3">
      <c r="D35" s="378"/>
      <c r="F35" s="357"/>
      <c r="H35" s="378"/>
      <c r="J35" s="357"/>
      <c r="L35" s="378"/>
      <c r="N35" s="357"/>
      <c r="P35" s="378"/>
      <c r="R35" s="357"/>
      <c r="T35" s="378"/>
      <c r="V35" s="357"/>
      <c r="X35" s="378"/>
      <c r="AB35" s="378"/>
      <c r="AF35" s="378"/>
      <c r="AG35" s="378"/>
      <c r="AK35" s="378"/>
      <c r="AO35" s="378"/>
      <c r="AS35" s="378"/>
    </row>
    <row r="36" spans="4:45" x14ac:dyDescent="0.3">
      <c r="D36" s="378"/>
      <c r="F36" s="357"/>
      <c r="H36" s="378"/>
      <c r="J36" s="357"/>
      <c r="L36" s="378"/>
      <c r="N36" s="357"/>
      <c r="P36" s="378"/>
      <c r="R36" s="357"/>
      <c r="T36" s="378"/>
      <c r="V36" s="357"/>
      <c r="X36" s="378"/>
      <c r="AB36" s="378"/>
      <c r="AF36" s="378"/>
      <c r="AG36" s="378"/>
      <c r="AK36" s="378"/>
      <c r="AO36" s="378"/>
      <c r="AS36" s="378"/>
    </row>
    <row r="37" spans="4:45" x14ac:dyDescent="0.3">
      <c r="D37" s="378"/>
      <c r="F37" s="357"/>
      <c r="H37" s="378"/>
      <c r="J37" s="357"/>
      <c r="L37" s="378"/>
      <c r="N37" s="357"/>
      <c r="P37" s="378"/>
      <c r="R37" s="357"/>
      <c r="T37" s="378"/>
      <c r="V37" s="357"/>
      <c r="X37" s="378"/>
      <c r="AB37" s="378"/>
      <c r="AF37" s="378"/>
      <c r="AG37" s="378"/>
      <c r="AK37" s="378"/>
      <c r="AO37" s="378"/>
      <c r="AS37" s="378"/>
    </row>
    <row r="38" spans="4:45" x14ac:dyDescent="0.3">
      <c r="D38" s="378"/>
      <c r="F38" s="357"/>
      <c r="H38" s="378"/>
      <c r="J38" s="357"/>
      <c r="L38" s="378"/>
      <c r="N38" s="357"/>
      <c r="P38" s="378"/>
      <c r="R38" s="357"/>
      <c r="T38" s="378"/>
      <c r="V38" s="357"/>
      <c r="X38" s="378"/>
      <c r="AB38" s="378"/>
      <c r="AF38" s="378"/>
      <c r="AG38" s="378"/>
      <c r="AK38" s="378"/>
      <c r="AO38" s="378"/>
      <c r="AS38" s="378"/>
    </row>
    <row r="39" spans="4:45" x14ac:dyDescent="0.3">
      <c r="D39" s="378"/>
      <c r="F39" s="357"/>
      <c r="H39" s="378"/>
      <c r="J39" s="357"/>
      <c r="L39" s="378"/>
      <c r="N39" s="357"/>
      <c r="P39" s="378"/>
      <c r="R39" s="357"/>
      <c r="T39" s="378"/>
      <c r="V39" s="357"/>
      <c r="X39" s="378"/>
      <c r="AB39" s="378"/>
      <c r="AF39" s="378"/>
      <c r="AG39" s="378"/>
      <c r="AK39" s="378"/>
      <c r="AO39" s="378"/>
      <c r="AS39" s="378"/>
    </row>
    <row r="40" spans="4:45" x14ac:dyDescent="0.3">
      <c r="D40" s="378"/>
      <c r="H40" s="378"/>
      <c r="L40" s="378"/>
      <c r="P40" s="378"/>
      <c r="T40" s="378"/>
      <c r="X40" s="378"/>
      <c r="AB40" s="378"/>
      <c r="AF40" s="378"/>
      <c r="AG40" s="378"/>
      <c r="AK40" s="378"/>
      <c r="AO40" s="378"/>
      <c r="AS40" s="378"/>
    </row>
    <row r="41" spans="4:45" x14ac:dyDescent="0.3">
      <c r="D41" s="378"/>
      <c r="H41" s="378"/>
      <c r="L41" s="378"/>
      <c r="P41" s="378"/>
      <c r="T41" s="378"/>
      <c r="X41" s="378"/>
      <c r="AB41" s="378"/>
      <c r="AF41" s="378"/>
      <c r="AG41" s="378"/>
      <c r="AK41" s="378"/>
      <c r="AO41" s="378"/>
      <c r="AS41" s="378"/>
    </row>
    <row r="42" spans="4:45" x14ac:dyDescent="0.3">
      <c r="D42" s="378"/>
      <c r="H42" s="378"/>
      <c r="L42" s="378"/>
      <c r="P42" s="378"/>
      <c r="T42" s="378"/>
      <c r="X42" s="378"/>
      <c r="AB42" s="378"/>
      <c r="AF42" s="378"/>
      <c r="AG42" s="378"/>
      <c r="AK42" s="378"/>
      <c r="AO42" s="378"/>
      <c r="AS42" s="378"/>
    </row>
    <row r="43" spans="4:45" x14ac:dyDescent="0.3">
      <c r="D43" s="378"/>
      <c r="H43" s="378"/>
      <c r="L43" s="378"/>
      <c r="P43" s="378"/>
      <c r="T43" s="378"/>
      <c r="X43" s="378"/>
      <c r="AB43" s="378"/>
      <c r="AF43" s="378"/>
      <c r="AG43" s="378"/>
      <c r="AK43" s="378"/>
      <c r="AO43" s="378"/>
      <c r="AS43" s="378"/>
    </row>
    <row r="44" spans="4:45" x14ac:dyDescent="0.3">
      <c r="D44" s="378"/>
      <c r="H44" s="378"/>
      <c r="L44" s="378"/>
      <c r="P44" s="378"/>
      <c r="T44" s="378"/>
      <c r="X44" s="378"/>
      <c r="AB44" s="378"/>
      <c r="AF44" s="378"/>
      <c r="AG44" s="378"/>
      <c r="AK44" s="378"/>
      <c r="AO44" s="378"/>
      <c r="AS44" s="378"/>
    </row>
    <row r="45" spans="4:45" x14ac:dyDescent="0.3">
      <c r="D45" s="378"/>
      <c r="H45" s="378"/>
      <c r="L45" s="378"/>
      <c r="P45" s="378"/>
      <c r="T45" s="378"/>
      <c r="X45" s="378"/>
      <c r="AB45" s="378"/>
      <c r="AF45" s="378"/>
      <c r="AG45" s="378"/>
      <c r="AK45" s="378"/>
      <c r="AO45" s="378"/>
      <c r="AS45" s="378"/>
    </row>
    <row r="46" spans="4:45" x14ac:dyDescent="0.3">
      <c r="D46" s="378"/>
      <c r="H46" s="378"/>
      <c r="L46" s="378"/>
      <c r="P46" s="378"/>
      <c r="T46" s="378"/>
      <c r="X46" s="378"/>
      <c r="AB46" s="378"/>
      <c r="AF46" s="378"/>
      <c r="AG46" s="378"/>
      <c r="AK46" s="378"/>
      <c r="AO46" s="378"/>
      <c r="AS46" s="378"/>
    </row>
    <row r="47" spans="4:45" x14ac:dyDescent="0.3">
      <c r="D47" s="378"/>
      <c r="H47" s="378"/>
      <c r="L47" s="378"/>
      <c r="P47" s="378"/>
      <c r="T47" s="378"/>
      <c r="X47" s="378"/>
      <c r="AB47" s="378"/>
      <c r="AF47" s="378"/>
      <c r="AG47" s="378"/>
      <c r="AK47" s="378"/>
      <c r="AO47" s="378"/>
      <c r="AS47" s="378"/>
    </row>
    <row r="48" spans="4:45" x14ac:dyDescent="0.3">
      <c r="D48" s="378"/>
      <c r="H48" s="378"/>
      <c r="L48" s="378"/>
      <c r="P48" s="378"/>
      <c r="T48" s="378"/>
      <c r="X48" s="378"/>
      <c r="AB48" s="378"/>
      <c r="AF48" s="378"/>
      <c r="AG48" s="378"/>
      <c r="AK48" s="378"/>
      <c r="AO48" s="378"/>
      <c r="AS48" s="378"/>
    </row>
    <row r="49" spans="4:45" x14ac:dyDescent="0.3">
      <c r="D49" s="378"/>
      <c r="H49" s="378"/>
      <c r="L49" s="378"/>
      <c r="P49" s="378"/>
      <c r="T49" s="378"/>
      <c r="X49" s="378"/>
      <c r="AB49" s="378"/>
      <c r="AF49" s="378"/>
      <c r="AG49" s="378"/>
      <c r="AK49" s="378"/>
      <c r="AO49" s="378"/>
      <c r="AS49" s="378"/>
    </row>
    <row r="50" spans="4:45" x14ac:dyDescent="0.3">
      <c r="D50" s="378"/>
      <c r="H50" s="378"/>
      <c r="L50" s="378"/>
      <c r="P50" s="378"/>
      <c r="T50" s="378"/>
      <c r="X50" s="378"/>
      <c r="AB50" s="378"/>
      <c r="AF50" s="378"/>
      <c r="AG50" s="378"/>
      <c r="AK50" s="378"/>
      <c r="AO50" s="378"/>
      <c r="AS50" s="378"/>
    </row>
    <row r="51" spans="4:45" x14ac:dyDescent="0.3">
      <c r="D51" s="378"/>
      <c r="H51" s="378"/>
      <c r="L51" s="378"/>
      <c r="P51" s="378"/>
      <c r="T51" s="378"/>
      <c r="X51" s="378"/>
      <c r="AB51" s="378"/>
      <c r="AF51" s="378"/>
      <c r="AG51" s="378"/>
      <c r="AK51" s="378"/>
      <c r="AO51" s="378"/>
      <c r="AS51" s="378"/>
    </row>
    <row r="52" spans="4:45" x14ac:dyDescent="0.3">
      <c r="D52" s="378"/>
      <c r="H52" s="378"/>
      <c r="L52" s="378"/>
      <c r="P52" s="378"/>
      <c r="T52" s="378"/>
      <c r="X52" s="378"/>
      <c r="AB52" s="378"/>
      <c r="AF52" s="378"/>
      <c r="AG52" s="378"/>
      <c r="AK52" s="378"/>
      <c r="AO52" s="378"/>
      <c r="AS52" s="378"/>
    </row>
    <row r="53" spans="4:45" x14ac:dyDescent="0.3">
      <c r="D53" s="378"/>
      <c r="H53" s="378"/>
      <c r="L53" s="378"/>
      <c r="P53" s="378"/>
      <c r="T53" s="378"/>
      <c r="X53" s="378"/>
      <c r="AB53" s="378"/>
      <c r="AF53" s="378"/>
      <c r="AG53" s="378"/>
      <c r="AK53" s="378"/>
      <c r="AO53" s="378"/>
      <c r="AS53" s="378"/>
    </row>
    <row r="54" spans="4:45" x14ac:dyDescent="0.3">
      <c r="D54" s="378"/>
      <c r="H54" s="378"/>
      <c r="L54" s="378"/>
      <c r="P54" s="378"/>
      <c r="T54" s="378"/>
      <c r="X54" s="378"/>
      <c r="AB54" s="378"/>
      <c r="AF54" s="378"/>
      <c r="AG54" s="378"/>
      <c r="AK54" s="378"/>
      <c r="AO54" s="378"/>
      <c r="AS54" s="378"/>
    </row>
    <row r="55" spans="4:45" x14ac:dyDescent="0.3">
      <c r="D55" s="378"/>
      <c r="H55" s="378"/>
      <c r="L55" s="378"/>
      <c r="P55" s="378"/>
      <c r="T55" s="378"/>
      <c r="X55" s="378"/>
      <c r="AB55" s="378"/>
      <c r="AF55" s="378"/>
      <c r="AG55" s="378"/>
      <c r="AK55" s="378"/>
      <c r="AO55" s="378"/>
      <c r="AS55" s="378"/>
    </row>
    <row r="56" spans="4:45" x14ac:dyDescent="0.3">
      <c r="D56" s="378"/>
      <c r="H56" s="378"/>
      <c r="L56" s="378"/>
      <c r="P56" s="378"/>
      <c r="T56" s="378"/>
      <c r="X56" s="378"/>
      <c r="AB56" s="378"/>
      <c r="AF56" s="378"/>
      <c r="AG56" s="378"/>
      <c r="AK56" s="378"/>
      <c r="AO56" s="378"/>
      <c r="AS56" s="378"/>
    </row>
    <row r="57" spans="4:45" x14ac:dyDescent="0.3">
      <c r="D57" s="378"/>
      <c r="H57" s="378"/>
      <c r="L57" s="378"/>
      <c r="P57" s="378"/>
      <c r="T57" s="378"/>
      <c r="X57" s="378"/>
      <c r="AB57" s="378"/>
      <c r="AF57" s="378"/>
      <c r="AG57" s="378"/>
      <c r="AK57" s="378"/>
      <c r="AO57" s="378"/>
      <c r="AS57" s="378"/>
    </row>
    <row r="58" spans="4:45" x14ac:dyDescent="0.3">
      <c r="D58" s="378"/>
      <c r="H58" s="378"/>
      <c r="L58" s="378"/>
      <c r="P58" s="378"/>
      <c r="T58" s="378"/>
      <c r="X58" s="378"/>
      <c r="AB58" s="378"/>
      <c r="AF58" s="378"/>
      <c r="AG58" s="378"/>
      <c r="AK58" s="378"/>
      <c r="AO58" s="378"/>
      <c r="AS58" s="378"/>
    </row>
    <row r="59" spans="4:45" x14ac:dyDescent="0.3">
      <c r="D59" s="378"/>
      <c r="H59" s="378"/>
      <c r="L59" s="378"/>
      <c r="P59" s="378"/>
      <c r="T59" s="378"/>
      <c r="X59" s="378"/>
      <c r="AB59" s="378"/>
      <c r="AF59" s="378"/>
      <c r="AG59" s="378"/>
      <c r="AK59" s="378"/>
      <c r="AO59" s="378"/>
      <c r="AS59" s="378"/>
    </row>
    <row r="60" spans="4:45" x14ac:dyDescent="0.3">
      <c r="D60" s="378"/>
      <c r="H60" s="378"/>
      <c r="L60" s="378"/>
      <c r="P60" s="378"/>
      <c r="T60" s="378"/>
      <c r="X60" s="378"/>
      <c r="AB60" s="378"/>
      <c r="AF60" s="378"/>
      <c r="AG60" s="378"/>
      <c r="AK60" s="378"/>
      <c r="AO60" s="378"/>
      <c r="AS60" s="378"/>
    </row>
    <row r="61" spans="4:45" x14ac:dyDescent="0.3">
      <c r="D61" s="378"/>
      <c r="H61" s="378"/>
      <c r="L61" s="378"/>
      <c r="P61" s="378"/>
      <c r="T61" s="378"/>
      <c r="X61" s="378"/>
      <c r="AB61" s="378"/>
      <c r="AF61" s="378"/>
      <c r="AG61" s="378"/>
      <c r="AK61" s="378"/>
      <c r="AO61" s="378"/>
      <c r="AS61" s="378"/>
    </row>
    <row r="62" spans="4:45" x14ac:dyDescent="0.3">
      <c r="D62" s="378"/>
      <c r="H62" s="378"/>
      <c r="L62" s="378"/>
      <c r="P62" s="378"/>
      <c r="T62" s="378"/>
      <c r="X62" s="378"/>
      <c r="AB62" s="378"/>
      <c r="AF62" s="378"/>
      <c r="AG62" s="378"/>
      <c r="AK62" s="378"/>
      <c r="AO62" s="378"/>
      <c r="AS62" s="378"/>
    </row>
    <row r="63" spans="4:45" x14ac:dyDescent="0.3">
      <c r="D63" s="378"/>
      <c r="H63" s="378"/>
      <c r="L63" s="378"/>
      <c r="P63" s="378"/>
      <c r="T63" s="378"/>
      <c r="X63" s="378"/>
      <c r="AB63" s="378"/>
      <c r="AF63" s="378"/>
      <c r="AG63" s="378"/>
      <c r="AK63" s="378"/>
      <c r="AO63" s="378"/>
      <c r="AS63" s="378"/>
    </row>
    <row r="64" spans="4:45" x14ac:dyDescent="0.3">
      <c r="D64" s="378"/>
      <c r="H64" s="378"/>
      <c r="L64" s="378"/>
      <c r="P64" s="378"/>
      <c r="T64" s="378"/>
      <c r="X64" s="378"/>
      <c r="AB64" s="378"/>
      <c r="AF64" s="378"/>
      <c r="AG64" s="378"/>
      <c r="AK64" s="378"/>
      <c r="AO64" s="378"/>
      <c r="AS64" s="378"/>
    </row>
    <row r="65" spans="4:45" x14ac:dyDescent="0.3">
      <c r="D65" s="378"/>
      <c r="H65" s="378"/>
      <c r="L65" s="378"/>
      <c r="P65" s="378"/>
      <c r="T65" s="378"/>
      <c r="X65" s="378"/>
      <c r="AB65" s="378"/>
      <c r="AF65" s="378"/>
      <c r="AG65" s="378"/>
      <c r="AK65" s="378"/>
      <c r="AO65" s="378"/>
      <c r="AS65" s="378"/>
    </row>
    <row r="66" spans="4:45" x14ac:dyDescent="0.3">
      <c r="D66" s="378"/>
      <c r="H66" s="378"/>
      <c r="L66" s="378"/>
      <c r="P66" s="378"/>
      <c r="T66" s="378"/>
      <c r="X66" s="378"/>
      <c r="AB66" s="378"/>
      <c r="AF66" s="378"/>
      <c r="AG66" s="378"/>
      <c r="AK66" s="378"/>
      <c r="AO66" s="378"/>
      <c r="AS66" s="378"/>
    </row>
    <row r="67" spans="4:45" x14ac:dyDescent="0.3">
      <c r="D67" s="378"/>
      <c r="H67" s="378"/>
      <c r="L67" s="378"/>
      <c r="P67" s="378"/>
      <c r="T67" s="378"/>
      <c r="X67" s="378"/>
      <c r="AB67" s="378"/>
      <c r="AF67" s="378"/>
      <c r="AG67" s="378"/>
      <c r="AK67" s="378"/>
      <c r="AO67" s="378"/>
      <c r="AS67" s="378"/>
    </row>
    <row r="68" spans="4:45" x14ac:dyDescent="0.3">
      <c r="D68" s="378"/>
      <c r="H68" s="378"/>
      <c r="L68" s="378"/>
      <c r="P68" s="378"/>
      <c r="T68" s="378"/>
      <c r="X68" s="378"/>
      <c r="AB68" s="378"/>
      <c r="AF68" s="378"/>
      <c r="AG68" s="378"/>
      <c r="AK68" s="378"/>
      <c r="AO68" s="378"/>
      <c r="AS68" s="378"/>
    </row>
    <row r="69" spans="4:45" x14ac:dyDescent="0.3">
      <c r="D69" s="378"/>
      <c r="H69" s="378"/>
      <c r="L69" s="378"/>
      <c r="P69" s="378"/>
      <c r="T69" s="378"/>
      <c r="X69" s="378"/>
      <c r="AB69" s="378"/>
      <c r="AF69" s="378"/>
      <c r="AG69" s="378"/>
      <c r="AK69" s="378"/>
      <c r="AO69" s="378"/>
      <c r="AS69" s="378"/>
    </row>
    <row r="70" spans="4:45" x14ac:dyDescent="0.3">
      <c r="D70" s="378"/>
      <c r="H70" s="378"/>
      <c r="L70" s="378"/>
      <c r="P70" s="378"/>
      <c r="T70" s="378"/>
      <c r="X70" s="378"/>
      <c r="AB70" s="378"/>
      <c r="AF70" s="378"/>
      <c r="AG70" s="378"/>
      <c r="AK70" s="378"/>
      <c r="AO70" s="378"/>
      <c r="AS70" s="378"/>
    </row>
    <row r="71" spans="4:45" x14ac:dyDescent="0.3">
      <c r="D71" s="378"/>
      <c r="H71" s="378"/>
      <c r="L71" s="378"/>
      <c r="P71" s="378"/>
      <c r="T71" s="378"/>
      <c r="X71" s="378"/>
      <c r="AB71" s="378"/>
      <c r="AF71" s="378"/>
      <c r="AG71" s="378"/>
      <c r="AK71" s="378"/>
      <c r="AO71" s="378"/>
      <c r="AS71" s="378"/>
    </row>
    <row r="72" spans="4:45" x14ac:dyDescent="0.3">
      <c r="D72" s="378"/>
      <c r="H72" s="378"/>
      <c r="L72" s="378"/>
      <c r="P72" s="378"/>
      <c r="T72" s="378"/>
      <c r="X72" s="378"/>
      <c r="AB72" s="378"/>
      <c r="AF72" s="378"/>
      <c r="AG72" s="378"/>
      <c r="AK72" s="378"/>
      <c r="AO72" s="378"/>
      <c r="AS72" s="378"/>
    </row>
    <row r="73" spans="4:45" x14ac:dyDescent="0.3">
      <c r="D73" s="378"/>
      <c r="H73" s="378"/>
      <c r="L73" s="378"/>
      <c r="P73" s="378"/>
      <c r="T73" s="378"/>
      <c r="X73" s="378"/>
      <c r="AB73" s="378"/>
      <c r="AF73" s="378"/>
      <c r="AG73" s="378"/>
      <c r="AK73" s="378"/>
      <c r="AO73" s="378"/>
      <c r="AS73" s="378"/>
    </row>
    <row r="74" spans="4:45" x14ac:dyDescent="0.3">
      <c r="D74" s="378"/>
      <c r="H74" s="378"/>
      <c r="L74" s="378"/>
      <c r="P74" s="378"/>
      <c r="T74" s="378"/>
      <c r="X74" s="378"/>
      <c r="AB74" s="378"/>
      <c r="AF74" s="378"/>
      <c r="AG74" s="378"/>
      <c r="AK74" s="378"/>
      <c r="AO74" s="378"/>
      <c r="AS74" s="378"/>
    </row>
    <row r="75" spans="4:45" x14ac:dyDescent="0.3">
      <c r="D75" s="378"/>
      <c r="H75" s="378"/>
      <c r="L75" s="378"/>
      <c r="P75" s="378"/>
      <c r="T75" s="378"/>
      <c r="X75" s="378"/>
      <c r="AB75" s="378"/>
      <c r="AF75" s="378"/>
      <c r="AG75" s="378"/>
      <c r="AK75" s="378"/>
      <c r="AO75" s="378"/>
      <c r="AS75" s="378"/>
    </row>
    <row r="76" spans="4:45" x14ac:dyDescent="0.3">
      <c r="D76" s="378"/>
      <c r="H76" s="378"/>
      <c r="L76" s="378"/>
      <c r="P76" s="378"/>
      <c r="T76" s="378"/>
      <c r="X76" s="378"/>
      <c r="AB76" s="378"/>
      <c r="AF76" s="378"/>
      <c r="AG76" s="378"/>
      <c r="AK76" s="378"/>
      <c r="AO76" s="378"/>
      <c r="AS76" s="378"/>
    </row>
    <row r="77" spans="4:45" x14ac:dyDescent="0.3">
      <c r="D77" s="378"/>
      <c r="H77" s="378"/>
      <c r="L77" s="378"/>
      <c r="P77" s="378"/>
      <c r="T77" s="378"/>
      <c r="X77" s="378"/>
      <c r="AB77" s="378"/>
      <c r="AF77" s="378"/>
      <c r="AG77" s="378"/>
      <c r="AK77" s="378"/>
      <c r="AO77" s="378"/>
      <c r="AS77" s="378"/>
    </row>
    <row r="78" spans="4:45" x14ac:dyDescent="0.3">
      <c r="D78" s="378"/>
      <c r="H78" s="378"/>
      <c r="L78" s="378"/>
      <c r="P78" s="378"/>
      <c r="T78" s="378"/>
      <c r="X78" s="378"/>
      <c r="AB78" s="378"/>
      <c r="AF78" s="378"/>
      <c r="AG78" s="378"/>
      <c r="AK78" s="378"/>
      <c r="AO78" s="378"/>
      <c r="AS78" s="378"/>
    </row>
    <row r="79" spans="4:45" x14ac:dyDescent="0.3">
      <c r="D79" s="378"/>
      <c r="H79" s="378"/>
      <c r="L79" s="378"/>
      <c r="P79" s="378"/>
      <c r="T79" s="378"/>
      <c r="X79" s="378"/>
      <c r="AB79" s="378"/>
      <c r="AF79" s="378"/>
      <c r="AG79" s="378"/>
      <c r="AK79" s="378"/>
      <c r="AO79" s="378"/>
      <c r="AS79" s="378"/>
    </row>
    <row r="80" spans="4:45" x14ac:dyDescent="0.3">
      <c r="D80" s="378"/>
      <c r="H80" s="378"/>
      <c r="L80" s="378"/>
      <c r="P80" s="378"/>
      <c r="T80" s="378"/>
      <c r="X80" s="378"/>
      <c r="AB80" s="378"/>
      <c r="AF80" s="378"/>
      <c r="AG80" s="378"/>
      <c r="AK80" s="378"/>
      <c r="AO80" s="378"/>
      <c r="AS80" s="378"/>
    </row>
    <row r="81" spans="4:45" x14ac:dyDescent="0.3">
      <c r="D81" s="378"/>
      <c r="H81" s="378"/>
      <c r="L81" s="378"/>
      <c r="P81" s="378"/>
      <c r="T81" s="378"/>
      <c r="X81" s="378"/>
      <c r="AB81" s="378"/>
      <c r="AF81" s="378"/>
      <c r="AG81" s="378"/>
      <c r="AK81" s="378"/>
      <c r="AO81" s="378"/>
      <c r="AS81" s="378"/>
    </row>
    <row r="82" spans="4:45" x14ac:dyDescent="0.3">
      <c r="D82" s="378"/>
      <c r="H82" s="378"/>
      <c r="L82" s="378"/>
      <c r="P82" s="378"/>
      <c r="T82" s="378"/>
      <c r="X82" s="378"/>
      <c r="AB82" s="378"/>
      <c r="AF82" s="378"/>
      <c r="AG82" s="378"/>
      <c r="AK82" s="378"/>
      <c r="AO82" s="378"/>
      <c r="AS82" s="378"/>
    </row>
    <row r="83" spans="4:45" x14ac:dyDescent="0.3">
      <c r="D83" s="378"/>
      <c r="H83" s="378"/>
      <c r="L83" s="378"/>
      <c r="P83" s="378"/>
      <c r="T83" s="378"/>
      <c r="X83" s="378"/>
      <c r="AB83" s="378"/>
      <c r="AF83" s="378"/>
      <c r="AG83" s="378"/>
      <c r="AK83" s="378"/>
      <c r="AO83" s="378"/>
      <c r="AS83" s="378"/>
    </row>
    <row r="84" spans="4:45" x14ac:dyDescent="0.3">
      <c r="D84" s="378"/>
      <c r="H84" s="378"/>
      <c r="L84" s="378"/>
      <c r="P84" s="378"/>
      <c r="T84" s="378"/>
      <c r="X84" s="378"/>
      <c r="AB84" s="378"/>
      <c r="AF84" s="378"/>
      <c r="AG84" s="378"/>
      <c r="AK84" s="378"/>
      <c r="AO84" s="378"/>
      <c r="AS84" s="378"/>
    </row>
    <row r="85" spans="4:45" x14ac:dyDescent="0.3">
      <c r="D85" s="378"/>
      <c r="H85" s="378"/>
      <c r="L85" s="378"/>
      <c r="P85" s="378"/>
      <c r="T85" s="378"/>
      <c r="X85" s="378"/>
      <c r="AB85" s="378"/>
      <c r="AF85" s="378"/>
      <c r="AG85" s="378"/>
      <c r="AK85" s="378"/>
      <c r="AO85" s="378"/>
      <c r="AS85" s="378"/>
    </row>
    <row r="86" spans="4:45" x14ac:dyDescent="0.3">
      <c r="D86" s="378"/>
      <c r="H86" s="378"/>
      <c r="L86" s="378"/>
      <c r="P86" s="378"/>
      <c r="T86" s="378"/>
      <c r="X86" s="378"/>
      <c r="AB86" s="378"/>
      <c r="AF86" s="378"/>
      <c r="AG86" s="378"/>
      <c r="AK86" s="378"/>
      <c r="AO86" s="378"/>
      <c r="AS86" s="378"/>
    </row>
    <row r="87" spans="4:45" x14ac:dyDescent="0.3">
      <c r="D87" s="378"/>
      <c r="H87" s="378"/>
      <c r="L87" s="378"/>
      <c r="P87" s="378"/>
      <c r="T87" s="378"/>
      <c r="X87" s="378"/>
      <c r="AB87" s="378"/>
      <c r="AF87" s="378"/>
      <c r="AG87" s="378"/>
      <c r="AK87" s="378"/>
      <c r="AO87" s="378"/>
      <c r="AS87" s="378"/>
    </row>
    <row r="88" spans="4:45" x14ac:dyDescent="0.3">
      <c r="D88" s="378"/>
      <c r="H88" s="378"/>
      <c r="L88" s="378"/>
      <c r="P88" s="378"/>
      <c r="T88" s="378"/>
      <c r="X88" s="378"/>
      <c r="AB88" s="378"/>
      <c r="AF88" s="378"/>
      <c r="AG88" s="378"/>
      <c r="AK88" s="378"/>
      <c r="AO88" s="378"/>
      <c r="AS88" s="378"/>
    </row>
    <row r="89" spans="4:45" x14ac:dyDescent="0.3">
      <c r="D89" s="378"/>
      <c r="H89" s="378"/>
      <c r="L89" s="378"/>
      <c r="P89" s="378"/>
      <c r="T89" s="378"/>
      <c r="X89" s="378"/>
      <c r="AB89" s="378"/>
      <c r="AF89" s="378"/>
      <c r="AG89" s="378"/>
      <c r="AK89" s="378"/>
      <c r="AO89" s="378"/>
      <c r="AS89" s="378"/>
    </row>
    <row r="90" spans="4:45" x14ac:dyDescent="0.3">
      <c r="D90" s="378"/>
      <c r="H90" s="378"/>
      <c r="L90" s="378"/>
      <c r="P90" s="378"/>
      <c r="T90" s="378"/>
      <c r="X90" s="378"/>
      <c r="AB90" s="378"/>
      <c r="AF90" s="378"/>
      <c r="AG90" s="378"/>
      <c r="AK90" s="378"/>
      <c r="AO90" s="378"/>
      <c r="AS90" s="378"/>
    </row>
    <row r="91" spans="4:45" x14ac:dyDescent="0.3">
      <c r="D91" s="378"/>
      <c r="H91" s="378"/>
      <c r="L91" s="378"/>
      <c r="P91" s="378"/>
      <c r="T91" s="378"/>
      <c r="X91" s="378"/>
      <c r="AB91" s="378"/>
      <c r="AF91" s="378"/>
      <c r="AG91" s="378"/>
      <c r="AK91" s="378"/>
      <c r="AO91" s="378"/>
      <c r="AS91" s="378"/>
    </row>
    <row r="92" spans="4:45" x14ac:dyDescent="0.3">
      <c r="D92" s="378"/>
      <c r="H92" s="378"/>
      <c r="L92" s="378"/>
      <c r="P92" s="378"/>
      <c r="T92" s="378"/>
      <c r="X92" s="378"/>
      <c r="AB92" s="378"/>
      <c r="AF92" s="378"/>
      <c r="AG92" s="378"/>
      <c r="AK92" s="378"/>
      <c r="AO92" s="378"/>
      <c r="AS92" s="378"/>
    </row>
    <row r="93" spans="4:45" x14ac:dyDescent="0.3">
      <c r="D93" s="378"/>
      <c r="H93" s="378"/>
      <c r="L93" s="378"/>
      <c r="P93" s="378"/>
      <c r="T93" s="378"/>
      <c r="X93" s="378"/>
      <c r="AB93" s="378"/>
      <c r="AF93" s="378"/>
      <c r="AG93" s="378"/>
      <c r="AK93" s="378"/>
      <c r="AO93" s="378"/>
      <c r="AS93" s="378"/>
    </row>
    <row r="94" spans="4:45" x14ac:dyDescent="0.3">
      <c r="D94" s="378"/>
      <c r="H94" s="378"/>
      <c r="L94" s="378"/>
      <c r="P94" s="378"/>
      <c r="T94" s="378"/>
      <c r="X94" s="378"/>
      <c r="AB94" s="378"/>
      <c r="AF94" s="378"/>
      <c r="AG94" s="378"/>
      <c r="AK94" s="378"/>
      <c r="AO94" s="378"/>
      <c r="AS94" s="378"/>
    </row>
    <row r="95" spans="4:45" x14ac:dyDescent="0.3">
      <c r="D95" s="378"/>
      <c r="H95" s="378"/>
      <c r="L95" s="378"/>
      <c r="P95" s="378"/>
      <c r="T95" s="378"/>
      <c r="X95" s="378"/>
      <c r="AB95" s="378"/>
      <c r="AF95" s="378"/>
      <c r="AG95" s="378"/>
      <c r="AK95" s="378"/>
      <c r="AO95" s="378"/>
      <c r="AS95" s="378"/>
    </row>
    <row r="96" spans="4:45" x14ac:dyDescent="0.3">
      <c r="D96" s="378"/>
      <c r="H96" s="378"/>
      <c r="L96" s="378"/>
      <c r="P96" s="378"/>
      <c r="T96" s="378"/>
      <c r="X96" s="378"/>
      <c r="AB96" s="378"/>
      <c r="AF96" s="378"/>
      <c r="AG96" s="378"/>
      <c r="AK96" s="378"/>
      <c r="AO96" s="378"/>
      <c r="AS96" s="378"/>
    </row>
    <row r="97" spans="4:45" x14ac:dyDescent="0.3">
      <c r="D97" s="378"/>
      <c r="H97" s="378"/>
      <c r="L97" s="378"/>
      <c r="P97" s="378"/>
      <c r="T97" s="378"/>
      <c r="X97" s="378"/>
      <c r="AB97" s="378"/>
      <c r="AF97" s="378"/>
      <c r="AG97" s="378"/>
      <c r="AK97" s="378"/>
      <c r="AO97" s="378"/>
      <c r="AS97" s="378"/>
    </row>
    <row r="98" spans="4:45" x14ac:dyDescent="0.3">
      <c r="D98" s="378"/>
      <c r="H98" s="378"/>
      <c r="L98" s="378"/>
      <c r="P98" s="378"/>
      <c r="T98" s="378"/>
      <c r="X98" s="378"/>
      <c r="AB98" s="378"/>
      <c r="AF98" s="378"/>
      <c r="AG98" s="378"/>
      <c r="AK98" s="378"/>
      <c r="AO98" s="378"/>
      <c r="AS98" s="378"/>
    </row>
    <row r="99" spans="4:45" x14ac:dyDescent="0.3">
      <c r="D99" s="378"/>
      <c r="H99" s="378"/>
      <c r="L99" s="378"/>
      <c r="P99" s="378"/>
      <c r="T99" s="378"/>
      <c r="X99" s="378"/>
      <c r="AB99" s="378"/>
      <c r="AF99" s="378"/>
      <c r="AG99" s="378"/>
      <c r="AK99" s="378"/>
      <c r="AO99" s="378"/>
      <c r="AS99" s="378"/>
    </row>
    <row r="100" spans="4:45" x14ac:dyDescent="0.3">
      <c r="D100" s="378"/>
      <c r="H100" s="378"/>
      <c r="L100" s="378"/>
      <c r="P100" s="378"/>
      <c r="T100" s="378"/>
      <c r="X100" s="378"/>
      <c r="AB100" s="378"/>
      <c r="AF100" s="378"/>
      <c r="AG100" s="378"/>
      <c r="AK100" s="378"/>
      <c r="AO100" s="378"/>
      <c r="AS100" s="378"/>
    </row>
    <row r="101" spans="4:45" x14ac:dyDescent="0.3">
      <c r="D101" s="378"/>
      <c r="H101" s="378"/>
      <c r="L101" s="378"/>
      <c r="P101" s="378"/>
      <c r="T101" s="378"/>
      <c r="X101" s="378"/>
      <c r="AB101" s="378"/>
      <c r="AF101" s="378"/>
      <c r="AG101" s="378"/>
      <c r="AK101" s="378"/>
      <c r="AO101" s="378"/>
      <c r="AS101" s="378"/>
    </row>
    <row r="102" spans="4:45" x14ac:dyDescent="0.3">
      <c r="D102" s="378"/>
      <c r="H102" s="378"/>
      <c r="L102" s="378"/>
      <c r="P102" s="378"/>
      <c r="T102" s="378"/>
      <c r="X102" s="378"/>
      <c r="AB102" s="378"/>
      <c r="AF102" s="378"/>
      <c r="AG102" s="378"/>
      <c r="AK102" s="378"/>
      <c r="AO102" s="378"/>
      <c r="AS102" s="378"/>
    </row>
    <row r="103" spans="4:45" x14ac:dyDescent="0.3">
      <c r="D103" s="378"/>
      <c r="H103" s="378"/>
      <c r="L103" s="378"/>
      <c r="P103" s="378"/>
      <c r="T103" s="378"/>
      <c r="X103" s="378"/>
      <c r="AB103" s="378"/>
      <c r="AF103" s="378"/>
      <c r="AG103" s="378"/>
      <c r="AK103" s="378"/>
      <c r="AO103" s="378"/>
      <c r="AS103" s="378"/>
    </row>
    <row r="104" spans="4:45" x14ac:dyDescent="0.3">
      <c r="D104" s="378"/>
      <c r="H104" s="378"/>
      <c r="L104" s="378"/>
      <c r="P104" s="378"/>
      <c r="T104" s="378"/>
      <c r="X104" s="378"/>
      <c r="AB104" s="378"/>
      <c r="AF104" s="378"/>
      <c r="AG104" s="378"/>
      <c r="AK104" s="378"/>
      <c r="AO104" s="378"/>
      <c r="AS104" s="378"/>
    </row>
    <row r="105" spans="4:45" x14ac:dyDescent="0.3">
      <c r="D105" s="378"/>
      <c r="H105" s="378"/>
      <c r="L105" s="378"/>
      <c r="P105" s="378"/>
      <c r="T105" s="378"/>
      <c r="X105" s="378"/>
      <c r="AB105" s="378"/>
      <c r="AF105" s="378"/>
      <c r="AG105" s="378"/>
      <c r="AK105" s="378"/>
      <c r="AO105" s="378"/>
      <c r="AS105" s="378"/>
    </row>
    <row r="106" spans="4:45" x14ac:dyDescent="0.3">
      <c r="D106" s="378"/>
      <c r="H106" s="378"/>
      <c r="L106" s="378"/>
      <c r="P106" s="378"/>
      <c r="T106" s="378"/>
      <c r="X106" s="378"/>
      <c r="AB106" s="378"/>
      <c r="AF106" s="378"/>
      <c r="AG106" s="378"/>
      <c r="AK106" s="378"/>
      <c r="AO106" s="378"/>
      <c r="AS106" s="378"/>
    </row>
    <row r="107" spans="4:45" x14ac:dyDescent="0.3">
      <c r="D107" s="378"/>
      <c r="H107" s="378"/>
      <c r="L107" s="378"/>
      <c r="P107" s="378"/>
      <c r="T107" s="378"/>
      <c r="X107" s="378"/>
      <c r="AB107" s="378"/>
      <c r="AF107" s="378"/>
      <c r="AG107" s="378"/>
      <c r="AK107" s="378"/>
      <c r="AO107" s="378"/>
      <c r="AS107" s="378"/>
    </row>
    <row r="108" spans="4:45" x14ac:dyDescent="0.3">
      <c r="D108" s="378"/>
      <c r="H108" s="378"/>
      <c r="L108" s="378"/>
      <c r="P108" s="378"/>
      <c r="T108" s="378"/>
      <c r="X108" s="378"/>
      <c r="AB108" s="378"/>
      <c r="AF108" s="378"/>
      <c r="AG108" s="378"/>
      <c r="AK108" s="378"/>
      <c r="AO108" s="378"/>
      <c r="AS108" s="378"/>
    </row>
    <row r="109" spans="4:45" x14ac:dyDescent="0.3">
      <c r="D109" s="378"/>
      <c r="H109" s="378"/>
      <c r="L109" s="378"/>
      <c r="P109" s="378"/>
      <c r="T109" s="378"/>
      <c r="X109" s="378"/>
      <c r="AB109" s="378"/>
      <c r="AF109" s="378"/>
      <c r="AG109" s="378"/>
      <c r="AK109" s="378"/>
      <c r="AO109" s="378"/>
      <c r="AS109" s="378"/>
    </row>
    <row r="110" spans="4:45" x14ac:dyDescent="0.3">
      <c r="D110" s="378"/>
      <c r="H110" s="378"/>
      <c r="L110" s="378"/>
      <c r="P110" s="378"/>
      <c r="T110" s="378"/>
      <c r="X110" s="378"/>
      <c r="AB110" s="378"/>
      <c r="AF110" s="378"/>
      <c r="AG110" s="378"/>
      <c r="AK110" s="378"/>
      <c r="AO110" s="378"/>
      <c r="AS110" s="378"/>
    </row>
    <row r="111" spans="4:45" x14ac:dyDescent="0.3">
      <c r="D111" s="378"/>
      <c r="H111" s="378"/>
      <c r="L111" s="378"/>
      <c r="P111" s="378"/>
      <c r="T111" s="378"/>
      <c r="X111" s="378"/>
      <c r="AB111" s="378"/>
      <c r="AF111" s="378"/>
      <c r="AG111" s="378"/>
      <c r="AK111" s="378"/>
      <c r="AO111" s="378"/>
      <c r="AS111" s="378"/>
    </row>
    <row r="112" spans="4:45" x14ac:dyDescent="0.3">
      <c r="D112" s="378"/>
      <c r="H112" s="378"/>
      <c r="L112" s="378"/>
      <c r="P112" s="378"/>
      <c r="T112" s="378"/>
      <c r="X112" s="378"/>
      <c r="AB112" s="378"/>
      <c r="AF112" s="378"/>
      <c r="AG112" s="378"/>
      <c r="AK112" s="378"/>
      <c r="AO112" s="378"/>
      <c r="AS112" s="378"/>
    </row>
    <row r="113" spans="4:45" x14ac:dyDescent="0.3">
      <c r="D113" s="378"/>
      <c r="H113" s="378"/>
      <c r="L113" s="378"/>
      <c r="P113" s="378"/>
      <c r="T113" s="378"/>
      <c r="X113" s="378"/>
      <c r="AB113" s="378"/>
      <c r="AF113" s="378"/>
      <c r="AG113" s="378"/>
      <c r="AK113" s="378"/>
      <c r="AO113" s="378"/>
      <c r="AS113" s="378"/>
    </row>
    <row r="114" spans="4:45" x14ac:dyDescent="0.3">
      <c r="D114" s="378"/>
      <c r="H114" s="378"/>
      <c r="L114" s="378"/>
      <c r="P114" s="378"/>
      <c r="T114" s="378"/>
      <c r="X114" s="378"/>
      <c r="AB114" s="378"/>
      <c r="AF114" s="378"/>
      <c r="AG114" s="378"/>
      <c r="AK114" s="378"/>
      <c r="AO114" s="378"/>
      <c r="AS114" s="378"/>
    </row>
    <row r="115" spans="4:45" x14ac:dyDescent="0.3">
      <c r="D115" s="378"/>
      <c r="H115" s="378"/>
      <c r="L115" s="378"/>
      <c r="P115" s="378"/>
      <c r="T115" s="378"/>
      <c r="X115" s="378"/>
      <c r="AB115" s="378"/>
      <c r="AF115" s="378"/>
      <c r="AG115" s="378"/>
      <c r="AK115" s="378"/>
      <c r="AO115" s="378"/>
      <c r="AS115" s="378"/>
    </row>
    <row r="116" spans="4:45" x14ac:dyDescent="0.3">
      <c r="D116" s="378"/>
      <c r="H116" s="378"/>
      <c r="L116" s="378"/>
      <c r="P116" s="378"/>
      <c r="T116" s="378"/>
      <c r="X116" s="378"/>
      <c r="AB116" s="378"/>
      <c r="AF116" s="378"/>
      <c r="AG116" s="378"/>
      <c r="AK116" s="378"/>
      <c r="AO116" s="378"/>
      <c r="AS116" s="378"/>
    </row>
    <row r="117" spans="4:45" x14ac:dyDescent="0.3">
      <c r="D117" s="378"/>
      <c r="H117" s="378"/>
      <c r="L117" s="378"/>
      <c r="P117" s="378"/>
      <c r="T117" s="378"/>
      <c r="X117" s="378"/>
      <c r="AB117" s="378"/>
      <c r="AF117" s="378"/>
      <c r="AG117" s="378"/>
      <c r="AK117" s="378"/>
      <c r="AO117" s="378"/>
      <c r="AS117" s="378"/>
    </row>
    <row r="118" spans="4:45" x14ac:dyDescent="0.3">
      <c r="D118" s="378"/>
      <c r="H118" s="378"/>
      <c r="L118" s="378"/>
      <c r="P118" s="378"/>
      <c r="T118" s="378"/>
      <c r="X118" s="378"/>
      <c r="AB118" s="378"/>
      <c r="AF118" s="378"/>
      <c r="AG118" s="378"/>
      <c r="AK118" s="378"/>
      <c r="AO118" s="378"/>
      <c r="AS118" s="378"/>
    </row>
    <row r="119" spans="4:45" x14ac:dyDescent="0.3">
      <c r="D119" s="378"/>
      <c r="H119" s="378"/>
      <c r="L119" s="378"/>
      <c r="P119" s="378"/>
      <c r="T119" s="378"/>
      <c r="X119" s="378"/>
      <c r="AB119" s="378"/>
      <c r="AF119" s="378"/>
      <c r="AG119" s="378"/>
      <c r="AK119" s="378"/>
      <c r="AO119" s="378"/>
      <c r="AS119" s="378"/>
    </row>
    <row r="120" spans="4:45" x14ac:dyDescent="0.3">
      <c r="D120" s="378"/>
      <c r="H120" s="378"/>
      <c r="L120" s="378"/>
      <c r="P120" s="378"/>
      <c r="T120" s="378"/>
      <c r="X120" s="378"/>
      <c r="AB120" s="378"/>
      <c r="AF120" s="378"/>
      <c r="AG120" s="378"/>
      <c r="AK120" s="378"/>
      <c r="AO120" s="378"/>
      <c r="AS120" s="378"/>
    </row>
    <row r="121" spans="4:45" x14ac:dyDescent="0.3">
      <c r="D121" s="378"/>
      <c r="H121" s="378"/>
      <c r="L121" s="378"/>
      <c r="P121" s="378"/>
      <c r="T121" s="378"/>
      <c r="X121" s="378"/>
      <c r="AB121" s="378"/>
      <c r="AF121" s="378"/>
      <c r="AG121" s="378"/>
      <c r="AK121" s="378"/>
      <c r="AO121" s="378"/>
      <c r="AS121" s="378"/>
    </row>
    <row r="122" spans="4:45" x14ac:dyDescent="0.3">
      <c r="D122" s="378"/>
      <c r="H122" s="378"/>
      <c r="L122" s="378"/>
      <c r="P122" s="378"/>
      <c r="T122" s="378"/>
      <c r="X122" s="378"/>
      <c r="AB122" s="378"/>
      <c r="AF122" s="378"/>
      <c r="AG122" s="378"/>
      <c r="AK122" s="378"/>
      <c r="AO122" s="378"/>
      <c r="AS122" s="378"/>
    </row>
    <row r="123" spans="4:45" x14ac:dyDescent="0.3">
      <c r="D123" s="378"/>
      <c r="H123" s="378"/>
      <c r="L123" s="378"/>
      <c r="P123" s="378"/>
      <c r="T123" s="378"/>
      <c r="X123" s="378"/>
      <c r="AB123" s="378"/>
      <c r="AF123" s="378"/>
      <c r="AG123" s="378"/>
      <c r="AK123" s="378"/>
      <c r="AO123" s="378"/>
      <c r="AS123" s="378"/>
    </row>
    <row r="124" spans="4:45" x14ac:dyDescent="0.3">
      <c r="D124" s="378"/>
      <c r="H124" s="378"/>
      <c r="L124" s="378"/>
      <c r="P124" s="378"/>
      <c r="T124" s="378"/>
      <c r="X124" s="378"/>
      <c r="AB124" s="378"/>
      <c r="AF124" s="378"/>
      <c r="AG124" s="378"/>
      <c r="AK124" s="378"/>
      <c r="AO124" s="378"/>
      <c r="AS124" s="378"/>
    </row>
    <row r="125" spans="4:45" x14ac:dyDescent="0.3">
      <c r="D125" s="378" t="s">
        <v>1128</v>
      </c>
      <c r="E125" s="354">
        <v>30.35</v>
      </c>
      <c r="F125" s="354">
        <v>25</v>
      </c>
      <c r="H125" s="378"/>
      <c r="L125" s="378"/>
      <c r="P125" s="378"/>
      <c r="T125" s="378"/>
      <c r="X125" s="378"/>
      <c r="AB125" s="378"/>
      <c r="AF125" s="378"/>
      <c r="AG125" s="378"/>
      <c r="AK125" s="378"/>
      <c r="AO125" s="378"/>
      <c r="AS125" s="378"/>
    </row>
    <row r="126" spans="4:45" x14ac:dyDescent="0.3">
      <c r="D126" s="378"/>
      <c r="H126" s="378"/>
      <c r="L126" s="378"/>
      <c r="P126" s="378"/>
      <c r="T126" s="378"/>
      <c r="X126" s="378"/>
      <c r="AB126" s="378"/>
      <c r="AF126" s="378"/>
      <c r="AG126" s="378"/>
      <c r="AK126" s="378"/>
      <c r="AO126" s="378"/>
      <c r="AS126" s="378"/>
    </row>
    <row r="127" spans="4:45" x14ac:dyDescent="0.3">
      <c r="D127" s="378"/>
      <c r="H127" s="378"/>
      <c r="L127" s="378"/>
      <c r="P127" s="378"/>
      <c r="T127" s="378"/>
      <c r="X127" s="378"/>
      <c r="AB127" s="378"/>
      <c r="AF127" s="378"/>
      <c r="AG127" s="378"/>
      <c r="AK127" s="378"/>
      <c r="AO127" s="378"/>
      <c r="AS127" s="378"/>
    </row>
    <row r="128" spans="4:45" x14ac:dyDescent="0.3">
      <c r="D128" s="378"/>
      <c r="H128" s="378"/>
      <c r="L128" s="378"/>
      <c r="P128" s="378"/>
      <c r="T128" s="378"/>
      <c r="X128" s="378"/>
      <c r="AB128" s="378"/>
      <c r="AF128" s="378"/>
      <c r="AG128" s="378"/>
      <c r="AK128" s="378"/>
      <c r="AO128" s="378"/>
      <c r="AS128" s="378"/>
    </row>
    <row r="129" spans="4:45" x14ac:dyDescent="0.3">
      <c r="D129" s="378"/>
      <c r="H129" s="378"/>
      <c r="L129" s="378"/>
      <c r="P129" s="378"/>
      <c r="T129" s="378"/>
      <c r="X129" s="378"/>
      <c r="AB129" s="378"/>
      <c r="AF129" s="378"/>
      <c r="AG129" s="378"/>
      <c r="AK129" s="378"/>
      <c r="AO129" s="378"/>
      <c r="AS129" s="378"/>
    </row>
    <row r="130" spans="4:45" x14ac:dyDescent="0.3">
      <c r="D130" s="378"/>
      <c r="H130" s="378"/>
      <c r="L130" s="378"/>
      <c r="P130" s="378"/>
      <c r="T130" s="378"/>
      <c r="X130" s="378"/>
      <c r="AB130" s="378"/>
      <c r="AF130" s="378"/>
      <c r="AG130" s="378"/>
      <c r="AK130" s="378"/>
      <c r="AO130" s="378"/>
      <c r="AS130" s="378"/>
    </row>
    <row r="131" spans="4:45" x14ac:dyDescent="0.3">
      <c r="D131" s="378"/>
      <c r="H131" s="378"/>
      <c r="L131" s="378"/>
      <c r="P131" s="378"/>
      <c r="T131" s="378"/>
      <c r="X131" s="378"/>
      <c r="AB131" s="378"/>
      <c r="AF131" s="378"/>
      <c r="AG131" s="378"/>
      <c r="AK131" s="378"/>
      <c r="AO131" s="378"/>
      <c r="AS131" s="378"/>
    </row>
    <row r="132" spans="4:45" x14ac:dyDescent="0.3">
      <c r="D132" s="378"/>
      <c r="H132" s="378"/>
      <c r="L132" s="378"/>
      <c r="P132" s="378"/>
      <c r="T132" s="378"/>
      <c r="X132" s="378"/>
      <c r="AB132" s="378"/>
      <c r="AF132" s="378"/>
      <c r="AG132" s="378"/>
      <c r="AK132" s="378"/>
      <c r="AO132" s="378"/>
      <c r="AS132" s="378"/>
    </row>
    <row r="133" spans="4:45" x14ac:dyDescent="0.3">
      <c r="D133" s="378"/>
      <c r="H133" s="378"/>
      <c r="L133" s="378"/>
      <c r="P133" s="378"/>
      <c r="T133" s="378"/>
      <c r="X133" s="378"/>
      <c r="AB133" s="378"/>
      <c r="AF133" s="378"/>
      <c r="AG133" s="378"/>
      <c r="AK133" s="378"/>
      <c r="AO133" s="378"/>
      <c r="AS133" s="378"/>
    </row>
    <row r="134" spans="4:45" x14ac:dyDescent="0.3">
      <c r="D134" s="378"/>
      <c r="H134" s="378"/>
      <c r="L134" s="378"/>
      <c r="P134" s="378"/>
      <c r="T134" s="378"/>
      <c r="X134" s="378"/>
      <c r="AB134" s="378"/>
      <c r="AF134" s="378"/>
      <c r="AG134" s="378"/>
      <c r="AK134" s="378"/>
      <c r="AO134" s="378"/>
      <c r="AS134" s="378"/>
    </row>
    <row r="135" spans="4:45" x14ac:dyDescent="0.3">
      <c r="D135" s="378"/>
      <c r="H135" s="378"/>
      <c r="L135" s="378"/>
      <c r="P135" s="378"/>
      <c r="T135" s="378"/>
      <c r="X135" s="378"/>
      <c r="AB135" s="378"/>
      <c r="AF135" s="378"/>
      <c r="AG135" s="378"/>
      <c r="AK135" s="378"/>
      <c r="AO135" s="378"/>
      <c r="AS135" s="378"/>
    </row>
    <row r="136" spans="4:45" x14ac:dyDescent="0.3">
      <c r="D136" s="378"/>
      <c r="H136" s="378"/>
      <c r="L136" s="378"/>
      <c r="P136" s="378"/>
      <c r="T136" s="378"/>
      <c r="X136" s="378"/>
      <c r="AB136" s="378"/>
      <c r="AF136" s="378"/>
      <c r="AG136" s="378"/>
      <c r="AK136" s="378"/>
      <c r="AO136" s="378"/>
      <c r="AS136" s="378"/>
    </row>
    <row r="137" spans="4:45" x14ac:dyDescent="0.3">
      <c r="D137" s="378"/>
      <c r="H137" s="378"/>
      <c r="L137" s="378"/>
      <c r="P137" s="378"/>
      <c r="T137" s="378"/>
      <c r="X137" s="378"/>
      <c r="AB137" s="378"/>
      <c r="AF137" s="378"/>
      <c r="AG137" s="378"/>
      <c r="AK137" s="378"/>
      <c r="AO137" s="378"/>
      <c r="AS137" s="378"/>
    </row>
    <row r="138" spans="4:45" x14ac:dyDescent="0.3">
      <c r="D138" s="378"/>
      <c r="H138" s="378"/>
      <c r="L138" s="378"/>
      <c r="P138" s="378"/>
      <c r="T138" s="378"/>
      <c r="X138" s="378"/>
      <c r="AB138" s="378"/>
      <c r="AF138" s="378"/>
      <c r="AG138" s="378"/>
      <c r="AK138" s="378"/>
      <c r="AO138" s="378"/>
      <c r="AS138" s="378"/>
    </row>
    <row r="139" spans="4:45" x14ac:dyDescent="0.3">
      <c r="D139" s="378"/>
      <c r="H139" s="378"/>
      <c r="L139" s="378"/>
      <c r="P139" s="378"/>
      <c r="T139" s="378"/>
      <c r="X139" s="378"/>
      <c r="AB139" s="378"/>
      <c r="AF139" s="378"/>
      <c r="AG139" s="378"/>
      <c r="AK139" s="378"/>
      <c r="AO139" s="378"/>
      <c r="AS139" s="378"/>
    </row>
    <row r="140" spans="4:45" x14ac:dyDescent="0.3">
      <c r="D140" s="378"/>
      <c r="H140" s="378"/>
      <c r="L140" s="378"/>
      <c r="P140" s="378"/>
      <c r="T140" s="378"/>
      <c r="X140" s="378"/>
      <c r="AB140" s="378"/>
      <c r="AF140" s="378"/>
      <c r="AG140" s="378"/>
      <c r="AK140" s="378"/>
      <c r="AO140" s="378"/>
      <c r="AS140" s="378"/>
    </row>
    <row r="141" spans="4:45" x14ac:dyDescent="0.3">
      <c r="D141" s="378"/>
      <c r="H141" s="378"/>
      <c r="L141" s="378"/>
      <c r="P141" s="378"/>
      <c r="T141" s="378"/>
      <c r="X141" s="378"/>
      <c r="AB141" s="378"/>
      <c r="AF141" s="378"/>
      <c r="AG141" s="378"/>
      <c r="AK141" s="378"/>
      <c r="AO141" s="378"/>
      <c r="AS141" s="378"/>
    </row>
    <row r="142" spans="4:45" x14ac:dyDescent="0.3">
      <c r="D142" s="378"/>
      <c r="H142" s="378"/>
      <c r="L142" s="378"/>
      <c r="P142" s="378"/>
      <c r="T142" s="378"/>
      <c r="X142" s="378"/>
      <c r="AB142" s="378"/>
      <c r="AF142" s="378"/>
      <c r="AG142" s="378"/>
      <c r="AK142" s="378"/>
      <c r="AO142" s="378"/>
      <c r="AS142" s="378"/>
    </row>
    <row r="143" spans="4:45" x14ac:dyDescent="0.3">
      <c r="D143" s="378"/>
      <c r="H143" s="378"/>
      <c r="L143" s="378"/>
      <c r="P143" s="378"/>
      <c r="T143" s="378"/>
      <c r="X143" s="378"/>
      <c r="AB143" s="378"/>
      <c r="AF143" s="378"/>
      <c r="AG143" s="378"/>
      <c r="AK143" s="378"/>
      <c r="AO143" s="378"/>
      <c r="AS143" s="378"/>
    </row>
    <row r="144" spans="4:45" x14ac:dyDescent="0.3">
      <c r="D144" s="378"/>
      <c r="H144" s="378"/>
      <c r="L144" s="378"/>
      <c r="P144" s="378"/>
      <c r="T144" s="378"/>
      <c r="X144" s="378"/>
      <c r="AB144" s="378"/>
      <c r="AF144" s="378"/>
      <c r="AG144" s="378"/>
      <c r="AK144" s="378"/>
      <c r="AO144" s="378"/>
      <c r="AS144" s="378"/>
    </row>
    <row r="145" spans="4:45" x14ac:dyDescent="0.3">
      <c r="D145" s="378"/>
      <c r="H145" s="378"/>
      <c r="L145" s="378"/>
      <c r="P145" s="378"/>
      <c r="T145" s="378"/>
      <c r="X145" s="378"/>
      <c r="AB145" s="378"/>
      <c r="AF145" s="378"/>
      <c r="AG145" s="378"/>
      <c r="AK145" s="378"/>
      <c r="AO145" s="378"/>
      <c r="AS145" s="378"/>
    </row>
    <row r="146" spans="4:45" x14ac:dyDescent="0.3">
      <c r="D146" s="378"/>
      <c r="H146" s="378"/>
      <c r="L146" s="378"/>
      <c r="P146" s="378"/>
      <c r="T146" s="378"/>
      <c r="X146" s="378"/>
      <c r="AB146" s="378"/>
      <c r="AF146" s="378"/>
      <c r="AG146" s="378"/>
      <c r="AK146" s="378"/>
      <c r="AO146" s="378"/>
      <c r="AS146" s="378"/>
    </row>
    <row r="147" spans="4:45" x14ac:dyDescent="0.3">
      <c r="D147" s="378"/>
      <c r="H147" s="378"/>
      <c r="L147" s="378"/>
      <c r="P147" s="378"/>
      <c r="T147" s="378"/>
      <c r="X147" s="378"/>
      <c r="AB147" s="378"/>
      <c r="AF147" s="378"/>
      <c r="AG147" s="378"/>
      <c r="AK147" s="378"/>
      <c r="AO147" s="378"/>
      <c r="AS147" s="378"/>
    </row>
    <row r="148" spans="4:45" x14ac:dyDescent="0.3">
      <c r="D148" s="378"/>
      <c r="H148" s="378"/>
      <c r="L148" s="378"/>
      <c r="P148" s="378"/>
      <c r="T148" s="378"/>
      <c r="X148" s="378"/>
      <c r="AB148" s="378"/>
      <c r="AF148" s="378"/>
      <c r="AG148" s="378"/>
      <c r="AK148" s="378"/>
      <c r="AO148" s="378"/>
      <c r="AS148" s="378"/>
    </row>
    <row r="149" spans="4:45" x14ac:dyDescent="0.3">
      <c r="D149" s="378"/>
      <c r="H149" s="378"/>
      <c r="L149" s="378"/>
      <c r="P149" s="378"/>
      <c r="T149" s="378"/>
      <c r="X149" s="378"/>
      <c r="AB149" s="378"/>
      <c r="AF149" s="378"/>
      <c r="AG149" s="378"/>
      <c r="AK149" s="378"/>
      <c r="AO149" s="378"/>
      <c r="AS149" s="378"/>
    </row>
    <row r="150" spans="4:45" x14ac:dyDescent="0.3">
      <c r="D150" s="378"/>
      <c r="H150" s="378"/>
      <c r="L150" s="378"/>
      <c r="P150" s="378"/>
      <c r="T150" s="378"/>
      <c r="X150" s="378"/>
      <c r="AB150" s="378"/>
      <c r="AF150" s="378"/>
      <c r="AG150" s="378"/>
      <c r="AK150" s="378"/>
      <c r="AO150" s="378"/>
      <c r="AS150" s="378"/>
    </row>
    <row r="151" spans="4:45" x14ac:dyDescent="0.3">
      <c r="D151" s="378"/>
      <c r="H151" s="378"/>
      <c r="L151" s="378"/>
      <c r="P151" s="378"/>
      <c r="T151" s="378"/>
      <c r="X151" s="378"/>
      <c r="AB151" s="378"/>
      <c r="AF151" s="378"/>
      <c r="AG151" s="378"/>
      <c r="AK151" s="378"/>
      <c r="AO151" s="378"/>
      <c r="AS151" s="378"/>
    </row>
    <row r="152" spans="4:45" x14ac:dyDescent="0.3">
      <c r="D152" s="378"/>
      <c r="H152" s="378"/>
      <c r="L152" s="378"/>
      <c r="P152" s="378"/>
      <c r="T152" s="378"/>
      <c r="X152" s="378"/>
      <c r="AB152" s="378"/>
      <c r="AF152" s="378"/>
      <c r="AG152" s="378"/>
      <c r="AK152" s="378"/>
      <c r="AO152" s="378"/>
      <c r="AS152" s="378"/>
    </row>
    <row r="153" spans="4:45" x14ac:dyDescent="0.3">
      <c r="D153" s="378"/>
      <c r="H153" s="378"/>
      <c r="L153" s="378"/>
      <c r="P153" s="378"/>
      <c r="T153" s="378"/>
      <c r="X153" s="378"/>
      <c r="AB153" s="378"/>
      <c r="AF153" s="378"/>
      <c r="AG153" s="378"/>
      <c r="AK153" s="378"/>
      <c r="AO153" s="378"/>
      <c r="AS153" s="378"/>
    </row>
    <row r="154" spans="4:45" x14ac:dyDescent="0.3">
      <c r="D154" s="378"/>
      <c r="H154" s="378"/>
      <c r="L154" s="378"/>
      <c r="P154" s="378"/>
      <c r="T154" s="378"/>
      <c r="X154" s="378"/>
      <c r="AB154" s="378"/>
      <c r="AF154" s="378"/>
      <c r="AG154" s="378"/>
      <c r="AK154" s="378"/>
      <c r="AO154" s="378"/>
      <c r="AS154" s="378"/>
    </row>
    <row r="155" spans="4:45" x14ac:dyDescent="0.3">
      <c r="D155" s="378"/>
      <c r="H155" s="378"/>
      <c r="L155" s="378"/>
      <c r="P155" s="378"/>
      <c r="T155" s="378"/>
      <c r="X155" s="378"/>
      <c r="AB155" s="378"/>
      <c r="AF155" s="378"/>
      <c r="AG155" s="378"/>
      <c r="AK155" s="378"/>
      <c r="AO155" s="378"/>
      <c r="AS155" s="378"/>
    </row>
    <row r="156" spans="4:45" x14ac:dyDescent="0.3">
      <c r="D156" s="378"/>
      <c r="H156" s="378"/>
      <c r="L156" s="378"/>
      <c r="P156" s="378"/>
      <c r="T156" s="378"/>
      <c r="X156" s="378"/>
      <c r="AB156" s="378"/>
      <c r="AF156" s="378"/>
      <c r="AG156" s="378"/>
      <c r="AK156" s="378"/>
      <c r="AO156" s="378"/>
      <c r="AS156" s="378"/>
    </row>
    <row r="157" spans="4:45" x14ac:dyDescent="0.3">
      <c r="D157" s="378"/>
      <c r="H157" s="378"/>
      <c r="L157" s="378"/>
      <c r="P157" s="378"/>
      <c r="T157" s="378"/>
      <c r="X157" s="378"/>
      <c r="AB157" s="378"/>
      <c r="AF157" s="378"/>
      <c r="AG157" s="378"/>
      <c r="AK157" s="378"/>
      <c r="AO157" s="378"/>
      <c r="AS157" s="378"/>
    </row>
    <row r="158" spans="4:45" x14ac:dyDescent="0.3">
      <c r="D158" s="378"/>
      <c r="H158" s="378"/>
      <c r="L158" s="378"/>
      <c r="P158" s="378"/>
      <c r="T158" s="378"/>
      <c r="X158" s="378"/>
      <c r="AB158" s="378"/>
      <c r="AF158" s="378"/>
      <c r="AG158" s="378"/>
      <c r="AK158" s="378"/>
      <c r="AO158" s="378"/>
      <c r="AS158" s="378"/>
    </row>
    <row r="159" spans="4:45" x14ac:dyDescent="0.3">
      <c r="D159" s="378"/>
      <c r="H159" s="378"/>
      <c r="L159" s="378"/>
      <c r="P159" s="378"/>
      <c r="T159" s="378"/>
      <c r="X159" s="378"/>
      <c r="AB159" s="378"/>
      <c r="AF159" s="378"/>
      <c r="AG159" s="378"/>
      <c r="AK159" s="378"/>
      <c r="AO159" s="378"/>
      <c r="AS159" s="378"/>
    </row>
    <row r="160" spans="4:45" x14ac:dyDescent="0.3">
      <c r="D160" s="378"/>
      <c r="H160" s="378"/>
      <c r="L160" s="378"/>
      <c r="P160" s="378"/>
      <c r="T160" s="378"/>
      <c r="X160" s="378"/>
      <c r="AB160" s="378"/>
      <c r="AF160" s="378"/>
      <c r="AG160" s="378"/>
      <c r="AK160" s="378"/>
      <c r="AO160" s="378"/>
      <c r="AS160" s="378"/>
    </row>
    <row r="161" spans="4:45" x14ac:dyDescent="0.3">
      <c r="D161" s="378"/>
      <c r="H161" s="378"/>
      <c r="L161" s="378"/>
      <c r="P161" s="378"/>
      <c r="T161" s="378"/>
      <c r="X161" s="378"/>
      <c r="AB161" s="378"/>
      <c r="AF161" s="378"/>
      <c r="AG161" s="378"/>
      <c r="AK161" s="378"/>
      <c r="AO161" s="378"/>
      <c r="AS161" s="378"/>
    </row>
    <row r="162" spans="4:45" x14ac:dyDescent="0.3">
      <c r="D162" s="378"/>
      <c r="H162" s="378"/>
      <c r="L162" s="378"/>
      <c r="P162" s="378"/>
      <c r="T162" s="378"/>
      <c r="X162" s="378"/>
      <c r="AB162" s="378"/>
      <c r="AF162" s="378"/>
      <c r="AG162" s="378"/>
      <c r="AK162" s="378"/>
      <c r="AO162" s="378"/>
      <c r="AS162" s="378"/>
    </row>
    <row r="163" spans="4:45" x14ac:dyDescent="0.3">
      <c r="D163" s="378"/>
      <c r="H163" s="378"/>
      <c r="L163" s="378"/>
      <c r="P163" s="378"/>
      <c r="T163" s="378"/>
      <c r="X163" s="378"/>
      <c r="AB163" s="378"/>
      <c r="AF163" s="378"/>
      <c r="AG163" s="378"/>
      <c r="AK163" s="378"/>
      <c r="AO163" s="378"/>
      <c r="AS163" s="378"/>
    </row>
    <row r="164" spans="4:45" x14ac:dyDescent="0.3">
      <c r="D164" s="378"/>
      <c r="H164" s="378"/>
      <c r="L164" s="378"/>
      <c r="P164" s="378"/>
      <c r="T164" s="378"/>
      <c r="X164" s="378"/>
      <c r="AB164" s="378"/>
      <c r="AF164" s="378"/>
      <c r="AG164" s="378"/>
      <c r="AK164" s="378"/>
      <c r="AO164" s="378"/>
      <c r="AS164" s="378"/>
    </row>
    <row r="165" spans="4:45" x14ac:dyDescent="0.3">
      <c r="D165" s="378"/>
      <c r="H165" s="378"/>
      <c r="L165" s="378"/>
      <c r="P165" s="378"/>
      <c r="T165" s="378"/>
      <c r="X165" s="378"/>
      <c r="AB165" s="378"/>
      <c r="AF165" s="378"/>
      <c r="AG165" s="378"/>
      <c r="AK165" s="378"/>
      <c r="AO165" s="378"/>
      <c r="AS165" s="378"/>
    </row>
    <row r="166" spans="4:45" x14ac:dyDescent="0.3">
      <c r="D166" s="378"/>
      <c r="H166" s="378"/>
      <c r="L166" s="378"/>
      <c r="P166" s="378"/>
      <c r="T166" s="378"/>
      <c r="X166" s="378"/>
      <c r="AB166" s="378"/>
      <c r="AF166" s="378"/>
      <c r="AG166" s="378"/>
      <c r="AK166" s="378"/>
      <c r="AO166" s="378"/>
      <c r="AS166" s="378"/>
    </row>
    <row r="167" spans="4:45" x14ac:dyDescent="0.3">
      <c r="D167" s="378"/>
      <c r="H167" s="378"/>
      <c r="L167" s="378"/>
      <c r="P167" s="378"/>
      <c r="T167" s="378"/>
      <c r="X167" s="378"/>
      <c r="AB167" s="378"/>
      <c r="AF167" s="378"/>
      <c r="AG167" s="378"/>
      <c r="AK167" s="378"/>
      <c r="AO167" s="378"/>
      <c r="AS167" s="378"/>
    </row>
    <row r="168" spans="4:45" x14ac:dyDescent="0.3">
      <c r="D168" s="378"/>
      <c r="H168" s="378"/>
      <c r="L168" s="378"/>
      <c r="P168" s="378"/>
      <c r="T168" s="378"/>
      <c r="X168" s="378"/>
      <c r="AB168" s="378"/>
      <c r="AF168" s="378"/>
      <c r="AG168" s="378"/>
      <c r="AK168" s="378"/>
      <c r="AO168" s="378"/>
      <c r="AS168" s="378"/>
    </row>
    <row r="169" spans="4:45" x14ac:dyDescent="0.3">
      <c r="D169" s="378"/>
      <c r="H169" s="378"/>
      <c r="L169" s="378"/>
      <c r="P169" s="378"/>
      <c r="T169" s="378"/>
      <c r="X169" s="378"/>
      <c r="AB169" s="378"/>
      <c r="AF169" s="378"/>
      <c r="AG169" s="378"/>
      <c r="AK169" s="378"/>
      <c r="AO169" s="378"/>
      <c r="AS169" s="378"/>
    </row>
    <row r="170" spans="4:45" x14ac:dyDescent="0.3">
      <c r="D170" s="378"/>
      <c r="H170" s="378"/>
      <c r="L170" s="378"/>
      <c r="P170" s="378"/>
      <c r="T170" s="378"/>
      <c r="X170" s="378"/>
      <c r="AB170" s="378"/>
      <c r="AF170" s="378"/>
      <c r="AG170" s="378"/>
      <c r="AK170" s="378"/>
      <c r="AO170" s="378"/>
      <c r="AS170" s="378"/>
    </row>
    <row r="171" spans="4:45" x14ac:dyDescent="0.3">
      <c r="D171" s="378"/>
      <c r="H171" s="378"/>
      <c r="L171" s="378"/>
      <c r="P171" s="378"/>
      <c r="T171" s="378"/>
      <c r="X171" s="378"/>
      <c r="AB171" s="378"/>
      <c r="AF171" s="378"/>
      <c r="AG171" s="378"/>
      <c r="AK171" s="378"/>
      <c r="AO171" s="378"/>
      <c r="AS171" s="378"/>
    </row>
    <row r="172" spans="4:45" x14ac:dyDescent="0.3">
      <c r="D172" s="378"/>
      <c r="H172" s="378"/>
      <c r="L172" s="378"/>
      <c r="P172" s="378"/>
      <c r="T172" s="378"/>
      <c r="X172" s="378"/>
      <c r="AB172" s="378"/>
      <c r="AF172" s="378"/>
      <c r="AG172" s="378"/>
      <c r="AK172" s="378"/>
      <c r="AO172" s="378"/>
      <c r="AS172" s="378"/>
    </row>
    <row r="173" spans="4:45" x14ac:dyDescent="0.3">
      <c r="D173" s="378"/>
      <c r="H173" s="378"/>
      <c r="L173" s="378"/>
      <c r="P173" s="378"/>
      <c r="T173" s="378"/>
      <c r="X173" s="378"/>
      <c r="AB173" s="378"/>
      <c r="AF173" s="378"/>
      <c r="AG173" s="378"/>
      <c r="AK173" s="378"/>
      <c r="AO173" s="378"/>
      <c r="AS173" s="378"/>
    </row>
    <row r="174" spans="4:45" x14ac:dyDescent="0.3">
      <c r="D174" s="378"/>
      <c r="H174" s="378"/>
      <c r="L174" s="378"/>
      <c r="P174" s="378"/>
      <c r="T174" s="378"/>
      <c r="X174" s="378"/>
      <c r="AB174" s="378"/>
      <c r="AF174" s="378"/>
      <c r="AG174" s="378"/>
      <c r="AK174" s="378"/>
      <c r="AO174" s="378"/>
      <c r="AS174" s="378"/>
    </row>
    <row r="175" spans="4:45" x14ac:dyDescent="0.3">
      <c r="D175" s="378"/>
      <c r="H175" s="378"/>
      <c r="L175" s="378"/>
      <c r="P175" s="378"/>
      <c r="T175" s="378"/>
      <c r="X175" s="378"/>
      <c r="AB175" s="378"/>
      <c r="AF175" s="378"/>
      <c r="AG175" s="378"/>
      <c r="AK175" s="378"/>
      <c r="AO175" s="378"/>
      <c r="AS175" s="378"/>
    </row>
    <row r="176" spans="4:45" x14ac:dyDescent="0.3">
      <c r="D176" s="378"/>
      <c r="H176" s="378"/>
      <c r="L176" s="378"/>
      <c r="P176" s="378"/>
      <c r="T176" s="378"/>
      <c r="X176" s="378"/>
      <c r="AB176" s="378"/>
      <c r="AF176" s="378"/>
      <c r="AG176" s="378"/>
      <c r="AK176" s="378"/>
      <c r="AO176" s="378"/>
      <c r="AS176" s="378"/>
    </row>
    <row r="177" spans="4:45" x14ac:dyDescent="0.3">
      <c r="D177" s="378"/>
      <c r="H177" s="378"/>
      <c r="L177" s="378"/>
      <c r="P177" s="378"/>
      <c r="T177" s="378"/>
      <c r="X177" s="378"/>
      <c r="AB177" s="378"/>
      <c r="AF177" s="378"/>
      <c r="AG177" s="378"/>
      <c r="AK177" s="378"/>
      <c r="AO177" s="378"/>
      <c r="AS177" s="378"/>
    </row>
    <row r="178" spans="4:45" x14ac:dyDescent="0.3">
      <c r="D178" s="378"/>
      <c r="H178" s="378"/>
      <c r="L178" s="378"/>
      <c r="P178" s="378"/>
      <c r="T178" s="378"/>
      <c r="X178" s="378"/>
      <c r="AB178" s="378"/>
      <c r="AF178" s="378"/>
      <c r="AG178" s="378"/>
      <c r="AK178" s="378"/>
      <c r="AO178" s="378"/>
      <c r="AS178" s="378"/>
    </row>
    <row r="179" spans="4:45" x14ac:dyDescent="0.3">
      <c r="D179" s="378"/>
      <c r="H179" s="378"/>
      <c r="L179" s="378"/>
      <c r="P179" s="378"/>
      <c r="T179" s="378"/>
      <c r="X179" s="378"/>
      <c r="AB179" s="378"/>
      <c r="AF179" s="378"/>
      <c r="AG179" s="378"/>
      <c r="AK179" s="378"/>
      <c r="AO179" s="378"/>
      <c r="AS179" s="378"/>
    </row>
    <row r="180" spans="4:45" x14ac:dyDescent="0.3">
      <c r="D180" s="378"/>
      <c r="H180" s="378"/>
      <c r="L180" s="378"/>
      <c r="P180" s="378"/>
      <c r="T180" s="378"/>
      <c r="X180" s="378"/>
      <c r="AB180" s="378"/>
      <c r="AF180" s="378"/>
      <c r="AG180" s="378"/>
      <c r="AK180" s="378"/>
      <c r="AO180" s="378"/>
      <c r="AS180" s="378"/>
    </row>
    <row r="181" spans="4:45" x14ac:dyDescent="0.3">
      <c r="D181" s="378"/>
      <c r="H181" s="378"/>
      <c r="L181" s="378"/>
      <c r="P181" s="378"/>
      <c r="T181" s="378"/>
      <c r="X181" s="378"/>
      <c r="AB181" s="378"/>
      <c r="AF181" s="378"/>
      <c r="AG181" s="378"/>
      <c r="AK181" s="378"/>
      <c r="AO181" s="378"/>
      <c r="AS181" s="378"/>
    </row>
    <row r="182" spans="4:45" x14ac:dyDescent="0.3">
      <c r="D182" s="378"/>
      <c r="H182" s="378"/>
      <c r="L182" s="378"/>
      <c r="P182" s="378"/>
      <c r="T182" s="378"/>
      <c r="X182" s="378"/>
      <c r="AB182" s="378"/>
      <c r="AF182" s="378"/>
      <c r="AG182" s="378"/>
      <c r="AK182" s="378"/>
      <c r="AO182" s="378"/>
      <c r="AS182" s="378"/>
    </row>
    <row r="183" spans="4:45" x14ac:dyDescent="0.3">
      <c r="D183" s="378"/>
      <c r="H183" s="378"/>
      <c r="L183" s="378"/>
      <c r="P183" s="378"/>
      <c r="T183" s="378"/>
      <c r="X183" s="378"/>
      <c r="AB183" s="378"/>
      <c r="AF183" s="378"/>
      <c r="AG183" s="378"/>
      <c r="AK183" s="378"/>
      <c r="AO183" s="378"/>
      <c r="AS183" s="378"/>
    </row>
    <row r="184" spans="4:45" x14ac:dyDescent="0.3">
      <c r="D184" s="378"/>
      <c r="H184" s="378"/>
      <c r="L184" s="378"/>
      <c r="P184" s="378"/>
      <c r="T184" s="378"/>
      <c r="X184" s="378"/>
      <c r="AB184" s="378"/>
      <c r="AF184" s="378"/>
      <c r="AG184" s="378"/>
      <c r="AK184" s="378"/>
      <c r="AO184" s="378"/>
      <c r="AS184" s="378"/>
    </row>
    <row r="185" spans="4:45" x14ac:dyDescent="0.3">
      <c r="D185" s="378"/>
      <c r="H185" s="378"/>
      <c r="L185" s="378"/>
      <c r="P185" s="378"/>
      <c r="T185" s="378"/>
      <c r="X185" s="378"/>
      <c r="AB185" s="378"/>
      <c r="AF185" s="378"/>
      <c r="AG185" s="378"/>
      <c r="AK185" s="378"/>
      <c r="AO185" s="378"/>
      <c r="AS185" s="378"/>
    </row>
    <row r="186" spans="4:45" x14ac:dyDescent="0.3">
      <c r="D186" s="378"/>
      <c r="H186" s="378"/>
      <c r="L186" s="378"/>
      <c r="P186" s="378"/>
      <c r="T186" s="378"/>
      <c r="X186" s="378"/>
      <c r="AB186" s="378"/>
      <c r="AF186" s="378"/>
      <c r="AG186" s="378"/>
      <c r="AK186" s="378"/>
      <c r="AO186" s="378"/>
      <c r="AS186" s="378"/>
    </row>
    <row r="187" spans="4:45" x14ac:dyDescent="0.3">
      <c r="D187" s="378"/>
      <c r="H187" s="378"/>
      <c r="L187" s="378"/>
      <c r="P187" s="378"/>
      <c r="T187" s="378"/>
      <c r="X187" s="378"/>
      <c r="AB187" s="378"/>
      <c r="AF187" s="378"/>
      <c r="AG187" s="378"/>
      <c r="AK187" s="378"/>
      <c r="AO187" s="378"/>
      <c r="AS187" s="378"/>
    </row>
    <row r="188" spans="4:45" x14ac:dyDescent="0.3">
      <c r="D188" s="378"/>
      <c r="H188" s="378"/>
      <c r="L188" s="378"/>
      <c r="P188" s="378"/>
      <c r="T188" s="378"/>
      <c r="X188" s="378"/>
      <c r="AB188" s="378"/>
      <c r="AF188" s="378"/>
      <c r="AG188" s="378"/>
      <c r="AK188" s="378"/>
      <c r="AO188" s="378"/>
      <c r="AS188" s="378"/>
    </row>
    <row r="189" spans="4:45" x14ac:dyDescent="0.3">
      <c r="D189" s="378"/>
      <c r="H189" s="378"/>
      <c r="L189" s="378"/>
      <c r="P189" s="378"/>
      <c r="T189" s="378"/>
      <c r="X189" s="378"/>
      <c r="AB189" s="378"/>
      <c r="AF189" s="378"/>
      <c r="AG189" s="378"/>
      <c r="AK189" s="378"/>
      <c r="AO189" s="378"/>
      <c r="AS189" s="378"/>
    </row>
    <row r="190" spans="4:45" x14ac:dyDescent="0.3">
      <c r="D190" s="378"/>
      <c r="H190" s="378"/>
      <c r="L190" s="378"/>
      <c r="P190" s="378"/>
      <c r="T190" s="378"/>
      <c r="X190" s="378"/>
      <c r="AB190" s="378"/>
      <c r="AF190" s="378"/>
      <c r="AG190" s="378"/>
      <c r="AK190" s="378"/>
      <c r="AO190" s="378"/>
      <c r="AS190" s="378"/>
    </row>
    <row r="191" spans="4:45" x14ac:dyDescent="0.3">
      <c r="D191" s="378"/>
      <c r="H191" s="378"/>
      <c r="L191" s="378"/>
      <c r="P191" s="378"/>
      <c r="T191" s="378"/>
      <c r="X191" s="378"/>
      <c r="AB191" s="378"/>
      <c r="AF191" s="378"/>
      <c r="AG191" s="378"/>
      <c r="AK191" s="378"/>
      <c r="AO191" s="378"/>
      <c r="AS191" s="378"/>
    </row>
    <row r="192" spans="4:45" x14ac:dyDescent="0.3">
      <c r="D192" s="378"/>
      <c r="H192" s="378"/>
      <c r="L192" s="378"/>
      <c r="P192" s="378"/>
      <c r="T192" s="378"/>
      <c r="X192" s="378"/>
      <c r="AB192" s="378"/>
      <c r="AF192" s="378"/>
      <c r="AG192" s="378"/>
      <c r="AK192" s="378"/>
      <c r="AO192" s="378"/>
      <c r="AS192" s="378"/>
    </row>
    <row r="193" spans="4:45" x14ac:dyDescent="0.3">
      <c r="D193" s="378"/>
      <c r="H193" s="378"/>
      <c r="L193" s="378"/>
      <c r="P193" s="378"/>
      <c r="T193" s="378"/>
      <c r="X193" s="378"/>
      <c r="AB193" s="378"/>
      <c r="AF193" s="378"/>
      <c r="AG193" s="378"/>
      <c r="AK193" s="378"/>
      <c r="AO193" s="378"/>
      <c r="AS193" s="378"/>
    </row>
    <row r="194" spans="4:45" x14ac:dyDescent="0.3">
      <c r="D194" s="378"/>
      <c r="H194" s="378"/>
      <c r="L194" s="378"/>
      <c r="P194" s="378"/>
      <c r="T194" s="378"/>
      <c r="X194" s="378"/>
      <c r="AB194" s="378"/>
      <c r="AF194" s="378"/>
      <c r="AG194" s="378"/>
      <c r="AK194" s="378"/>
      <c r="AO194" s="378"/>
      <c r="AS194" s="378"/>
    </row>
    <row r="195" spans="4:45" x14ac:dyDescent="0.3">
      <c r="D195" s="378"/>
      <c r="H195" s="378"/>
      <c r="L195" s="378"/>
      <c r="P195" s="378"/>
      <c r="T195" s="378"/>
      <c r="X195" s="378"/>
      <c r="AB195" s="378"/>
      <c r="AF195" s="378"/>
      <c r="AG195" s="378"/>
      <c r="AK195" s="378"/>
      <c r="AO195" s="378"/>
      <c r="AS195" s="378"/>
    </row>
    <row r="196" spans="4:45" x14ac:dyDescent="0.3">
      <c r="D196" s="378"/>
      <c r="H196" s="378"/>
      <c r="L196" s="378"/>
      <c r="P196" s="378"/>
      <c r="T196" s="378"/>
      <c r="X196" s="378"/>
      <c r="AB196" s="378"/>
      <c r="AF196" s="378"/>
      <c r="AG196" s="378"/>
      <c r="AK196" s="378"/>
      <c r="AO196" s="378"/>
      <c r="AS196" s="378"/>
    </row>
    <row r="197" spans="4:45" x14ac:dyDescent="0.3">
      <c r="D197" s="378"/>
      <c r="H197" s="378"/>
      <c r="L197" s="378"/>
      <c r="P197" s="378"/>
      <c r="T197" s="378"/>
      <c r="X197" s="378"/>
      <c r="AB197" s="378"/>
      <c r="AF197" s="378"/>
      <c r="AG197" s="378"/>
      <c r="AK197" s="378"/>
      <c r="AO197" s="378"/>
      <c r="AS197" s="378"/>
    </row>
    <row r="198" spans="4:45" x14ac:dyDescent="0.3">
      <c r="D198" s="378"/>
      <c r="H198" s="378"/>
      <c r="L198" s="378"/>
      <c r="P198" s="378"/>
      <c r="T198" s="378"/>
      <c r="X198" s="378"/>
      <c r="AB198" s="378"/>
      <c r="AF198" s="378"/>
      <c r="AG198" s="378"/>
      <c r="AK198" s="378"/>
      <c r="AO198" s="378"/>
      <c r="AS198" s="378"/>
    </row>
    <row r="199" spans="4:45" x14ac:dyDescent="0.3">
      <c r="D199" s="378"/>
      <c r="H199" s="378"/>
      <c r="L199" s="378"/>
      <c r="P199" s="378"/>
      <c r="T199" s="378"/>
      <c r="X199" s="378"/>
      <c r="AB199" s="378"/>
      <c r="AF199" s="378"/>
      <c r="AG199" s="378"/>
      <c r="AK199" s="378"/>
      <c r="AO199" s="378"/>
      <c r="AS199" s="378"/>
    </row>
    <row r="200" spans="4:45" x14ac:dyDescent="0.3">
      <c r="D200" s="378"/>
      <c r="H200" s="378"/>
      <c r="L200" s="378"/>
      <c r="P200" s="378"/>
      <c r="T200" s="378"/>
      <c r="X200" s="378"/>
      <c r="AB200" s="378"/>
      <c r="AF200" s="378"/>
      <c r="AG200" s="378"/>
      <c r="AK200" s="378"/>
      <c r="AO200" s="378"/>
      <c r="AS200" s="378"/>
    </row>
    <row r="201" spans="4:45" x14ac:dyDescent="0.3">
      <c r="D201" s="378"/>
      <c r="H201" s="378"/>
      <c r="L201" s="378"/>
      <c r="P201" s="378"/>
      <c r="T201" s="378"/>
      <c r="X201" s="378"/>
      <c r="AB201" s="378"/>
      <c r="AF201" s="378"/>
      <c r="AG201" s="378"/>
      <c r="AK201" s="378"/>
      <c r="AO201" s="378"/>
      <c r="AS201" s="378"/>
    </row>
    <row r="202" spans="4:45" x14ac:dyDescent="0.3">
      <c r="D202" s="378"/>
      <c r="H202" s="378"/>
      <c r="L202" s="378"/>
      <c r="P202" s="378"/>
      <c r="T202" s="378"/>
      <c r="X202" s="378"/>
      <c r="AB202" s="378"/>
      <c r="AF202" s="378"/>
      <c r="AG202" s="378"/>
      <c r="AK202" s="378"/>
      <c r="AO202" s="378"/>
      <c r="AS202" s="378"/>
    </row>
    <row r="203" spans="4:45" x14ac:dyDescent="0.3">
      <c r="D203" s="378"/>
      <c r="H203" s="378"/>
      <c r="L203" s="378"/>
      <c r="P203" s="378"/>
      <c r="T203" s="378"/>
      <c r="X203" s="378"/>
      <c r="AB203" s="378"/>
      <c r="AF203" s="378"/>
      <c r="AG203" s="378"/>
      <c r="AK203" s="378"/>
      <c r="AO203" s="378"/>
      <c r="AS203" s="378"/>
    </row>
    <row r="204" spans="4:45" x14ac:dyDescent="0.3">
      <c r="D204" s="378"/>
      <c r="H204" s="378"/>
      <c r="L204" s="378"/>
      <c r="P204" s="378"/>
      <c r="T204" s="378"/>
      <c r="X204" s="378"/>
      <c r="AB204" s="378"/>
      <c r="AF204" s="378"/>
      <c r="AG204" s="378"/>
      <c r="AK204" s="378"/>
      <c r="AO204" s="378"/>
      <c r="AS204" s="378"/>
    </row>
    <row r="205" spans="4:45" x14ac:dyDescent="0.3">
      <c r="D205" s="378"/>
      <c r="H205" s="378"/>
      <c r="L205" s="378"/>
      <c r="P205" s="378"/>
      <c r="T205" s="378"/>
      <c r="X205" s="378"/>
      <c r="AB205" s="378"/>
      <c r="AF205" s="378"/>
      <c r="AG205" s="378"/>
      <c r="AK205" s="378"/>
      <c r="AO205" s="378"/>
      <c r="AS205" s="378"/>
    </row>
    <row r="206" spans="4:45" x14ac:dyDescent="0.3">
      <c r="D206" s="378"/>
      <c r="H206" s="378"/>
      <c r="L206" s="378"/>
      <c r="P206" s="378"/>
      <c r="T206" s="378"/>
      <c r="X206" s="378"/>
      <c r="AB206" s="378"/>
      <c r="AF206" s="378"/>
      <c r="AG206" s="378"/>
      <c r="AK206" s="378"/>
      <c r="AO206" s="378"/>
      <c r="AS206" s="378"/>
    </row>
    <row r="207" spans="4:45" x14ac:dyDescent="0.3">
      <c r="D207" s="378"/>
      <c r="H207" s="378"/>
      <c r="L207" s="378"/>
      <c r="P207" s="378"/>
      <c r="T207" s="378"/>
      <c r="X207" s="378"/>
      <c r="AB207" s="378"/>
      <c r="AF207" s="378"/>
      <c r="AG207" s="378"/>
      <c r="AK207" s="378"/>
      <c r="AO207" s="378"/>
      <c r="AS207" s="378"/>
    </row>
    <row r="208" spans="4:45" x14ac:dyDescent="0.3">
      <c r="D208" s="378"/>
      <c r="H208" s="378"/>
      <c r="L208" s="378"/>
      <c r="P208" s="378"/>
      <c r="T208" s="378"/>
      <c r="X208" s="378"/>
      <c r="AB208" s="378"/>
      <c r="AF208" s="378"/>
      <c r="AG208" s="378"/>
      <c r="AK208" s="378"/>
      <c r="AO208" s="378"/>
      <c r="AS208" s="378"/>
    </row>
    <row r="209" spans="4:45" x14ac:dyDescent="0.3">
      <c r="D209" s="378"/>
      <c r="H209" s="378"/>
      <c r="L209" s="378"/>
      <c r="P209" s="378"/>
      <c r="T209" s="378"/>
      <c r="X209" s="378"/>
      <c r="AB209" s="378"/>
      <c r="AF209" s="378"/>
      <c r="AG209" s="378"/>
      <c r="AK209" s="378"/>
      <c r="AO209" s="378"/>
      <c r="AS209" s="378"/>
    </row>
    <row r="210" spans="4:45" x14ac:dyDescent="0.3">
      <c r="D210" s="378"/>
      <c r="H210" s="378"/>
      <c r="L210" s="378"/>
      <c r="P210" s="378"/>
      <c r="T210" s="378"/>
      <c r="X210" s="378"/>
      <c r="AB210" s="378"/>
      <c r="AF210" s="378"/>
      <c r="AG210" s="378"/>
      <c r="AK210" s="378"/>
      <c r="AO210" s="378"/>
      <c r="AS210" s="378"/>
    </row>
    <row r="211" spans="4:45" x14ac:dyDescent="0.3">
      <c r="D211" s="378"/>
      <c r="H211" s="378"/>
      <c r="L211" s="378"/>
      <c r="P211" s="378"/>
      <c r="T211" s="378"/>
      <c r="X211" s="378"/>
      <c r="AB211" s="378"/>
      <c r="AF211" s="378"/>
      <c r="AG211" s="378"/>
      <c r="AK211" s="378"/>
      <c r="AO211" s="378"/>
      <c r="AS211" s="378"/>
    </row>
    <row r="212" spans="4:45" x14ac:dyDescent="0.3">
      <c r="D212" s="378"/>
      <c r="H212" s="378"/>
      <c r="L212" s="378"/>
      <c r="P212" s="378"/>
      <c r="T212" s="378"/>
      <c r="X212" s="378"/>
      <c r="AB212" s="378"/>
      <c r="AF212" s="378"/>
      <c r="AG212" s="378"/>
      <c r="AK212" s="378"/>
      <c r="AO212" s="378"/>
      <c r="AS212" s="378"/>
    </row>
    <row r="213" spans="4:45" x14ac:dyDescent="0.3">
      <c r="D213" s="378"/>
      <c r="H213" s="378"/>
      <c r="L213" s="378"/>
      <c r="P213" s="378"/>
      <c r="T213" s="378"/>
      <c r="X213" s="378"/>
      <c r="AB213" s="378"/>
      <c r="AF213" s="378"/>
      <c r="AG213" s="378"/>
      <c r="AK213" s="378"/>
      <c r="AO213" s="378"/>
      <c r="AS213" s="378"/>
    </row>
    <row r="214" spans="4:45" x14ac:dyDescent="0.3">
      <c r="D214" s="378"/>
      <c r="H214" s="378"/>
      <c r="L214" s="378"/>
      <c r="P214" s="378"/>
      <c r="T214" s="378"/>
      <c r="X214" s="378"/>
      <c r="AB214" s="378"/>
      <c r="AF214" s="378"/>
      <c r="AG214" s="378"/>
      <c r="AK214" s="378"/>
      <c r="AO214" s="378"/>
      <c r="AS214" s="378"/>
    </row>
    <row r="215" spans="4:45" x14ac:dyDescent="0.3">
      <c r="D215" s="378"/>
      <c r="H215" s="378"/>
      <c r="L215" s="378"/>
      <c r="P215" s="378"/>
      <c r="T215" s="378"/>
      <c r="X215" s="378"/>
      <c r="AB215" s="378"/>
      <c r="AF215" s="378"/>
      <c r="AG215" s="378"/>
      <c r="AK215" s="378"/>
      <c r="AO215" s="378"/>
      <c r="AS215" s="378"/>
    </row>
    <row r="216" spans="4:45" x14ac:dyDescent="0.3">
      <c r="D216" s="378"/>
      <c r="H216" s="378"/>
      <c r="L216" s="378"/>
      <c r="P216" s="378"/>
      <c r="T216" s="378"/>
      <c r="X216" s="378"/>
      <c r="AB216" s="378"/>
      <c r="AF216" s="378"/>
      <c r="AG216" s="378"/>
      <c r="AK216" s="378"/>
      <c r="AO216" s="378"/>
      <c r="AS216" s="378"/>
    </row>
    <row r="217" spans="4:45" x14ac:dyDescent="0.3">
      <c r="D217" s="378"/>
      <c r="H217" s="378"/>
      <c r="L217" s="378"/>
      <c r="P217" s="378"/>
      <c r="T217" s="378"/>
      <c r="X217" s="378"/>
      <c r="AB217" s="378"/>
      <c r="AF217" s="378"/>
      <c r="AG217" s="378"/>
      <c r="AK217" s="378"/>
      <c r="AO217" s="378"/>
      <c r="AS217" s="378"/>
    </row>
    <row r="218" spans="4:45" x14ac:dyDescent="0.3">
      <c r="D218" s="378"/>
      <c r="H218" s="378"/>
      <c r="L218" s="378"/>
      <c r="P218" s="378"/>
      <c r="T218" s="378"/>
      <c r="X218" s="378"/>
      <c r="AB218" s="378"/>
      <c r="AF218" s="378"/>
      <c r="AG218" s="378"/>
      <c r="AK218" s="378"/>
      <c r="AO218" s="378"/>
      <c r="AS218" s="378"/>
    </row>
    <row r="219" spans="4:45" x14ac:dyDescent="0.3">
      <c r="D219" s="378"/>
      <c r="H219" s="378"/>
      <c r="L219" s="378"/>
      <c r="P219" s="378"/>
      <c r="T219" s="378"/>
      <c r="X219" s="378"/>
      <c r="AB219" s="378"/>
      <c r="AF219" s="378"/>
      <c r="AG219" s="378"/>
      <c r="AK219" s="378"/>
      <c r="AO219" s="378"/>
      <c r="AS219" s="378"/>
    </row>
    <row r="220" spans="4:45" x14ac:dyDescent="0.3">
      <c r="D220" s="378"/>
      <c r="H220" s="378"/>
      <c r="L220" s="378"/>
      <c r="P220" s="378"/>
      <c r="T220" s="378"/>
      <c r="X220" s="378"/>
      <c r="AB220" s="378"/>
      <c r="AF220" s="378"/>
      <c r="AG220" s="378"/>
      <c r="AK220" s="378"/>
      <c r="AO220" s="378"/>
      <c r="AS220" s="378"/>
    </row>
    <row r="221" spans="4:45" x14ac:dyDescent="0.3">
      <c r="D221" s="378"/>
      <c r="H221" s="378"/>
      <c r="L221" s="378"/>
      <c r="P221" s="378"/>
      <c r="T221" s="378"/>
      <c r="X221" s="378"/>
      <c r="AB221" s="378"/>
      <c r="AF221" s="378"/>
      <c r="AG221" s="378"/>
      <c r="AK221" s="378"/>
      <c r="AO221" s="378"/>
      <c r="AS221" s="378"/>
    </row>
    <row r="222" spans="4:45" x14ac:dyDescent="0.3">
      <c r="D222" s="378"/>
      <c r="H222" s="378"/>
      <c r="L222" s="378"/>
      <c r="P222" s="378"/>
      <c r="T222" s="378"/>
      <c r="X222" s="378"/>
      <c r="AB222" s="378"/>
      <c r="AF222" s="378"/>
      <c r="AG222" s="378"/>
      <c r="AK222" s="378"/>
      <c r="AO222" s="378"/>
      <c r="AS222" s="378"/>
    </row>
    <row r="223" spans="4:45" x14ac:dyDescent="0.3">
      <c r="D223" s="378"/>
      <c r="H223" s="378"/>
      <c r="L223" s="378"/>
      <c r="P223" s="378"/>
      <c r="T223" s="378"/>
      <c r="X223" s="378"/>
      <c r="AB223" s="378"/>
      <c r="AF223" s="378"/>
      <c r="AG223" s="378"/>
      <c r="AK223" s="378"/>
      <c r="AO223" s="378"/>
      <c r="AS223" s="378"/>
    </row>
    <row r="224" spans="4:45" x14ac:dyDescent="0.3">
      <c r="D224" s="378"/>
      <c r="H224" s="378"/>
      <c r="L224" s="378"/>
      <c r="P224" s="378"/>
      <c r="T224" s="378"/>
      <c r="X224" s="378"/>
      <c r="AB224" s="378"/>
      <c r="AF224" s="378"/>
      <c r="AG224" s="378"/>
      <c r="AK224" s="378"/>
      <c r="AO224" s="378"/>
      <c r="AS224" s="378"/>
    </row>
    <row r="225" spans="4:45" x14ac:dyDescent="0.3">
      <c r="D225" s="378"/>
      <c r="H225" s="378"/>
      <c r="L225" s="378"/>
      <c r="P225" s="378"/>
      <c r="T225" s="378"/>
      <c r="X225" s="378"/>
      <c r="AB225" s="378"/>
      <c r="AF225" s="378"/>
      <c r="AG225" s="378"/>
      <c r="AK225" s="378"/>
      <c r="AO225" s="378"/>
      <c r="AS225" s="378"/>
    </row>
    <row r="226" spans="4:45" x14ac:dyDescent="0.3">
      <c r="D226" s="378"/>
      <c r="H226" s="378"/>
      <c r="L226" s="378"/>
      <c r="P226" s="378"/>
      <c r="T226" s="378"/>
      <c r="X226" s="378"/>
      <c r="AB226" s="378"/>
      <c r="AF226" s="378"/>
      <c r="AG226" s="378"/>
      <c r="AK226" s="378"/>
      <c r="AO226" s="378"/>
      <c r="AS226" s="378"/>
    </row>
    <row r="227" spans="4:45" x14ac:dyDescent="0.3">
      <c r="D227" s="378"/>
      <c r="H227" s="378"/>
      <c r="L227" s="378"/>
      <c r="P227" s="378"/>
      <c r="T227" s="378"/>
      <c r="X227" s="378"/>
      <c r="AB227" s="378"/>
      <c r="AF227" s="378"/>
      <c r="AG227" s="378"/>
      <c r="AK227" s="378"/>
      <c r="AO227" s="378"/>
      <c r="AS227" s="378"/>
    </row>
    <row r="228" spans="4:45" x14ac:dyDescent="0.3">
      <c r="D228" s="378"/>
      <c r="H228" s="378"/>
      <c r="L228" s="378"/>
      <c r="P228" s="378"/>
      <c r="T228" s="378"/>
      <c r="X228" s="378"/>
      <c r="AB228" s="378"/>
      <c r="AF228" s="378"/>
      <c r="AG228" s="378"/>
      <c r="AK228" s="378"/>
      <c r="AO228" s="378"/>
      <c r="AS228" s="378"/>
    </row>
    <row r="229" spans="4:45" x14ac:dyDescent="0.3">
      <c r="D229" s="378"/>
      <c r="H229" s="378"/>
      <c r="L229" s="378"/>
      <c r="P229" s="378"/>
      <c r="T229" s="378"/>
      <c r="X229" s="378"/>
      <c r="AB229" s="378"/>
      <c r="AF229" s="378"/>
      <c r="AG229" s="378"/>
      <c r="AK229" s="378"/>
      <c r="AO229" s="378"/>
      <c r="AS229" s="378"/>
    </row>
    <row r="230" spans="4:45" x14ac:dyDescent="0.3">
      <c r="D230" s="378"/>
      <c r="H230" s="378"/>
      <c r="L230" s="378"/>
      <c r="P230" s="378"/>
      <c r="T230" s="378"/>
      <c r="X230" s="378"/>
      <c r="AB230" s="378"/>
      <c r="AF230" s="378"/>
      <c r="AG230" s="378"/>
      <c r="AK230" s="378"/>
      <c r="AO230" s="378"/>
      <c r="AS230" s="378"/>
    </row>
    <row r="231" spans="4:45" x14ac:dyDescent="0.3">
      <c r="D231" s="378"/>
      <c r="H231" s="378"/>
      <c r="L231" s="378"/>
      <c r="P231" s="378"/>
      <c r="T231" s="378"/>
      <c r="X231" s="378"/>
      <c r="AB231" s="378"/>
      <c r="AF231" s="378"/>
      <c r="AG231" s="378"/>
      <c r="AK231" s="378"/>
      <c r="AO231" s="378"/>
      <c r="AS231" s="378"/>
    </row>
    <row r="232" spans="4:45" x14ac:dyDescent="0.3">
      <c r="D232" s="378"/>
      <c r="H232" s="378"/>
      <c r="L232" s="378"/>
      <c r="P232" s="378"/>
      <c r="T232" s="378"/>
      <c r="X232" s="378"/>
      <c r="AB232" s="378"/>
      <c r="AF232" s="378"/>
      <c r="AG232" s="378"/>
      <c r="AK232" s="378"/>
      <c r="AO232" s="378"/>
      <c r="AS232" s="378"/>
    </row>
    <row r="233" spans="4:45" x14ac:dyDescent="0.3">
      <c r="D233" s="378"/>
      <c r="H233" s="378"/>
      <c r="L233" s="378"/>
      <c r="P233" s="378"/>
      <c r="T233" s="378"/>
      <c r="X233" s="378"/>
      <c r="AB233" s="378"/>
      <c r="AF233" s="378"/>
      <c r="AG233" s="378"/>
      <c r="AK233" s="378"/>
      <c r="AO233" s="378"/>
      <c r="AS233" s="378"/>
    </row>
    <row r="234" spans="4:45" x14ac:dyDescent="0.3">
      <c r="D234" s="378"/>
      <c r="H234" s="378"/>
      <c r="L234" s="378"/>
      <c r="P234" s="378"/>
      <c r="T234" s="378"/>
      <c r="X234" s="378"/>
      <c r="AB234" s="378"/>
      <c r="AF234" s="378"/>
      <c r="AG234" s="378"/>
      <c r="AK234" s="378"/>
      <c r="AO234" s="378"/>
      <c r="AS234" s="378"/>
    </row>
    <row r="235" spans="4:45" x14ac:dyDescent="0.3">
      <c r="D235" s="378"/>
      <c r="H235" s="378"/>
      <c r="L235" s="378"/>
      <c r="P235" s="378"/>
      <c r="T235" s="378"/>
      <c r="X235" s="378"/>
      <c r="AB235" s="378"/>
      <c r="AF235" s="378"/>
      <c r="AG235" s="378"/>
      <c r="AK235" s="378"/>
      <c r="AO235" s="378"/>
      <c r="AS235" s="378"/>
    </row>
    <row r="236" spans="4:45" x14ac:dyDescent="0.3">
      <c r="D236" s="378"/>
      <c r="H236" s="378"/>
      <c r="L236" s="378"/>
      <c r="P236" s="378"/>
      <c r="T236" s="378"/>
      <c r="X236" s="378"/>
      <c r="AB236" s="378"/>
      <c r="AF236" s="378"/>
      <c r="AG236" s="378"/>
      <c r="AK236" s="378"/>
      <c r="AO236" s="378"/>
      <c r="AS236" s="378"/>
    </row>
    <row r="237" spans="4:45" x14ac:dyDescent="0.3">
      <c r="D237" s="378"/>
      <c r="H237" s="378"/>
      <c r="L237" s="378"/>
      <c r="P237" s="378"/>
      <c r="T237" s="378"/>
      <c r="X237" s="378"/>
      <c r="AB237" s="378"/>
      <c r="AF237" s="378"/>
      <c r="AG237" s="378"/>
      <c r="AK237" s="378"/>
      <c r="AO237" s="378"/>
      <c r="AS237" s="378"/>
    </row>
    <row r="238" spans="4:45" x14ac:dyDescent="0.3">
      <c r="D238" s="378"/>
      <c r="H238" s="378"/>
      <c r="L238" s="378"/>
      <c r="P238" s="378"/>
      <c r="T238" s="378"/>
      <c r="X238" s="378"/>
      <c r="AB238" s="378"/>
      <c r="AF238" s="378"/>
      <c r="AG238" s="378"/>
      <c r="AK238" s="378"/>
      <c r="AO238" s="378"/>
      <c r="AS238" s="378"/>
    </row>
    <row r="239" spans="4:45" x14ac:dyDescent="0.3">
      <c r="D239" s="378"/>
      <c r="H239" s="378"/>
      <c r="L239" s="378"/>
      <c r="P239" s="378"/>
      <c r="T239" s="378"/>
      <c r="X239" s="378"/>
      <c r="AB239" s="378"/>
      <c r="AF239" s="378"/>
      <c r="AG239" s="378"/>
      <c r="AK239" s="378"/>
      <c r="AO239" s="378"/>
      <c r="AS239" s="378"/>
    </row>
    <row r="240" spans="4:45" x14ac:dyDescent="0.3">
      <c r="D240" s="378"/>
      <c r="H240" s="378"/>
      <c r="L240" s="378"/>
      <c r="P240" s="378"/>
      <c r="T240" s="378"/>
      <c r="X240" s="378"/>
      <c r="AB240" s="378"/>
      <c r="AF240" s="378"/>
      <c r="AG240" s="378"/>
      <c r="AK240" s="378"/>
      <c r="AO240" s="378"/>
      <c r="AS240" s="378"/>
    </row>
    <row r="241" spans="4:45" x14ac:dyDescent="0.3">
      <c r="D241" s="378"/>
      <c r="H241" s="378"/>
      <c r="L241" s="378"/>
      <c r="P241" s="378"/>
      <c r="T241" s="378"/>
      <c r="X241" s="378"/>
      <c r="AB241" s="378"/>
      <c r="AF241" s="378"/>
      <c r="AG241" s="378"/>
      <c r="AK241" s="378"/>
      <c r="AO241" s="378"/>
      <c r="AS241" s="378"/>
    </row>
    <row r="242" spans="4:45" x14ac:dyDescent="0.3">
      <c r="D242" s="378"/>
      <c r="H242" s="378"/>
      <c r="L242" s="378"/>
      <c r="P242" s="378"/>
      <c r="T242" s="378"/>
      <c r="X242" s="378"/>
      <c r="AB242" s="378"/>
      <c r="AF242" s="378"/>
      <c r="AG242" s="378"/>
      <c r="AK242" s="378"/>
      <c r="AO242" s="378"/>
      <c r="AS242" s="378"/>
    </row>
    <row r="243" spans="4:45" x14ac:dyDescent="0.3">
      <c r="D243" s="378"/>
      <c r="H243" s="378"/>
      <c r="L243" s="378"/>
      <c r="P243" s="378"/>
      <c r="T243" s="378"/>
      <c r="X243" s="378"/>
      <c r="AB243" s="378"/>
      <c r="AF243" s="378"/>
      <c r="AG243" s="378"/>
      <c r="AK243" s="378"/>
      <c r="AO243" s="378"/>
      <c r="AS243" s="378"/>
    </row>
    <row r="244" spans="4:45" x14ac:dyDescent="0.3">
      <c r="D244" s="378"/>
      <c r="H244" s="378"/>
      <c r="L244" s="378"/>
      <c r="P244" s="378"/>
      <c r="T244" s="378"/>
      <c r="X244" s="378"/>
      <c r="AB244" s="378"/>
      <c r="AF244" s="378"/>
      <c r="AG244" s="378"/>
      <c r="AK244" s="378"/>
      <c r="AO244" s="378"/>
      <c r="AS244" s="378"/>
    </row>
    <row r="245" spans="4:45" x14ac:dyDescent="0.3">
      <c r="D245" s="378"/>
      <c r="H245" s="378"/>
      <c r="L245" s="378"/>
      <c r="P245" s="378"/>
      <c r="T245" s="378"/>
      <c r="X245" s="378"/>
      <c r="AB245" s="378"/>
      <c r="AF245" s="378"/>
      <c r="AG245" s="378"/>
      <c r="AK245" s="378"/>
      <c r="AO245" s="378"/>
      <c r="AS245" s="378"/>
    </row>
    <row r="246" spans="4:45" x14ac:dyDescent="0.3">
      <c r="D246" s="378"/>
      <c r="H246" s="378"/>
      <c r="L246" s="378"/>
      <c r="P246" s="378"/>
      <c r="T246" s="378"/>
      <c r="X246" s="378"/>
      <c r="AB246" s="378"/>
      <c r="AF246" s="378"/>
      <c r="AG246" s="378"/>
      <c r="AK246" s="378"/>
      <c r="AO246" s="378"/>
      <c r="AS246" s="378"/>
    </row>
    <row r="247" spans="4:45" x14ac:dyDescent="0.3">
      <c r="D247" s="378"/>
      <c r="H247" s="378"/>
      <c r="L247" s="378"/>
      <c r="P247" s="378"/>
      <c r="T247" s="378"/>
      <c r="X247" s="378"/>
      <c r="AB247" s="378"/>
      <c r="AF247" s="378"/>
      <c r="AG247" s="378"/>
      <c r="AK247" s="378"/>
      <c r="AO247" s="378"/>
      <c r="AS247" s="378"/>
    </row>
    <row r="248" spans="4:45" x14ac:dyDescent="0.3">
      <c r="D248" s="378"/>
      <c r="H248" s="378"/>
      <c r="L248" s="378"/>
      <c r="P248" s="378"/>
      <c r="T248" s="378"/>
      <c r="X248" s="378"/>
      <c r="AB248" s="378"/>
      <c r="AF248" s="378"/>
      <c r="AG248" s="378"/>
      <c r="AK248" s="378"/>
      <c r="AO248" s="378"/>
      <c r="AS248" s="378"/>
    </row>
    <row r="249" spans="4:45" x14ac:dyDescent="0.3">
      <c r="D249" s="378"/>
      <c r="H249" s="378"/>
      <c r="L249" s="378"/>
      <c r="P249" s="378"/>
      <c r="T249" s="378"/>
      <c r="X249" s="378"/>
      <c r="AB249" s="378"/>
      <c r="AF249" s="378"/>
      <c r="AG249" s="378"/>
      <c r="AK249" s="378"/>
      <c r="AO249" s="378"/>
      <c r="AS249" s="378"/>
    </row>
    <row r="250" spans="4:45" x14ac:dyDescent="0.3">
      <c r="D250" s="378"/>
      <c r="H250" s="378"/>
      <c r="L250" s="378"/>
      <c r="P250" s="378"/>
      <c r="T250" s="378"/>
      <c r="X250" s="378"/>
      <c r="AB250" s="378"/>
      <c r="AF250" s="378"/>
      <c r="AG250" s="378"/>
      <c r="AK250" s="378"/>
      <c r="AO250" s="378"/>
      <c r="AS250" s="378"/>
    </row>
    <row r="251" spans="4:45" x14ac:dyDescent="0.3">
      <c r="D251" s="378"/>
      <c r="H251" s="378"/>
      <c r="L251" s="378"/>
      <c r="P251" s="378"/>
      <c r="T251" s="378"/>
      <c r="X251" s="378"/>
      <c r="AB251" s="378"/>
      <c r="AF251" s="378"/>
      <c r="AG251" s="378"/>
      <c r="AK251" s="378"/>
      <c r="AO251" s="378"/>
      <c r="AS251" s="378"/>
    </row>
    <row r="252" spans="4:45" x14ac:dyDescent="0.3">
      <c r="D252" s="378"/>
      <c r="H252" s="378"/>
      <c r="L252" s="378"/>
      <c r="P252" s="378"/>
      <c r="T252" s="378"/>
      <c r="X252" s="378"/>
      <c r="AB252" s="378"/>
      <c r="AF252" s="378"/>
      <c r="AG252" s="378"/>
      <c r="AK252" s="378"/>
      <c r="AO252" s="378"/>
      <c r="AS252" s="378"/>
    </row>
    <row r="253" spans="4:45" x14ac:dyDescent="0.3">
      <c r="D253" s="378"/>
      <c r="H253" s="378"/>
      <c r="L253" s="378"/>
      <c r="P253" s="378"/>
      <c r="T253" s="378"/>
      <c r="X253" s="378"/>
      <c r="AB253" s="378"/>
      <c r="AF253" s="378"/>
      <c r="AG253" s="378"/>
      <c r="AK253" s="378"/>
      <c r="AO253" s="378"/>
      <c r="AS253" s="378"/>
    </row>
    <row r="254" spans="4:45" x14ac:dyDescent="0.3">
      <c r="D254" s="378"/>
      <c r="H254" s="378"/>
      <c r="L254" s="378"/>
      <c r="P254" s="378"/>
      <c r="T254" s="378"/>
      <c r="X254" s="378"/>
      <c r="AB254" s="378"/>
      <c r="AF254" s="378"/>
      <c r="AG254" s="378"/>
      <c r="AK254" s="378"/>
      <c r="AO254" s="378"/>
      <c r="AS254" s="378"/>
    </row>
    <row r="255" spans="4:45" x14ac:dyDescent="0.3">
      <c r="D255" s="378"/>
      <c r="H255" s="378"/>
      <c r="L255" s="378"/>
      <c r="P255" s="378"/>
      <c r="T255" s="378"/>
      <c r="X255" s="378"/>
      <c r="AB255" s="378"/>
      <c r="AF255" s="378"/>
      <c r="AG255" s="378"/>
      <c r="AK255" s="378"/>
      <c r="AO255" s="378"/>
      <c r="AS255" s="378"/>
    </row>
    <row r="256" spans="4:45" x14ac:dyDescent="0.3">
      <c r="D256" s="378"/>
      <c r="H256" s="378"/>
      <c r="L256" s="378"/>
      <c r="P256" s="378"/>
      <c r="T256" s="378"/>
      <c r="X256" s="378"/>
      <c r="AB256" s="378"/>
      <c r="AF256" s="378"/>
      <c r="AG256" s="378"/>
      <c r="AK256" s="378"/>
      <c r="AO256" s="378"/>
      <c r="AS256" s="378"/>
    </row>
    <row r="257" spans="4:45" x14ac:dyDescent="0.3">
      <c r="D257" s="378"/>
      <c r="H257" s="378"/>
      <c r="L257" s="378"/>
      <c r="P257" s="378"/>
      <c r="T257" s="378"/>
      <c r="X257" s="378"/>
      <c r="AB257" s="378"/>
      <c r="AF257" s="378"/>
      <c r="AG257" s="378"/>
      <c r="AK257" s="378"/>
      <c r="AO257" s="378"/>
      <c r="AS257" s="378"/>
    </row>
    <row r="258" spans="4:45" x14ac:dyDescent="0.3">
      <c r="D258" s="378"/>
      <c r="H258" s="378"/>
      <c r="L258" s="378"/>
      <c r="P258" s="378"/>
      <c r="T258" s="378"/>
      <c r="X258" s="378"/>
      <c r="AB258" s="378"/>
      <c r="AF258" s="378"/>
      <c r="AG258" s="378"/>
      <c r="AK258" s="378"/>
      <c r="AO258" s="378"/>
      <c r="AS258" s="378"/>
    </row>
    <row r="259" spans="4:45" x14ac:dyDescent="0.3">
      <c r="D259" s="378"/>
      <c r="H259" s="378"/>
      <c r="L259" s="378"/>
      <c r="P259" s="378"/>
      <c r="T259" s="378"/>
      <c r="X259" s="378"/>
      <c r="AB259" s="378"/>
      <c r="AF259" s="378"/>
      <c r="AG259" s="378"/>
      <c r="AK259" s="378"/>
      <c r="AO259" s="378"/>
      <c r="AS259" s="378"/>
    </row>
    <row r="260" spans="4:45" x14ac:dyDescent="0.3">
      <c r="D260" s="378"/>
      <c r="H260" s="378"/>
      <c r="L260" s="378"/>
      <c r="P260" s="378"/>
      <c r="T260" s="378"/>
      <c r="X260" s="378"/>
      <c r="AB260" s="378"/>
      <c r="AF260" s="378"/>
      <c r="AG260" s="378"/>
      <c r="AK260" s="378"/>
      <c r="AO260" s="378"/>
      <c r="AS260" s="378"/>
    </row>
    <row r="261" spans="4:45" x14ac:dyDescent="0.3">
      <c r="D261" s="378"/>
      <c r="H261" s="378"/>
      <c r="L261" s="378"/>
      <c r="P261" s="378"/>
      <c r="T261" s="378"/>
      <c r="X261" s="378"/>
      <c r="AB261" s="378"/>
      <c r="AF261" s="378"/>
      <c r="AG261" s="378"/>
      <c r="AK261" s="378"/>
      <c r="AO261" s="378"/>
      <c r="AS261" s="378"/>
    </row>
    <row r="262" spans="4:45" x14ac:dyDescent="0.3">
      <c r="D262" s="378"/>
      <c r="H262" s="378"/>
      <c r="L262" s="378"/>
      <c r="P262" s="378"/>
      <c r="T262" s="378"/>
      <c r="X262" s="378"/>
      <c r="AB262" s="378"/>
      <c r="AF262" s="378"/>
      <c r="AG262" s="378"/>
      <c r="AK262" s="378"/>
      <c r="AO262" s="378"/>
      <c r="AS262" s="378"/>
    </row>
    <row r="263" spans="4:45" x14ac:dyDescent="0.3">
      <c r="D263" s="378"/>
      <c r="H263" s="378"/>
      <c r="L263" s="378"/>
      <c r="P263" s="378"/>
      <c r="T263" s="378"/>
      <c r="X263" s="378"/>
      <c r="AB263" s="378"/>
      <c r="AF263" s="378"/>
      <c r="AG263" s="378"/>
      <c r="AK263" s="378"/>
      <c r="AO263" s="378"/>
      <c r="AS263" s="378"/>
    </row>
    <row r="264" spans="4:45" x14ac:dyDescent="0.3">
      <c r="D264" s="378"/>
      <c r="H264" s="378"/>
      <c r="L264" s="378"/>
      <c r="P264" s="378"/>
      <c r="T264" s="378"/>
      <c r="X264" s="378"/>
      <c r="AB264" s="378"/>
      <c r="AF264" s="378"/>
      <c r="AG264" s="378"/>
      <c r="AK264" s="378"/>
      <c r="AO264" s="378"/>
      <c r="AS264" s="378"/>
    </row>
    <row r="265" spans="4:45" x14ac:dyDescent="0.3">
      <c r="D265" s="378"/>
      <c r="H265" s="378"/>
      <c r="L265" s="378"/>
      <c r="P265" s="378"/>
      <c r="T265" s="378"/>
      <c r="X265" s="378"/>
      <c r="AB265" s="378"/>
      <c r="AF265" s="378"/>
      <c r="AG265" s="378"/>
      <c r="AK265" s="378"/>
      <c r="AO265" s="378"/>
      <c r="AS265" s="378"/>
    </row>
    <row r="266" spans="4:45" x14ac:dyDescent="0.3">
      <c r="D266" s="378"/>
      <c r="H266" s="378"/>
      <c r="L266" s="378"/>
      <c r="P266" s="378"/>
      <c r="T266" s="378"/>
      <c r="X266" s="378"/>
      <c r="AB266" s="378"/>
      <c r="AF266" s="378"/>
      <c r="AG266" s="378"/>
      <c r="AK266" s="378"/>
      <c r="AO266" s="378"/>
      <c r="AS266" s="378"/>
    </row>
    <row r="267" spans="4:45" x14ac:dyDescent="0.3">
      <c r="D267" s="378"/>
      <c r="H267" s="378"/>
      <c r="L267" s="378"/>
      <c r="P267" s="378"/>
      <c r="T267" s="378"/>
      <c r="X267" s="378"/>
      <c r="AB267" s="378"/>
      <c r="AF267" s="378"/>
      <c r="AG267" s="378"/>
      <c r="AK267" s="378"/>
      <c r="AO267" s="378"/>
      <c r="AS267" s="378"/>
    </row>
    <row r="268" spans="4:45" x14ac:dyDescent="0.3">
      <c r="D268" s="378"/>
      <c r="H268" s="378"/>
      <c r="L268" s="378"/>
      <c r="P268" s="378"/>
      <c r="T268" s="378"/>
      <c r="X268" s="378"/>
      <c r="AB268" s="378"/>
      <c r="AF268" s="378"/>
      <c r="AG268" s="378"/>
      <c r="AK268" s="378"/>
      <c r="AO268" s="378"/>
      <c r="AS268" s="378"/>
    </row>
    <row r="269" spans="4:45" x14ac:dyDescent="0.3">
      <c r="D269" s="378"/>
      <c r="H269" s="378"/>
      <c r="L269" s="378"/>
      <c r="P269" s="378"/>
      <c r="T269" s="378"/>
      <c r="X269" s="378"/>
      <c r="AB269" s="378"/>
      <c r="AF269" s="378"/>
      <c r="AG269" s="378"/>
      <c r="AK269" s="378"/>
      <c r="AO269" s="378"/>
      <c r="AS269" s="378"/>
    </row>
    <row r="270" spans="4:45" x14ac:dyDescent="0.3">
      <c r="D270" s="378"/>
      <c r="H270" s="378"/>
      <c r="L270" s="378"/>
      <c r="P270" s="378"/>
      <c r="T270" s="378"/>
      <c r="X270" s="378"/>
      <c r="AB270" s="378"/>
      <c r="AF270" s="378"/>
      <c r="AG270" s="378"/>
      <c r="AK270" s="378"/>
      <c r="AO270" s="378"/>
      <c r="AS270" s="378"/>
    </row>
    <row r="271" spans="4:45" x14ac:dyDescent="0.3">
      <c r="D271" s="378"/>
      <c r="H271" s="378"/>
      <c r="L271" s="378"/>
      <c r="P271" s="378"/>
      <c r="T271" s="378"/>
      <c r="X271" s="378"/>
      <c r="AB271" s="378"/>
      <c r="AF271" s="378"/>
      <c r="AG271" s="378"/>
      <c r="AK271" s="378"/>
      <c r="AO271" s="378"/>
      <c r="AS271" s="378"/>
    </row>
    <row r="272" spans="4:45" x14ac:dyDescent="0.3">
      <c r="D272" s="378"/>
      <c r="H272" s="378"/>
      <c r="L272" s="378"/>
      <c r="P272" s="378"/>
      <c r="T272" s="378"/>
      <c r="X272" s="378"/>
      <c r="AB272" s="378"/>
      <c r="AF272" s="378"/>
      <c r="AG272" s="378"/>
      <c r="AK272" s="378"/>
      <c r="AO272" s="378"/>
      <c r="AS272" s="378"/>
    </row>
    <row r="273" spans="4:45" x14ac:dyDescent="0.3">
      <c r="D273" s="378"/>
      <c r="H273" s="378"/>
      <c r="L273" s="378"/>
      <c r="P273" s="378"/>
      <c r="T273" s="378"/>
      <c r="X273" s="378"/>
      <c r="AB273" s="378"/>
      <c r="AF273" s="378"/>
      <c r="AG273" s="378"/>
      <c r="AK273" s="378"/>
      <c r="AO273" s="378"/>
      <c r="AS273" s="378"/>
    </row>
    <row r="274" spans="4:45" x14ac:dyDescent="0.3">
      <c r="D274" s="378"/>
      <c r="H274" s="378"/>
      <c r="L274" s="378"/>
      <c r="P274" s="378"/>
      <c r="T274" s="378"/>
      <c r="X274" s="378"/>
      <c r="AB274" s="378"/>
      <c r="AF274" s="378"/>
      <c r="AG274" s="378"/>
      <c r="AK274" s="378"/>
      <c r="AO274" s="378"/>
      <c r="AS274" s="378"/>
    </row>
    <row r="275" spans="4:45" x14ac:dyDescent="0.3">
      <c r="D275" s="378"/>
      <c r="H275" s="378"/>
      <c r="L275" s="378"/>
      <c r="P275" s="378"/>
      <c r="T275" s="378"/>
      <c r="X275" s="378"/>
      <c r="AB275" s="378"/>
      <c r="AF275" s="378"/>
      <c r="AG275" s="378"/>
      <c r="AK275" s="378"/>
      <c r="AO275" s="378"/>
      <c r="AS275" s="378"/>
    </row>
    <row r="276" spans="4:45" x14ac:dyDescent="0.3">
      <c r="D276" s="378"/>
      <c r="H276" s="378"/>
      <c r="L276" s="378"/>
      <c r="P276" s="378"/>
      <c r="T276" s="378"/>
      <c r="X276" s="378"/>
      <c r="AB276" s="378"/>
      <c r="AF276" s="378"/>
      <c r="AG276" s="378"/>
      <c r="AK276" s="378"/>
      <c r="AO276" s="378"/>
      <c r="AS276" s="378"/>
    </row>
    <row r="277" spans="4:45" x14ac:dyDescent="0.3">
      <c r="D277" s="378"/>
      <c r="H277" s="378"/>
      <c r="L277" s="378"/>
      <c r="P277" s="378"/>
      <c r="T277" s="378"/>
      <c r="X277" s="378"/>
      <c r="AB277" s="378"/>
      <c r="AF277" s="378"/>
      <c r="AG277" s="378"/>
      <c r="AK277" s="378"/>
      <c r="AO277" s="378"/>
      <c r="AS277" s="378"/>
    </row>
    <row r="278" spans="4:45" x14ac:dyDescent="0.3">
      <c r="D278" s="378"/>
      <c r="H278" s="378"/>
      <c r="L278" s="378"/>
      <c r="P278" s="378"/>
      <c r="T278" s="378"/>
      <c r="X278" s="378"/>
      <c r="AB278" s="378"/>
      <c r="AF278" s="378"/>
      <c r="AG278" s="378"/>
      <c r="AK278" s="378"/>
      <c r="AO278" s="378"/>
      <c r="AS278" s="378"/>
    </row>
    <row r="279" spans="4:45" x14ac:dyDescent="0.3">
      <c r="D279" s="378"/>
      <c r="H279" s="378"/>
      <c r="L279" s="378"/>
      <c r="P279" s="378"/>
      <c r="T279" s="378"/>
      <c r="X279" s="378"/>
      <c r="AB279" s="378"/>
      <c r="AF279" s="378"/>
      <c r="AG279" s="378"/>
      <c r="AK279" s="378"/>
      <c r="AO279" s="378"/>
      <c r="AS279" s="378"/>
    </row>
    <row r="280" spans="4:45" x14ac:dyDescent="0.3">
      <c r="D280" s="378"/>
      <c r="H280" s="378"/>
      <c r="L280" s="378"/>
      <c r="P280" s="378"/>
      <c r="T280" s="378"/>
      <c r="X280" s="378"/>
      <c r="AB280" s="378"/>
      <c r="AF280" s="378"/>
      <c r="AG280" s="378"/>
      <c r="AK280" s="378"/>
      <c r="AO280" s="378"/>
      <c r="AS280" s="378"/>
    </row>
    <row r="281" spans="4:45" x14ac:dyDescent="0.3">
      <c r="D281" s="378"/>
      <c r="H281" s="378"/>
      <c r="L281" s="378"/>
      <c r="P281" s="378"/>
      <c r="T281" s="378"/>
      <c r="X281" s="378"/>
      <c r="AB281" s="378"/>
      <c r="AF281" s="378"/>
      <c r="AG281" s="378"/>
      <c r="AK281" s="378"/>
      <c r="AO281" s="378"/>
      <c r="AS281" s="378"/>
    </row>
    <row r="282" spans="4:45" x14ac:dyDescent="0.3">
      <c r="D282" s="378"/>
      <c r="H282" s="378"/>
      <c r="L282" s="378"/>
      <c r="P282" s="378"/>
      <c r="T282" s="378"/>
      <c r="X282" s="378"/>
      <c r="AB282" s="378"/>
      <c r="AF282" s="378"/>
      <c r="AG282" s="378"/>
      <c r="AK282" s="378"/>
      <c r="AO282" s="378"/>
      <c r="AS282" s="378"/>
    </row>
    <row r="283" spans="4:45" x14ac:dyDescent="0.3">
      <c r="D283" s="378"/>
      <c r="H283" s="378"/>
      <c r="L283" s="378"/>
      <c r="P283" s="378"/>
      <c r="T283" s="378"/>
      <c r="X283" s="378"/>
      <c r="AB283" s="378"/>
      <c r="AF283" s="378"/>
      <c r="AG283" s="378"/>
      <c r="AK283" s="378"/>
      <c r="AO283" s="378"/>
      <c r="AS283" s="378"/>
    </row>
    <row r="284" spans="4:45" x14ac:dyDescent="0.3">
      <c r="D284" s="378"/>
      <c r="H284" s="378"/>
      <c r="L284" s="378"/>
      <c r="P284" s="378"/>
      <c r="T284" s="378"/>
      <c r="X284" s="378"/>
      <c r="AB284" s="378"/>
      <c r="AF284" s="378"/>
      <c r="AG284" s="378"/>
      <c r="AK284" s="378"/>
      <c r="AO284" s="378"/>
      <c r="AS284" s="378"/>
    </row>
    <row r="285" spans="4:45" x14ac:dyDescent="0.3">
      <c r="D285" s="378"/>
      <c r="H285" s="378"/>
      <c r="L285" s="378"/>
      <c r="P285" s="378"/>
      <c r="T285" s="378"/>
      <c r="X285" s="378"/>
      <c r="AB285" s="378"/>
      <c r="AF285" s="378"/>
      <c r="AG285" s="378"/>
      <c r="AK285" s="378"/>
      <c r="AO285" s="378"/>
      <c r="AS285" s="378"/>
    </row>
    <row r="286" spans="4:45" x14ac:dyDescent="0.3">
      <c r="D286" s="378"/>
      <c r="H286" s="378"/>
      <c r="L286" s="378"/>
      <c r="P286" s="378"/>
      <c r="T286" s="378"/>
      <c r="X286" s="378"/>
      <c r="AB286" s="378"/>
      <c r="AF286" s="378"/>
      <c r="AG286" s="378"/>
      <c r="AK286" s="378"/>
      <c r="AO286" s="378"/>
      <c r="AS286" s="378"/>
    </row>
    <row r="287" spans="4:45" x14ac:dyDescent="0.3">
      <c r="D287" s="378"/>
      <c r="H287" s="378"/>
      <c r="L287" s="378"/>
      <c r="P287" s="378"/>
      <c r="T287" s="378"/>
      <c r="X287" s="378"/>
      <c r="AB287" s="378"/>
      <c r="AF287" s="378"/>
      <c r="AG287" s="378"/>
      <c r="AK287" s="378"/>
      <c r="AO287" s="378"/>
      <c r="AS287" s="378"/>
    </row>
    <row r="288" spans="4:45" x14ac:dyDescent="0.3">
      <c r="D288" s="378"/>
      <c r="H288" s="378"/>
      <c r="L288" s="378"/>
      <c r="P288" s="378"/>
      <c r="T288" s="378"/>
      <c r="X288" s="378"/>
      <c r="AB288" s="378"/>
      <c r="AF288" s="378"/>
      <c r="AG288" s="378"/>
      <c r="AK288" s="378"/>
      <c r="AO288" s="378"/>
      <c r="AS288" s="378"/>
    </row>
    <row r="289" spans="4:45" x14ac:dyDescent="0.3">
      <c r="D289" s="378"/>
      <c r="H289" s="378"/>
      <c r="L289" s="378"/>
      <c r="P289" s="378"/>
      <c r="T289" s="378"/>
      <c r="X289" s="378"/>
      <c r="AB289" s="378"/>
      <c r="AF289" s="378"/>
      <c r="AG289" s="378"/>
      <c r="AK289" s="378"/>
      <c r="AO289" s="378"/>
      <c r="AS289" s="378"/>
    </row>
    <row r="290" spans="4:45" x14ac:dyDescent="0.3">
      <c r="D290" s="378"/>
      <c r="H290" s="378"/>
      <c r="L290" s="378"/>
      <c r="P290" s="378"/>
      <c r="T290" s="378"/>
      <c r="X290" s="378"/>
      <c r="AB290" s="378"/>
      <c r="AF290" s="378"/>
      <c r="AG290" s="378"/>
      <c r="AK290" s="378"/>
      <c r="AO290" s="378"/>
      <c r="AS290" s="378"/>
    </row>
    <row r="291" spans="4:45" x14ac:dyDescent="0.3">
      <c r="D291" s="378"/>
      <c r="H291" s="378"/>
      <c r="L291" s="378"/>
      <c r="P291" s="378"/>
      <c r="T291" s="378"/>
      <c r="X291" s="378"/>
      <c r="AB291" s="378"/>
      <c r="AF291" s="378"/>
      <c r="AG291" s="378"/>
      <c r="AK291" s="378"/>
      <c r="AO291" s="378"/>
      <c r="AS291" s="378"/>
    </row>
    <row r="292" spans="4:45" x14ac:dyDescent="0.3">
      <c r="D292" s="378"/>
      <c r="H292" s="378"/>
      <c r="L292" s="378"/>
      <c r="P292" s="378"/>
      <c r="T292" s="378"/>
      <c r="X292" s="378"/>
      <c r="AB292" s="378"/>
      <c r="AF292" s="378"/>
      <c r="AG292" s="378"/>
      <c r="AK292" s="378"/>
      <c r="AO292" s="378"/>
      <c r="AS292" s="378"/>
    </row>
    <row r="293" spans="4:45" x14ac:dyDescent="0.3">
      <c r="D293" s="378"/>
      <c r="H293" s="378"/>
      <c r="L293" s="378"/>
      <c r="P293" s="378"/>
      <c r="T293" s="378"/>
      <c r="X293" s="378"/>
      <c r="AB293" s="378"/>
      <c r="AF293" s="378"/>
      <c r="AG293" s="378"/>
      <c r="AK293" s="378"/>
      <c r="AO293" s="378"/>
      <c r="AS293" s="378"/>
    </row>
    <row r="294" spans="4:45" x14ac:dyDescent="0.3">
      <c r="D294" s="378"/>
      <c r="H294" s="378"/>
      <c r="L294" s="378"/>
      <c r="P294" s="378"/>
      <c r="T294" s="378"/>
      <c r="X294" s="378"/>
      <c r="AB294" s="378"/>
      <c r="AF294" s="378"/>
      <c r="AG294" s="378"/>
      <c r="AK294" s="378"/>
      <c r="AO294" s="378"/>
      <c r="AS294" s="378"/>
    </row>
    <row r="295" spans="4:45" x14ac:dyDescent="0.3">
      <c r="D295" s="378"/>
      <c r="H295" s="378"/>
      <c r="L295" s="378"/>
      <c r="P295" s="378"/>
      <c r="T295" s="378"/>
      <c r="X295" s="378"/>
      <c r="AB295" s="378"/>
      <c r="AF295" s="378"/>
      <c r="AG295" s="378"/>
      <c r="AK295" s="378"/>
      <c r="AO295" s="378"/>
      <c r="AS295" s="378"/>
    </row>
    <row r="296" spans="4:45" x14ac:dyDescent="0.3">
      <c r="D296" s="378"/>
      <c r="H296" s="378"/>
      <c r="L296" s="378"/>
      <c r="P296" s="378"/>
      <c r="T296" s="378"/>
      <c r="X296" s="378"/>
      <c r="AB296" s="378"/>
      <c r="AF296" s="378"/>
      <c r="AG296" s="378"/>
      <c r="AK296" s="378"/>
      <c r="AO296" s="378"/>
      <c r="AS296" s="378"/>
    </row>
    <row r="297" spans="4:45" x14ac:dyDescent="0.3">
      <c r="D297" s="378"/>
      <c r="H297" s="378"/>
      <c r="L297" s="378"/>
      <c r="P297" s="378"/>
      <c r="T297" s="378"/>
      <c r="X297" s="378"/>
      <c r="AB297" s="378"/>
      <c r="AF297" s="378"/>
      <c r="AG297" s="378"/>
      <c r="AK297" s="378"/>
      <c r="AO297" s="378"/>
      <c r="AS297" s="378"/>
    </row>
    <row r="298" spans="4:45" x14ac:dyDescent="0.3">
      <c r="D298" s="378"/>
      <c r="H298" s="378"/>
      <c r="L298" s="378"/>
      <c r="P298" s="378"/>
      <c r="T298" s="378"/>
      <c r="X298" s="378"/>
      <c r="AB298" s="378"/>
      <c r="AF298" s="378"/>
      <c r="AG298" s="378"/>
      <c r="AK298" s="378"/>
      <c r="AO298" s="378"/>
      <c r="AS298" s="378"/>
    </row>
    <row r="299" spans="4:45" x14ac:dyDescent="0.3">
      <c r="D299" s="378"/>
      <c r="H299" s="378"/>
      <c r="L299" s="378"/>
      <c r="P299" s="378"/>
      <c r="T299" s="378"/>
      <c r="X299" s="378"/>
      <c r="AB299" s="378"/>
      <c r="AF299" s="378"/>
      <c r="AG299" s="378"/>
      <c r="AK299" s="378"/>
      <c r="AO299" s="378"/>
      <c r="AS299" s="378"/>
    </row>
    <row r="300" spans="4:45" x14ac:dyDescent="0.3">
      <c r="D300" s="378"/>
      <c r="H300" s="378"/>
      <c r="L300" s="378"/>
      <c r="P300" s="378"/>
      <c r="T300" s="378"/>
      <c r="X300" s="378"/>
      <c r="AB300" s="378"/>
      <c r="AF300" s="378"/>
      <c r="AG300" s="378"/>
      <c r="AK300" s="378"/>
      <c r="AO300" s="378"/>
      <c r="AS300" s="378"/>
    </row>
    <row r="301" spans="4:45" x14ac:dyDescent="0.3">
      <c r="D301" s="378"/>
      <c r="H301" s="378"/>
      <c r="L301" s="378"/>
      <c r="P301" s="378"/>
      <c r="T301" s="378"/>
      <c r="X301" s="378"/>
      <c r="AB301" s="378"/>
      <c r="AF301" s="378"/>
      <c r="AG301" s="378"/>
      <c r="AK301" s="378"/>
      <c r="AO301" s="378"/>
      <c r="AS301" s="378"/>
    </row>
    <row r="302" spans="4:45" x14ac:dyDescent="0.3">
      <c r="D302" s="378"/>
      <c r="H302" s="378"/>
      <c r="L302" s="378"/>
      <c r="P302" s="378"/>
      <c r="T302" s="378"/>
      <c r="X302" s="378"/>
      <c r="AB302" s="378"/>
      <c r="AF302" s="378"/>
      <c r="AG302" s="378"/>
      <c r="AK302" s="378"/>
      <c r="AO302" s="378"/>
      <c r="AS302" s="378"/>
    </row>
    <row r="303" spans="4:45" x14ac:dyDescent="0.3">
      <c r="D303" s="378"/>
      <c r="H303" s="378"/>
      <c r="L303" s="378"/>
      <c r="P303" s="378"/>
      <c r="T303" s="378"/>
      <c r="X303" s="378"/>
      <c r="AB303" s="378"/>
      <c r="AF303" s="378"/>
      <c r="AG303" s="378"/>
      <c r="AK303" s="378"/>
      <c r="AO303" s="378"/>
      <c r="AS303" s="378"/>
    </row>
    <row r="304" spans="4:45" x14ac:dyDescent="0.3">
      <c r="D304" s="378"/>
      <c r="H304" s="378"/>
      <c r="L304" s="378"/>
      <c r="P304" s="378"/>
      <c r="T304" s="378"/>
      <c r="X304" s="378"/>
      <c r="AB304" s="378"/>
      <c r="AF304" s="378"/>
      <c r="AG304" s="378"/>
      <c r="AK304" s="378"/>
      <c r="AO304" s="378"/>
      <c r="AS304" s="378"/>
    </row>
    <row r="305" spans="4:45" x14ac:dyDescent="0.3">
      <c r="D305" s="378"/>
      <c r="H305" s="378"/>
      <c r="L305" s="378"/>
      <c r="P305" s="378"/>
      <c r="T305" s="378"/>
      <c r="X305" s="378"/>
      <c r="AB305" s="378"/>
      <c r="AF305" s="378"/>
      <c r="AG305" s="378"/>
      <c r="AK305" s="378"/>
      <c r="AO305" s="378"/>
      <c r="AS305" s="378"/>
    </row>
    <row r="306" spans="4:45" x14ac:dyDescent="0.3">
      <c r="D306" s="378"/>
      <c r="H306" s="378"/>
      <c r="L306" s="378"/>
      <c r="P306" s="378"/>
      <c r="T306" s="378"/>
      <c r="X306" s="378"/>
      <c r="AB306" s="378"/>
      <c r="AF306" s="378"/>
      <c r="AG306" s="378"/>
      <c r="AK306" s="378"/>
      <c r="AO306" s="378"/>
      <c r="AS306" s="378"/>
    </row>
    <row r="307" spans="4:45" x14ac:dyDescent="0.3">
      <c r="D307" s="378"/>
      <c r="H307" s="378"/>
      <c r="L307" s="378"/>
      <c r="P307" s="378"/>
      <c r="T307" s="378"/>
      <c r="X307" s="378"/>
      <c r="AB307" s="378"/>
      <c r="AF307" s="378"/>
      <c r="AG307" s="378"/>
      <c r="AK307" s="378"/>
      <c r="AO307" s="378"/>
      <c r="AS307" s="378"/>
    </row>
    <row r="308" spans="4:45" x14ac:dyDescent="0.3">
      <c r="D308" s="378"/>
      <c r="H308" s="378"/>
      <c r="L308" s="378"/>
      <c r="P308" s="378"/>
      <c r="T308" s="378"/>
      <c r="X308" s="378"/>
      <c r="AB308" s="378"/>
      <c r="AF308" s="378"/>
      <c r="AG308" s="378"/>
      <c r="AK308" s="378"/>
      <c r="AO308" s="378"/>
      <c r="AS308" s="378"/>
    </row>
    <row r="309" spans="4:45" x14ac:dyDescent="0.3">
      <c r="D309" s="378"/>
      <c r="H309" s="378"/>
      <c r="L309" s="378"/>
      <c r="P309" s="378"/>
      <c r="T309" s="378"/>
      <c r="X309" s="378"/>
      <c r="AB309" s="378"/>
      <c r="AF309" s="378"/>
      <c r="AG309" s="378"/>
      <c r="AK309" s="378"/>
      <c r="AO309" s="378"/>
      <c r="AS309" s="378"/>
    </row>
    <row r="310" spans="4:45" x14ac:dyDescent="0.3">
      <c r="D310" s="378"/>
      <c r="H310" s="378"/>
      <c r="L310" s="378"/>
      <c r="P310" s="378"/>
      <c r="T310" s="378"/>
      <c r="X310" s="378"/>
      <c r="AB310" s="378"/>
      <c r="AF310" s="378"/>
      <c r="AG310" s="378"/>
      <c r="AK310" s="378"/>
      <c r="AO310" s="378"/>
      <c r="AS310" s="378"/>
    </row>
    <row r="311" spans="4:45" x14ac:dyDescent="0.3">
      <c r="D311" s="378"/>
      <c r="H311" s="378"/>
      <c r="L311" s="378"/>
      <c r="P311" s="378"/>
      <c r="T311" s="378"/>
      <c r="X311" s="378"/>
      <c r="AB311" s="378"/>
      <c r="AF311" s="378"/>
      <c r="AG311" s="378"/>
      <c r="AK311" s="378"/>
      <c r="AO311" s="378"/>
      <c r="AS311" s="378"/>
    </row>
    <row r="312" spans="4:45" x14ac:dyDescent="0.3">
      <c r="D312" s="378"/>
      <c r="H312" s="378"/>
      <c r="L312" s="378"/>
      <c r="P312" s="378"/>
      <c r="T312" s="378"/>
      <c r="X312" s="378"/>
      <c r="AB312" s="378"/>
      <c r="AF312" s="378"/>
      <c r="AG312" s="378"/>
      <c r="AK312" s="378"/>
      <c r="AO312" s="378"/>
      <c r="AS312" s="378"/>
    </row>
    <row r="313" spans="4:45" x14ac:dyDescent="0.3">
      <c r="D313" s="378"/>
      <c r="H313" s="378"/>
      <c r="L313" s="378"/>
      <c r="P313" s="378"/>
      <c r="T313" s="378"/>
      <c r="X313" s="378"/>
      <c r="AB313" s="378"/>
      <c r="AF313" s="378"/>
      <c r="AG313" s="378"/>
      <c r="AK313" s="378"/>
      <c r="AO313" s="378"/>
      <c r="AS313" s="378"/>
    </row>
    <row r="314" spans="4:45" x14ac:dyDescent="0.3">
      <c r="D314" s="378"/>
      <c r="H314" s="378"/>
      <c r="L314" s="378"/>
      <c r="P314" s="378"/>
      <c r="T314" s="378"/>
      <c r="X314" s="378"/>
      <c r="AB314" s="378"/>
      <c r="AF314" s="378"/>
      <c r="AG314" s="378"/>
      <c r="AK314" s="378"/>
      <c r="AO314" s="378"/>
      <c r="AS314" s="378"/>
    </row>
    <row r="315" spans="4:45" x14ac:dyDescent="0.3">
      <c r="D315" s="378"/>
      <c r="H315" s="378"/>
      <c r="L315" s="378"/>
      <c r="P315" s="378"/>
      <c r="T315" s="378"/>
      <c r="X315" s="378"/>
      <c r="AB315" s="378"/>
      <c r="AF315" s="378"/>
      <c r="AG315" s="378"/>
      <c r="AK315" s="378"/>
      <c r="AO315" s="378"/>
      <c r="AS315" s="378"/>
    </row>
    <row r="316" spans="4:45" x14ac:dyDescent="0.3">
      <c r="D316" s="378"/>
      <c r="H316" s="378"/>
      <c r="L316" s="378"/>
      <c r="P316" s="378"/>
      <c r="T316" s="378"/>
      <c r="X316" s="378"/>
      <c r="AB316" s="378"/>
      <c r="AF316" s="378"/>
      <c r="AG316" s="378"/>
      <c r="AK316" s="378"/>
      <c r="AO316" s="378"/>
      <c r="AS316" s="378"/>
    </row>
    <row r="317" spans="4:45" x14ac:dyDescent="0.3">
      <c r="D317" s="378"/>
      <c r="H317" s="378"/>
      <c r="L317" s="378"/>
      <c r="P317" s="378"/>
      <c r="T317" s="378"/>
      <c r="X317" s="378"/>
      <c r="AB317" s="378"/>
      <c r="AF317" s="378"/>
      <c r="AG317" s="378"/>
      <c r="AK317" s="378"/>
      <c r="AO317" s="378"/>
      <c r="AS317" s="378"/>
    </row>
    <row r="318" spans="4:45" x14ac:dyDescent="0.3">
      <c r="D318" s="378"/>
      <c r="H318" s="378"/>
      <c r="L318" s="378"/>
      <c r="P318" s="378"/>
      <c r="T318" s="378"/>
      <c r="X318" s="378"/>
      <c r="AB318" s="378"/>
      <c r="AF318" s="378"/>
      <c r="AG318" s="378"/>
      <c r="AK318" s="378"/>
      <c r="AO318" s="378"/>
      <c r="AS318" s="378"/>
    </row>
    <row r="319" spans="4:45" x14ac:dyDescent="0.3">
      <c r="D319" s="378"/>
      <c r="H319" s="378"/>
      <c r="L319" s="378"/>
      <c r="P319" s="378"/>
      <c r="T319" s="378"/>
      <c r="X319" s="378"/>
      <c r="AB319" s="378"/>
      <c r="AF319" s="378"/>
      <c r="AG319" s="378"/>
      <c r="AK319" s="378"/>
      <c r="AO319" s="378"/>
      <c r="AS319" s="378"/>
    </row>
    <row r="320" spans="4:45" x14ac:dyDescent="0.3">
      <c r="D320" s="378"/>
      <c r="H320" s="378"/>
      <c r="L320" s="378"/>
      <c r="P320" s="378"/>
      <c r="T320" s="378"/>
      <c r="X320" s="378"/>
      <c r="AB320" s="378"/>
      <c r="AF320" s="378"/>
      <c r="AG320" s="378"/>
      <c r="AK320" s="378"/>
      <c r="AO320" s="378"/>
      <c r="AS320" s="378"/>
    </row>
    <row r="321" spans="4:45" x14ac:dyDescent="0.3">
      <c r="D321" s="378"/>
      <c r="H321" s="378"/>
      <c r="L321" s="378"/>
      <c r="P321" s="378"/>
      <c r="T321" s="378"/>
      <c r="X321" s="378"/>
      <c r="AB321" s="378"/>
      <c r="AF321" s="378"/>
      <c r="AG321" s="378"/>
      <c r="AK321" s="378"/>
      <c r="AO321" s="378"/>
      <c r="AS321" s="378"/>
    </row>
    <row r="322" spans="4:45" x14ac:dyDescent="0.3">
      <c r="D322" s="378"/>
      <c r="H322" s="378"/>
      <c r="L322" s="378"/>
      <c r="P322" s="378"/>
      <c r="T322" s="378"/>
      <c r="X322" s="378"/>
      <c r="AB322" s="378"/>
      <c r="AF322" s="378"/>
      <c r="AG322" s="378"/>
      <c r="AK322" s="378"/>
      <c r="AO322" s="378"/>
      <c r="AS322" s="378"/>
    </row>
    <row r="323" spans="4:45" x14ac:dyDescent="0.3">
      <c r="D323" s="378"/>
      <c r="H323" s="378"/>
      <c r="L323" s="378"/>
      <c r="P323" s="378"/>
      <c r="T323" s="378"/>
      <c r="X323" s="378"/>
      <c r="AB323" s="378"/>
      <c r="AF323" s="378"/>
      <c r="AG323" s="378"/>
      <c r="AK323" s="378"/>
      <c r="AO323" s="378"/>
      <c r="AS323" s="378"/>
    </row>
    <row r="324" spans="4:45" x14ac:dyDescent="0.3">
      <c r="D324" s="378"/>
      <c r="H324" s="378"/>
      <c r="L324" s="378"/>
      <c r="P324" s="378"/>
      <c r="T324" s="378"/>
      <c r="X324" s="378"/>
      <c r="AB324" s="378"/>
      <c r="AF324" s="378"/>
      <c r="AG324" s="378"/>
      <c r="AK324" s="378"/>
      <c r="AO324" s="378"/>
      <c r="AS324" s="378"/>
    </row>
    <row r="325" spans="4:45" x14ac:dyDescent="0.3">
      <c r="D325" s="378"/>
      <c r="H325" s="378"/>
      <c r="L325" s="378"/>
      <c r="P325" s="378"/>
      <c r="T325" s="378"/>
      <c r="X325" s="378"/>
      <c r="AB325" s="378"/>
      <c r="AF325" s="378"/>
      <c r="AG325" s="378"/>
      <c r="AK325" s="378"/>
      <c r="AO325" s="378"/>
      <c r="AS325" s="378"/>
    </row>
    <row r="326" spans="4:45" x14ac:dyDescent="0.3">
      <c r="D326" s="378"/>
      <c r="H326" s="378"/>
      <c r="L326" s="378"/>
      <c r="P326" s="378"/>
      <c r="T326" s="378"/>
      <c r="X326" s="378"/>
      <c r="AB326" s="378"/>
      <c r="AF326" s="378"/>
      <c r="AG326" s="378"/>
      <c r="AK326" s="378"/>
      <c r="AO326" s="378"/>
      <c r="AS326" s="378"/>
    </row>
    <row r="327" spans="4:45" x14ac:dyDescent="0.3">
      <c r="D327" s="378"/>
      <c r="H327" s="378"/>
      <c r="L327" s="378"/>
      <c r="P327" s="378"/>
      <c r="T327" s="378"/>
      <c r="X327" s="378"/>
      <c r="AB327" s="378"/>
      <c r="AF327" s="378"/>
      <c r="AG327" s="378"/>
      <c r="AK327" s="378"/>
      <c r="AO327" s="378"/>
      <c r="AS327" s="378"/>
    </row>
    <row r="328" spans="4:45" x14ac:dyDescent="0.3">
      <c r="D328" s="378"/>
      <c r="H328" s="378"/>
      <c r="L328" s="378"/>
      <c r="P328" s="378"/>
      <c r="T328" s="378"/>
      <c r="X328" s="378"/>
      <c r="AB328" s="378"/>
      <c r="AF328" s="378"/>
      <c r="AG328" s="378"/>
      <c r="AK328" s="378"/>
      <c r="AO328" s="378"/>
      <c r="AS328" s="378"/>
    </row>
    <row r="329" spans="4:45" x14ac:dyDescent="0.3">
      <c r="D329" s="378"/>
      <c r="H329" s="378"/>
      <c r="L329" s="378"/>
      <c r="P329" s="378"/>
      <c r="T329" s="378"/>
      <c r="X329" s="378"/>
      <c r="AB329" s="378"/>
      <c r="AF329" s="378"/>
      <c r="AG329" s="378"/>
      <c r="AK329" s="378"/>
      <c r="AO329" s="378"/>
      <c r="AS329" s="378"/>
    </row>
    <row r="330" spans="4:45" x14ac:dyDescent="0.3">
      <c r="D330" s="378"/>
      <c r="H330" s="378"/>
      <c r="L330" s="378"/>
      <c r="P330" s="378"/>
      <c r="T330" s="378"/>
      <c r="X330" s="378"/>
      <c r="AB330" s="378"/>
      <c r="AF330" s="378"/>
      <c r="AG330" s="378"/>
      <c r="AK330" s="378"/>
      <c r="AO330" s="378"/>
      <c r="AS330" s="378"/>
    </row>
    <row r="331" spans="4:45" x14ac:dyDescent="0.3">
      <c r="D331" s="378"/>
      <c r="H331" s="378"/>
      <c r="L331" s="378"/>
      <c r="P331" s="378"/>
      <c r="T331" s="378"/>
      <c r="X331" s="378"/>
      <c r="AB331" s="378"/>
      <c r="AF331" s="378"/>
      <c r="AG331" s="378"/>
      <c r="AK331" s="378"/>
      <c r="AO331" s="378"/>
      <c r="AS331" s="378"/>
    </row>
    <row r="332" spans="4:45" x14ac:dyDescent="0.3">
      <c r="D332" s="378"/>
      <c r="H332" s="378"/>
      <c r="L332" s="378"/>
      <c r="P332" s="378"/>
      <c r="T332" s="378"/>
      <c r="X332" s="378"/>
      <c r="AB332" s="378"/>
      <c r="AF332" s="378"/>
      <c r="AG332" s="378"/>
      <c r="AK332" s="378"/>
      <c r="AO332" s="378"/>
      <c r="AS332" s="378"/>
    </row>
    <row r="333" spans="4:45" x14ac:dyDescent="0.3">
      <c r="D333" s="378"/>
      <c r="H333" s="378"/>
      <c r="L333" s="378"/>
      <c r="P333" s="378"/>
      <c r="T333" s="378"/>
      <c r="X333" s="378"/>
      <c r="AB333" s="378"/>
      <c r="AF333" s="378"/>
      <c r="AG333" s="378"/>
      <c r="AK333" s="378"/>
      <c r="AO333" s="378"/>
      <c r="AS333" s="378"/>
    </row>
    <row r="334" spans="4:45" x14ac:dyDescent="0.3">
      <c r="D334" s="378"/>
      <c r="H334" s="378"/>
      <c r="L334" s="378"/>
      <c r="P334" s="378"/>
      <c r="T334" s="378"/>
      <c r="X334" s="378"/>
      <c r="AB334" s="378"/>
      <c r="AF334" s="378"/>
      <c r="AG334" s="378"/>
      <c r="AK334" s="378"/>
      <c r="AO334" s="378"/>
      <c r="AS334" s="378"/>
    </row>
    <row r="335" spans="4:45" x14ac:dyDescent="0.3">
      <c r="D335" s="378"/>
      <c r="H335" s="378"/>
      <c r="L335" s="378"/>
      <c r="P335" s="378"/>
      <c r="T335" s="378"/>
      <c r="X335" s="378"/>
      <c r="AB335" s="378"/>
      <c r="AF335" s="378"/>
      <c r="AG335" s="378"/>
      <c r="AK335" s="378"/>
      <c r="AO335" s="378"/>
      <c r="AS335" s="378"/>
    </row>
    <row r="336" spans="4:45" x14ac:dyDescent="0.3">
      <c r="D336" s="378"/>
      <c r="H336" s="378"/>
      <c r="L336" s="378"/>
      <c r="P336" s="378"/>
      <c r="T336" s="378"/>
      <c r="X336" s="378"/>
      <c r="AB336" s="378"/>
      <c r="AF336" s="378"/>
      <c r="AG336" s="378"/>
      <c r="AK336" s="378"/>
      <c r="AO336" s="378"/>
      <c r="AS336" s="378"/>
    </row>
    <row r="337" spans="4:45" x14ac:dyDescent="0.3">
      <c r="D337" s="378"/>
      <c r="H337" s="378"/>
      <c r="L337" s="378"/>
      <c r="P337" s="378"/>
      <c r="T337" s="378"/>
      <c r="X337" s="378"/>
      <c r="AB337" s="378"/>
      <c r="AF337" s="378"/>
      <c r="AG337" s="378"/>
      <c r="AK337" s="378"/>
      <c r="AO337" s="378"/>
      <c r="AS337" s="378"/>
    </row>
    <row r="338" spans="4:45" x14ac:dyDescent="0.3">
      <c r="D338" s="378"/>
      <c r="H338" s="378"/>
      <c r="L338" s="378"/>
      <c r="P338" s="378"/>
      <c r="T338" s="378"/>
      <c r="X338" s="378"/>
      <c r="AB338" s="378"/>
      <c r="AF338" s="378"/>
      <c r="AG338" s="378"/>
      <c r="AK338" s="378"/>
      <c r="AO338" s="378"/>
      <c r="AS338" s="378"/>
    </row>
    <row r="339" spans="4:45" x14ac:dyDescent="0.3">
      <c r="D339" s="378"/>
      <c r="H339" s="378"/>
      <c r="L339" s="378"/>
      <c r="P339" s="378"/>
      <c r="T339" s="378"/>
      <c r="X339" s="378"/>
      <c r="AB339" s="378"/>
      <c r="AF339" s="378"/>
      <c r="AG339" s="378"/>
      <c r="AK339" s="378"/>
      <c r="AO339" s="378"/>
      <c r="AS339" s="378"/>
    </row>
    <row r="340" spans="4:45" x14ac:dyDescent="0.3">
      <c r="D340" s="378"/>
      <c r="H340" s="378"/>
      <c r="L340" s="378"/>
      <c r="P340" s="378"/>
      <c r="T340" s="378"/>
      <c r="X340" s="378"/>
      <c r="AB340" s="378"/>
      <c r="AF340" s="378"/>
      <c r="AG340" s="378"/>
      <c r="AK340" s="378"/>
      <c r="AO340" s="378"/>
      <c r="AS340" s="378"/>
    </row>
    <row r="341" spans="4:45" x14ac:dyDescent="0.3">
      <c r="D341" s="378"/>
      <c r="H341" s="378"/>
      <c r="L341" s="378"/>
      <c r="P341" s="378"/>
      <c r="T341" s="378"/>
      <c r="X341" s="378"/>
      <c r="AB341" s="378"/>
      <c r="AF341" s="378"/>
      <c r="AG341" s="378"/>
      <c r="AK341" s="378"/>
      <c r="AO341" s="378"/>
      <c r="AS341" s="378"/>
    </row>
    <row r="342" spans="4:45" x14ac:dyDescent="0.3">
      <c r="D342" s="378"/>
      <c r="H342" s="378"/>
      <c r="L342" s="378"/>
      <c r="P342" s="378"/>
      <c r="T342" s="378"/>
      <c r="X342" s="378"/>
      <c r="AB342" s="378"/>
      <c r="AF342" s="378"/>
      <c r="AG342" s="378"/>
      <c r="AK342" s="378"/>
      <c r="AO342" s="378"/>
      <c r="AS342" s="378"/>
    </row>
    <row r="343" spans="4:45" x14ac:dyDescent="0.3">
      <c r="D343" s="378"/>
      <c r="H343" s="378"/>
      <c r="L343" s="378"/>
      <c r="P343" s="378"/>
      <c r="T343" s="378"/>
      <c r="X343" s="378"/>
      <c r="AB343" s="378"/>
      <c r="AF343" s="378"/>
      <c r="AG343" s="378"/>
      <c r="AK343" s="378"/>
      <c r="AO343" s="378"/>
      <c r="AS343" s="378"/>
    </row>
    <row r="344" spans="4:45" x14ac:dyDescent="0.3">
      <c r="D344" s="378"/>
      <c r="H344" s="378"/>
      <c r="L344" s="378"/>
      <c r="P344" s="378"/>
      <c r="T344" s="378"/>
      <c r="X344" s="378"/>
      <c r="AB344" s="378"/>
      <c r="AF344" s="378"/>
      <c r="AG344" s="378"/>
      <c r="AK344" s="378"/>
      <c r="AO344" s="378"/>
      <c r="AS344" s="378"/>
    </row>
    <row r="345" spans="4:45" x14ac:dyDescent="0.3">
      <c r="D345" s="378"/>
      <c r="H345" s="378"/>
      <c r="L345" s="378"/>
      <c r="P345" s="378"/>
      <c r="T345" s="378"/>
      <c r="X345" s="378"/>
      <c r="AB345" s="378"/>
      <c r="AF345" s="378"/>
      <c r="AG345" s="378"/>
      <c r="AK345" s="378"/>
      <c r="AO345" s="378"/>
      <c r="AS345" s="378"/>
    </row>
    <row r="346" spans="4:45" x14ac:dyDescent="0.3">
      <c r="D346" s="378"/>
      <c r="H346" s="378"/>
      <c r="L346" s="378"/>
      <c r="P346" s="378"/>
      <c r="T346" s="378"/>
      <c r="X346" s="378"/>
      <c r="AB346" s="378"/>
      <c r="AF346" s="378"/>
      <c r="AG346" s="378"/>
      <c r="AK346" s="378"/>
      <c r="AO346" s="378"/>
      <c r="AS346" s="378"/>
    </row>
    <row r="347" spans="4:45" x14ac:dyDescent="0.3">
      <c r="D347" s="378"/>
      <c r="H347" s="378"/>
      <c r="L347" s="378"/>
      <c r="P347" s="378"/>
      <c r="T347" s="378"/>
      <c r="X347" s="378"/>
      <c r="AB347" s="378"/>
      <c r="AF347" s="378"/>
      <c r="AG347" s="378"/>
      <c r="AK347" s="378"/>
      <c r="AO347" s="378"/>
      <c r="AS347" s="378"/>
    </row>
    <row r="348" spans="4:45" x14ac:dyDescent="0.3">
      <c r="D348" s="378"/>
      <c r="H348" s="378"/>
      <c r="L348" s="378"/>
      <c r="P348" s="378"/>
      <c r="T348" s="378"/>
      <c r="X348" s="378"/>
      <c r="AB348" s="378"/>
      <c r="AF348" s="378"/>
      <c r="AG348" s="378"/>
      <c r="AK348" s="378"/>
      <c r="AO348" s="378"/>
      <c r="AS348" s="378"/>
    </row>
    <row r="349" spans="4:45" x14ac:dyDescent="0.3">
      <c r="D349" s="378"/>
      <c r="H349" s="378"/>
      <c r="L349" s="378"/>
      <c r="P349" s="378"/>
      <c r="T349" s="378"/>
      <c r="X349" s="378"/>
      <c r="AB349" s="378"/>
      <c r="AF349" s="378"/>
      <c r="AG349" s="378"/>
      <c r="AK349" s="378"/>
      <c r="AO349" s="378"/>
      <c r="AS349" s="378"/>
    </row>
    <row r="350" spans="4:45" x14ac:dyDescent="0.3">
      <c r="D350" s="378"/>
      <c r="H350" s="378"/>
      <c r="L350" s="378"/>
      <c r="P350" s="378"/>
      <c r="T350" s="378"/>
      <c r="X350" s="378"/>
      <c r="AB350" s="378"/>
      <c r="AF350" s="378"/>
      <c r="AG350" s="378"/>
      <c r="AK350" s="378"/>
      <c r="AO350" s="378"/>
      <c r="AS350" s="378"/>
    </row>
    <row r="351" spans="4:45" x14ac:dyDescent="0.3">
      <c r="D351" s="378"/>
      <c r="H351" s="378"/>
      <c r="L351" s="378"/>
      <c r="P351" s="378"/>
      <c r="T351" s="378"/>
      <c r="X351" s="378"/>
      <c r="AB351" s="378"/>
      <c r="AF351" s="378"/>
      <c r="AG351" s="378"/>
      <c r="AK351" s="378"/>
      <c r="AO351" s="378"/>
      <c r="AS351" s="378"/>
    </row>
    <row r="352" spans="4:45" x14ac:dyDescent="0.3">
      <c r="D352" s="378"/>
      <c r="H352" s="378"/>
      <c r="L352" s="378"/>
      <c r="P352" s="378"/>
      <c r="T352" s="378"/>
      <c r="X352" s="378"/>
      <c r="AB352" s="378"/>
      <c r="AF352" s="378"/>
      <c r="AG352" s="378"/>
      <c r="AK352" s="378"/>
      <c r="AO352" s="378"/>
      <c r="AS352" s="378"/>
    </row>
    <row r="353" spans="4:45" x14ac:dyDescent="0.3">
      <c r="D353" s="378"/>
      <c r="H353" s="378"/>
      <c r="L353" s="378"/>
      <c r="P353" s="378"/>
      <c r="T353" s="378"/>
      <c r="X353" s="378"/>
      <c r="AB353" s="378"/>
      <c r="AF353" s="378"/>
      <c r="AG353" s="378"/>
      <c r="AK353" s="378"/>
      <c r="AO353" s="378"/>
      <c r="AS353" s="378"/>
    </row>
    <row r="354" spans="4:45" x14ac:dyDescent="0.3">
      <c r="D354" s="378"/>
      <c r="H354" s="378"/>
      <c r="L354" s="378"/>
      <c r="P354" s="378"/>
      <c r="T354" s="378"/>
      <c r="X354" s="378"/>
      <c r="AB354" s="378"/>
      <c r="AF354" s="378"/>
      <c r="AG354" s="378"/>
      <c r="AK354" s="378"/>
      <c r="AO354" s="378"/>
      <c r="AS354" s="378"/>
    </row>
    <row r="355" spans="4:45" x14ac:dyDescent="0.3">
      <c r="D355" s="378"/>
      <c r="H355" s="378"/>
      <c r="L355" s="378"/>
      <c r="P355" s="378"/>
      <c r="T355" s="378"/>
      <c r="X355" s="378"/>
      <c r="AB355" s="378"/>
      <c r="AF355" s="378"/>
      <c r="AG355" s="378"/>
      <c r="AK355" s="378"/>
      <c r="AO355" s="378"/>
      <c r="AS355" s="378"/>
    </row>
    <row r="356" spans="4:45" x14ac:dyDescent="0.3">
      <c r="D356" s="378"/>
      <c r="H356" s="378"/>
      <c r="L356" s="378"/>
      <c r="P356" s="378"/>
      <c r="T356" s="378"/>
      <c r="X356" s="378"/>
      <c r="AB356" s="378"/>
      <c r="AF356" s="378"/>
      <c r="AG356" s="378"/>
      <c r="AK356" s="378"/>
      <c r="AO356" s="378"/>
      <c r="AS356" s="378"/>
    </row>
    <row r="357" spans="4:45" x14ac:dyDescent="0.3">
      <c r="D357" s="378"/>
      <c r="H357" s="378"/>
      <c r="L357" s="378"/>
      <c r="P357" s="378"/>
      <c r="T357" s="378"/>
      <c r="X357" s="378"/>
      <c r="AB357" s="378"/>
      <c r="AF357" s="378"/>
      <c r="AG357" s="378"/>
      <c r="AK357" s="378"/>
      <c r="AO357" s="378"/>
      <c r="AS357" s="378"/>
    </row>
    <row r="358" spans="4:45" x14ac:dyDescent="0.3">
      <c r="D358" s="378"/>
      <c r="H358" s="378"/>
      <c r="L358" s="378"/>
      <c r="P358" s="378"/>
      <c r="T358" s="378"/>
      <c r="X358" s="378"/>
      <c r="AB358" s="378"/>
      <c r="AF358" s="378"/>
      <c r="AG358" s="378"/>
      <c r="AK358" s="378"/>
      <c r="AO358" s="378"/>
      <c r="AS358" s="378"/>
    </row>
    <row r="359" spans="4:45" x14ac:dyDescent="0.3">
      <c r="D359" s="378"/>
      <c r="H359" s="378"/>
      <c r="L359" s="378"/>
      <c r="P359" s="378"/>
      <c r="T359" s="378"/>
      <c r="X359" s="378"/>
      <c r="AB359" s="378"/>
      <c r="AF359" s="378"/>
      <c r="AG359" s="378"/>
      <c r="AK359" s="378"/>
      <c r="AO359" s="378"/>
      <c r="AS359" s="378"/>
    </row>
    <row r="360" spans="4:45" x14ac:dyDescent="0.3">
      <c r="D360" s="378"/>
      <c r="H360" s="378"/>
      <c r="L360" s="378"/>
      <c r="P360" s="378"/>
      <c r="T360" s="378"/>
      <c r="X360" s="378"/>
      <c r="AB360" s="378"/>
      <c r="AF360" s="378"/>
      <c r="AG360" s="378"/>
      <c r="AK360" s="378"/>
      <c r="AO360" s="378"/>
      <c r="AS360" s="378"/>
    </row>
    <row r="361" spans="4:45" x14ac:dyDescent="0.3">
      <c r="D361" s="378"/>
      <c r="H361" s="378"/>
      <c r="L361" s="378"/>
      <c r="P361" s="378"/>
      <c r="T361" s="378"/>
      <c r="X361" s="378"/>
      <c r="AB361" s="378"/>
      <c r="AF361" s="378"/>
      <c r="AG361" s="378"/>
      <c r="AK361" s="378"/>
      <c r="AO361" s="378"/>
      <c r="AS361" s="378"/>
    </row>
    <row r="362" spans="4:45" x14ac:dyDescent="0.3">
      <c r="D362" s="378"/>
      <c r="H362" s="378"/>
      <c r="L362" s="378"/>
      <c r="P362" s="378"/>
      <c r="T362" s="378"/>
      <c r="X362" s="378"/>
      <c r="AB362" s="378"/>
      <c r="AF362" s="378"/>
      <c r="AG362" s="378"/>
      <c r="AK362" s="378"/>
      <c r="AO362" s="378"/>
      <c r="AS362" s="378"/>
    </row>
    <row r="363" spans="4:45" x14ac:dyDescent="0.3">
      <c r="D363" s="378"/>
      <c r="H363" s="378"/>
      <c r="L363" s="378"/>
      <c r="P363" s="378"/>
      <c r="T363" s="378"/>
      <c r="X363" s="378"/>
      <c r="AB363" s="378"/>
      <c r="AF363" s="378"/>
      <c r="AG363" s="378"/>
      <c r="AK363" s="378"/>
      <c r="AO363" s="378"/>
      <c r="AS363" s="378"/>
    </row>
    <row r="364" spans="4:45" x14ac:dyDescent="0.3">
      <c r="D364" s="378"/>
      <c r="H364" s="378"/>
      <c r="L364" s="378"/>
      <c r="P364" s="378"/>
      <c r="T364" s="378"/>
      <c r="X364" s="378"/>
      <c r="AB364" s="378"/>
      <c r="AF364" s="378"/>
      <c r="AG364" s="378"/>
      <c r="AK364" s="378"/>
      <c r="AO364" s="378"/>
      <c r="AS364" s="378"/>
    </row>
    <row r="365" spans="4:45" x14ac:dyDescent="0.3">
      <c r="D365" s="378"/>
      <c r="H365" s="378"/>
      <c r="L365" s="378"/>
      <c r="P365" s="378"/>
      <c r="T365" s="378"/>
      <c r="X365" s="378"/>
      <c r="AB365" s="378"/>
      <c r="AF365" s="378"/>
      <c r="AG365" s="378"/>
      <c r="AK365" s="378"/>
      <c r="AO365" s="378"/>
      <c r="AS365" s="378"/>
    </row>
    <row r="366" spans="4:45" x14ac:dyDescent="0.3">
      <c r="D366" s="378"/>
      <c r="H366" s="378"/>
      <c r="L366" s="378"/>
      <c r="P366" s="378"/>
      <c r="T366" s="378"/>
      <c r="X366" s="378"/>
      <c r="AB366" s="378"/>
      <c r="AF366" s="378"/>
      <c r="AG366" s="378"/>
      <c r="AK366" s="378"/>
      <c r="AO366" s="378"/>
      <c r="AS366" s="378"/>
    </row>
    <row r="367" spans="4:45" x14ac:dyDescent="0.3">
      <c r="D367" s="378"/>
      <c r="H367" s="378"/>
      <c r="L367" s="378"/>
      <c r="P367" s="378"/>
      <c r="T367" s="378"/>
      <c r="X367" s="378"/>
      <c r="AB367" s="378"/>
      <c r="AF367" s="378"/>
      <c r="AG367" s="378"/>
      <c r="AK367" s="378"/>
      <c r="AO367" s="378"/>
      <c r="AS367" s="378"/>
    </row>
    <row r="368" spans="4:45" x14ac:dyDescent="0.3">
      <c r="D368" s="378"/>
      <c r="H368" s="378"/>
      <c r="L368" s="378"/>
      <c r="P368" s="378"/>
      <c r="T368" s="378"/>
      <c r="X368" s="378"/>
      <c r="AB368" s="378"/>
      <c r="AF368" s="378"/>
      <c r="AG368" s="378"/>
      <c r="AK368" s="378"/>
      <c r="AO368" s="378"/>
      <c r="AS368" s="378"/>
    </row>
    <row r="369" spans="4:45" x14ac:dyDescent="0.3">
      <c r="D369" s="378"/>
      <c r="H369" s="378"/>
      <c r="L369" s="378"/>
      <c r="P369" s="378"/>
      <c r="T369" s="378"/>
      <c r="X369" s="378"/>
      <c r="AB369" s="378"/>
      <c r="AF369" s="378"/>
      <c r="AG369" s="378"/>
      <c r="AK369" s="378"/>
      <c r="AO369" s="378"/>
      <c r="AS369" s="378"/>
    </row>
    <row r="370" spans="4:45" x14ac:dyDescent="0.3">
      <c r="D370" s="378"/>
      <c r="H370" s="378"/>
      <c r="L370" s="378"/>
      <c r="P370" s="378"/>
      <c r="T370" s="378"/>
      <c r="X370" s="378"/>
      <c r="AB370" s="378"/>
      <c r="AF370" s="378"/>
      <c r="AG370" s="378"/>
      <c r="AK370" s="378"/>
      <c r="AO370" s="378"/>
      <c r="AS370" s="378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8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365"/>
  <sheetViews>
    <sheetView zoomScaleNormal="100" zoomScaleSheetLayoutView="100" workbookViewId="0"/>
  </sheetViews>
  <sheetFormatPr defaultRowHeight="13.5" x14ac:dyDescent="0.25"/>
  <cols>
    <col min="1" max="1" width="19" style="347" bestFit="1" customWidth="1"/>
    <col min="2" max="2" width="6.42578125" style="347" customWidth="1"/>
    <col min="3" max="3" width="25.85546875" style="347" customWidth="1"/>
    <col min="4" max="4" width="9.5703125" style="347" bestFit="1" customWidth="1"/>
    <col min="5" max="5" width="9.28515625" style="347" customWidth="1"/>
    <col min="6" max="6" width="5.7109375" style="347" bestFit="1" customWidth="1"/>
    <col min="7" max="7" width="2.42578125" style="347" customWidth="1"/>
    <col min="8" max="8" width="9.5703125" style="347" bestFit="1" customWidth="1"/>
    <col min="9" max="9" width="10.140625" style="347" bestFit="1" customWidth="1"/>
    <col min="10" max="10" width="7.28515625" style="347" bestFit="1" customWidth="1"/>
    <col min="11" max="11" width="2.42578125" style="347" customWidth="1"/>
    <col min="12" max="12" width="9.5703125" style="347" bestFit="1" customWidth="1"/>
    <col min="13" max="13" width="10.140625" style="347" bestFit="1" customWidth="1"/>
    <col min="14" max="14" width="7.28515625" style="347" bestFit="1" customWidth="1"/>
    <col min="15" max="15" width="2.42578125" style="347" customWidth="1"/>
    <col min="16" max="16" width="9.5703125" style="347" bestFit="1" customWidth="1"/>
    <col min="17" max="17" width="10.140625" style="347" bestFit="1" customWidth="1"/>
    <col min="18" max="18" width="8.28515625" style="347" bestFit="1" customWidth="1"/>
    <col min="19" max="19" width="2.42578125" style="347" customWidth="1"/>
    <col min="20" max="20" width="9.5703125" style="347" bestFit="1" customWidth="1"/>
    <col min="21" max="21" width="10.140625" style="347" bestFit="1" customWidth="1"/>
    <col min="22" max="22" width="7.28515625" style="347" bestFit="1" customWidth="1"/>
    <col min="23" max="23" width="2.42578125" style="347" customWidth="1"/>
    <col min="24" max="24" width="9.5703125" style="347" customWidth="1"/>
    <col min="25" max="25" width="10.140625" style="347" customWidth="1"/>
    <col min="26" max="26" width="7.5703125" style="347" bestFit="1" customWidth="1"/>
    <col min="27" max="27" width="2.42578125" style="347" customWidth="1"/>
    <col min="28" max="28" width="9.5703125" style="347" bestFit="1" customWidth="1"/>
    <col min="29" max="29" width="10.140625" style="347" bestFit="1" customWidth="1"/>
    <col min="30" max="30" width="7.5703125" style="347" customWidth="1"/>
    <col min="31" max="31" width="4.7109375" style="347" customWidth="1"/>
    <col min="32" max="32" width="9.5703125" style="347" customWidth="1"/>
    <col min="33" max="33" width="9.5703125" style="347" bestFit="1" customWidth="1"/>
    <col min="34" max="34" width="10.140625" style="347" bestFit="1" customWidth="1"/>
    <col min="35" max="35" width="7.5703125" style="347" bestFit="1" customWidth="1"/>
    <col min="36" max="36" width="4.7109375" style="347" customWidth="1"/>
    <col min="37" max="37" width="9.5703125" style="347" bestFit="1" customWidth="1"/>
    <col min="38" max="38" width="10.140625" style="347" bestFit="1" customWidth="1"/>
    <col min="39" max="39" width="7" style="347" bestFit="1" customWidth="1"/>
    <col min="40" max="40" width="2.7109375" style="347" customWidth="1"/>
    <col min="41" max="41" width="9.5703125" style="347" bestFit="1" customWidth="1"/>
    <col min="42" max="42" width="9.85546875" style="347" customWidth="1"/>
    <col min="43" max="43" width="8" style="347" bestFit="1" customWidth="1"/>
    <col min="44" max="44" width="2.7109375" style="347" customWidth="1"/>
    <col min="45" max="45" width="10.7109375" style="347" bestFit="1" customWidth="1"/>
    <col min="46" max="46" width="10.140625" style="347" customWidth="1"/>
    <col min="47" max="47" width="9.5703125" style="347" bestFit="1" customWidth="1"/>
    <col min="48" max="48" width="2.7109375" style="347" hidden="1" customWidth="1"/>
    <col min="49" max="49" width="12" style="292" hidden="1" customWidth="1"/>
    <col min="50" max="50" width="11.5703125" style="292" hidden="1" customWidth="1"/>
    <col min="51" max="51" width="9" style="347" hidden="1" customWidth="1"/>
    <col min="52" max="52" width="22.140625" style="347" hidden="1" customWidth="1"/>
    <col min="53" max="58" width="0" style="347" hidden="1" customWidth="1"/>
    <col min="59" max="16384" width="9.140625" style="347"/>
  </cols>
  <sheetData>
    <row r="1" spans="1:52" ht="15.75" customHeight="1" x14ac:dyDescent="0.25">
      <c r="A1" s="484"/>
    </row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1266</v>
      </c>
      <c r="D4" s="521" t="s">
        <v>29</v>
      </c>
      <c r="E4" s="521" t="s">
        <v>27</v>
      </c>
      <c r="F4" s="521" t="s">
        <v>265</v>
      </c>
      <c r="H4" s="521" t="s">
        <v>29</v>
      </c>
      <c r="I4" s="521" t="s">
        <v>27</v>
      </c>
      <c r="J4" s="521" t="s">
        <v>265</v>
      </c>
      <c r="L4" s="521" t="s">
        <v>29</v>
      </c>
      <c r="M4" s="521" t="s">
        <v>27</v>
      </c>
      <c r="N4" s="521" t="s">
        <v>265</v>
      </c>
      <c r="P4" s="521" t="s">
        <v>29</v>
      </c>
      <c r="Q4" s="521" t="s">
        <v>27</v>
      </c>
      <c r="R4" s="521" t="s">
        <v>265</v>
      </c>
      <c r="T4" s="521" t="s">
        <v>29</v>
      </c>
      <c r="U4" s="521" t="s">
        <v>27</v>
      </c>
      <c r="V4" s="521" t="s">
        <v>265</v>
      </c>
      <c r="X4" s="521" t="s">
        <v>29</v>
      </c>
      <c r="Y4" s="521" t="s">
        <v>27</v>
      </c>
      <c r="Z4" s="521" t="s">
        <v>171</v>
      </c>
      <c r="AB4" s="521" t="s">
        <v>29</v>
      </c>
      <c r="AC4" s="521" t="s">
        <v>27</v>
      </c>
      <c r="AD4" s="521" t="s">
        <v>171</v>
      </c>
      <c r="AF4" s="521" t="s">
        <v>29</v>
      </c>
      <c r="AG4" s="532" t="s">
        <v>1040</v>
      </c>
      <c r="AH4" s="521" t="s">
        <v>27</v>
      </c>
      <c r="AI4" s="521" t="s">
        <v>171</v>
      </c>
      <c r="AJ4" s="521"/>
      <c r="AK4" s="521" t="s">
        <v>29</v>
      </c>
      <c r="AL4" s="521" t="s">
        <v>27</v>
      </c>
      <c r="AM4" s="521" t="s">
        <v>162</v>
      </c>
      <c r="AO4" s="521" t="s">
        <v>29</v>
      </c>
      <c r="AP4" s="521" t="s">
        <v>27</v>
      </c>
      <c r="AQ4" s="521" t="s">
        <v>162</v>
      </c>
      <c r="AS4" s="521" t="s">
        <v>29</v>
      </c>
      <c r="AT4" s="524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290"/>
      <c r="AX5" s="290"/>
      <c r="AZ5" s="61"/>
    </row>
    <row r="6" spans="1:52" x14ac:dyDescent="0.25">
      <c r="A6" s="347" t="s">
        <v>266</v>
      </c>
      <c r="B6" s="349" t="str">
        <f>MID(A6,14,4)</f>
        <v>5108</v>
      </c>
      <c r="C6" s="347" t="s">
        <v>1298</v>
      </c>
      <c r="D6" s="348">
        <v>4757</v>
      </c>
      <c r="E6" s="348">
        <v>4501.0600000000004</v>
      </c>
      <c r="F6" s="289"/>
      <c r="G6" s="290"/>
      <c r="H6" s="348">
        <v>4880</v>
      </c>
      <c r="I6" s="348">
        <v>4162.57</v>
      </c>
      <c r="J6" s="289"/>
      <c r="K6" s="290"/>
      <c r="L6" s="348">
        <v>5199.12</v>
      </c>
      <c r="M6" s="348">
        <v>3114.28</v>
      </c>
      <c r="N6" s="289"/>
      <c r="O6" s="290"/>
      <c r="P6" s="348">
        <v>3298</v>
      </c>
      <c r="Q6" s="348">
        <v>3298.1</v>
      </c>
      <c r="R6" s="289"/>
      <c r="S6" s="290"/>
      <c r="T6" s="348">
        <v>3463.99</v>
      </c>
      <c r="U6" s="348">
        <v>4122.5600000000004</v>
      </c>
      <c r="V6" s="289"/>
      <c r="W6" s="290"/>
      <c r="X6" s="348">
        <v>3716.21</v>
      </c>
      <c r="Y6" s="348">
        <v>3716.21</v>
      </c>
      <c r="Z6" s="289">
        <v>7.2811988487264764E-2</v>
      </c>
      <c r="AA6" s="290"/>
      <c r="AB6" s="348">
        <v>3871.15</v>
      </c>
      <c r="AC6" s="348">
        <v>3871.15</v>
      </c>
      <c r="AD6" s="289">
        <f>(AB6-X6)/X6</f>
        <v>4.1693015195589066E-2</v>
      </c>
      <c r="AE6" s="290"/>
      <c r="AF6" s="292">
        <v>4043.41</v>
      </c>
      <c r="AG6" s="278">
        <v>4400.46</v>
      </c>
      <c r="AH6" s="348">
        <v>4400.46</v>
      </c>
      <c r="AI6" s="289">
        <f>(AG6-AB6)/AB6</f>
        <v>0.13673197886932822</v>
      </c>
      <c r="AJ6" s="289"/>
      <c r="AK6" s="348">
        <v>4641.62</v>
      </c>
      <c r="AL6" s="348">
        <v>4623.84</v>
      </c>
      <c r="AM6" s="289">
        <f>(AK6-AG6)/AG6</f>
        <v>5.4803361466755712E-2</v>
      </c>
      <c r="AN6" s="290"/>
      <c r="AO6" s="292">
        <v>4909.93</v>
      </c>
      <c r="AP6" s="348">
        <v>4909.93</v>
      </c>
      <c r="AQ6" s="289">
        <f>(AO6-AK6)/AK6</f>
        <v>5.7805249029433778E-2</v>
      </c>
      <c r="AR6" s="290"/>
      <c r="AS6" s="292">
        <v>5158.3999999999996</v>
      </c>
      <c r="AT6" s="348">
        <v>2430.9699999999998</v>
      </c>
      <c r="AU6" s="289">
        <f>(AS6-AO6)/AO6</f>
        <v>5.0605609448607071E-2</v>
      </c>
      <c r="AV6" s="290"/>
      <c r="AW6" s="213" t="e">
        <f>#REF!</f>
        <v>#REF!</v>
      </c>
      <c r="AX6" s="292" t="e">
        <f>AW6-AS6</f>
        <v>#REF!</v>
      </c>
      <c r="AY6" s="289" t="e">
        <f>(AW6-AS6)/AS6</f>
        <v>#REF!</v>
      </c>
      <c r="AZ6" s="451" t="s">
        <v>1831</v>
      </c>
    </row>
    <row r="7" spans="1:52" x14ac:dyDescent="0.25">
      <c r="A7" s="349" t="s">
        <v>1324</v>
      </c>
      <c r="B7" s="131">
        <v>5142</v>
      </c>
      <c r="C7" s="347" t="s">
        <v>1088</v>
      </c>
      <c r="D7" s="348"/>
      <c r="E7" s="348"/>
      <c r="F7" s="289"/>
      <c r="G7" s="290"/>
      <c r="H7" s="348"/>
      <c r="I7" s="348"/>
      <c r="J7" s="289"/>
      <c r="K7" s="290"/>
      <c r="L7" s="348"/>
      <c r="M7" s="348"/>
      <c r="N7" s="289"/>
      <c r="O7" s="290"/>
      <c r="P7" s="348"/>
      <c r="Q7" s="348"/>
      <c r="R7" s="289"/>
      <c r="S7" s="290"/>
      <c r="T7" s="348"/>
      <c r="U7" s="348"/>
      <c r="V7" s="289"/>
      <c r="W7" s="290"/>
      <c r="X7" s="348"/>
      <c r="Y7" s="348"/>
      <c r="Z7" s="289"/>
      <c r="AA7" s="290"/>
      <c r="AB7" s="348"/>
      <c r="AC7" s="348"/>
      <c r="AD7" s="289"/>
      <c r="AE7" s="290"/>
      <c r="AF7" s="292"/>
      <c r="AG7" s="278"/>
      <c r="AH7" s="348"/>
      <c r="AI7" s="289"/>
      <c r="AJ7" s="289"/>
      <c r="AK7" s="348"/>
      <c r="AL7" s="348"/>
      <c r="AM7" s="289"/>
      <c r="AN7" s="290"/>
      <c r="AO7" s="348">
        <v>49.1</v>
      </c>
      <c r="AP7" s="348">
        <v>49.1</v>
      </c>
      <c r="AQ7" s="289" t="e">
        <f>(AO7-AK7)/AK7</f>
        <v>#DIV/0!</v>
      </c>
      <c r="AR7" s="290"/>
      <c r="AS7" s="348">
        <v>51.58</v>
      </c>
      <c r="AT7" s="348">
        <v>51.58</v>
      </c>
      <c r="AU7" s="289">
        <f>(AS7-AO7)/AO7</f>
        <v>5.0509164969450036E-2</v>
      </c>
      <c r="AV7" s="290"/>
      <c r="AW7" s="342" t="e">
        <f>#REF!</f>
        <v>#REF!</v>
      </c>
      <c r="AX7" s="292" t="e">
        <f>AW7-AS7</f>
        <v>#REF!</v>
      </c>
      <c r="AY7" s="289" t="e">
        <f>(AW7-AS7)/AS7</f>
        <v>#REF!</v>
      </c>
      <c r="AZ7" s="451"/>
    </row>
    <row r="8" spans="1:52" s="64" customFormat="1" x14ac:dyDescent="0.25">
      <c r="A8" s="147"/>
      <c r="B8" s="147"/>
      <c r="C8" s="147" t="s">
        <v>26</v>
      </c>
      <c r="D8" s="148">
        <f>SUM(D6:D6)</f>
        <v>4757</v>
      </c>
      <c r="E8" s="148">
        <f>SUM(E6:E6)</f>
        <v>4501.0600000000004</v>
      </c>
      <c r="F8" s="149"/>
      <c r="G8" s="147"/>
      <c r="H8" s="148">
        <f>SUM(H6:H6)</f>
        <v>4880</v>
      </c>
      <c r="I8" s="148">
        <f>SUM(I6:I6)</f>
        <v>4162.57</v>
      </c>
      <c r="J8" s="149">
        <f>(H8-D8)/D8</f>
        <v>2.5856632331301241E-2</v>
      </c>
      <c r="K8" s="147"/>
      <c r="L8" s="148">
        <f>SUM(L6:L6)</f>
        <v>5199.12</v>
      </c>
      <c r="M8" s="148">
        <f>SUM(M6:M6)</f>
        <v>3114.28</v>
      </c>
      <c r="N8" s="149">
        <f>(L8-H8)/H8</f>
        <v>6.5393442622950798E-2</v>
      </c>
      <c r="O8" s="147"/>
      <c r="P8" s="148">
        <f>SUM(P6:P6)</f>
        <v>3298</v>
      </c>
      <c r="Q8" s="148">
        <f>SUM(Q6:Q6)</f>
        <v>3298.1</v>
      </c>
      <c r="R8" s="149">
        <f>(P8-L8)/L8</f>
        <v>-0.36566188124144083</v>
      </c>
      <c r="S8" s="147"/>
      <c r="T8" s="148">
        <f>SUM(T6:T6)</f>
        <v>3463.99</v>
      </c>
      <c r="U8" s="148">
        <f>SUM(U6:U6)</f>
        <v>4122.5600000000004</v>
      </c>
      <c r="V8" s="149">
        <f>(T8-P8)/P8</f>
        <v>5.0330503335354694E-2</v>
      </c>
      <c r="W8" s="147"/>
      <c r="X8" s="148">
        <f>SUM(X6:X6)</f>
        <v>3716.21</v>
      </c>
      <c r="Y8" s="148">
        <f>SUM(Y6:Y6)</f>
        <v>3716.21</v>
      </c>
      <c r="Z8" s="149">
        <f>(X8-T8)/T8</f>
        <v>7.2811988487264764E-2</v>
      </c>
      <c r="AA8" s="147"/>
      <c r="AB8" s="148">
        <f>SUM(AB6:AB6)</f>
        <v>3871.15</v>
      </c>
      <c r="AC8" s="148">
        <f>SUM(AC6:AC6)</f>
        <v>3871.15</v>
      </c>
      <c r="AD8" s="149">
        <f>(AB8-X8)/X8</f>
        <v>4.1693015195589066E-2</v>
      </c>
      <c r="AE8" s="147"/>
      <c r="AF8" s="150">
        <f>SUM(AF6)</f>
        <v>4043.41</v>
      </c>
      <c r="AG8" s="150">
        <f>SUM(AG6)</f>
        <v>4400.46</v>
      </c>
      <c r="AH8" s="148">
        <f>SUM(AH6:AH6)</f>
        <v>4400.46</v>
      </c>
      <c r="AI8" s="149">
        <f t="shared" ref="AI8:AI19" si="0">(AG8-AB8)/AB8</f>
        <v>0.13673197886932822</v>
      </c>
      <c r="AJ8" s="149"/>
      <c r="AK8" s="148">
        <f>SUM(AK6:AK6)</f>
        <v>4641.62</v>
      </c>
      <c r="AL8" s="148">
        <f>SUM(AL6:AL6)</f>
        <v>4623.84</v>
      </c>
      <c r="AM8" s="149">
        <f>(AK8-AG8)/AG8</f>
        <v>5.4803361466755712E-2</v>
      </c>
      <c r="AN8" s="147"/>
      <c r="AO8" s="148">
        <f>SUM(AO6:AO7)</f>
        <v>4959.0300000000007</v>
      </c>
      <c r="AP8" s="148">
        <f>SUM(AP6:AP7)</f>
        <v>4959.0300000000007</v>
      </c>
      <c r="AQ8" s="149">
        <f>(AO8-AK8)/AK8</f>
        <v>6.8383452329143876E-2</v>
      </c>
      <c r="AR8" s="147"/>
      <c r="AS8" s="148">
        <f>SUM(AS6:AS7)</f>
        <v>5209.9799999999996</v>
      </c>
      <c r="AT8" s="148">
        <f>SUM(AT6:AT7)</f>
        <v>2482.5499999999997</v>
      </c>
      <c r="AU8" s="149">
        <f>(AS8-AO8)/AO8</f>
        <v>5.0604654539294754E-2</v>
      </c>
      <c r="AV8" s="147"/>
      <c r="AW8" s="150" t="e">
        <f>SUM(AW6:AW7)-0.01</f>
        <v>#REF!</v>
      </c>
      <c r="AX8" s="150" t="e">
        <f>SUM(AX6:AX7)</f>
        <v>#REF!</v>
      </c>
      <c r="AY8" s="149" t="e">
        <f>(AW8-AS8)/AS8</f>
        <v>#REF!</v>
      </c>
      <c r="AZ8" s="147"/>
    </row>
    <row r="9" spans="1:52" x14ac:dyDescent="0.25">
      <c r="D9" s="62"/>
      <c r="E9" s="62"/>
      <c r="F9" s="289"/>
      <c r="H9" s="62"/>
      <c r="I9" s="62"/>
      <c r="J9" s="289"/>
      <c r="L9" s="62"/>
      <c r="M9" s="62"/>
      <c r="N9" s="289"/>
      <c r="P9" s="62"/>
      <c r="Q9" s="62"/>
      <c r="R9" s="289"/>
      <c r="T9" s="62"/>
      <c r="U9" s="62"/>
      <c r="V9" s="289"/>
      <c r="X9" s="62"/>
      <c r="Y9" s="62"/>
      <c r="Z9" s="289"/>
      <c r="AB9" s="62"/>
      <c r="AC9" s="62"/>
      <c r="AD9" s="289"/>
      <c r="AF9" s="292"/>
      <c r="AG9" s="292"/>
      <c r="AH9" s="62"/>
      <c r="AI9" s="289"/>
      <c r="AJ9" s="289"/>
      <c r="AK9" s="62"/>
      <c r="AL9" s="62"/>
      <c r="AM9" s="289"/>
      <c r="AO9" s="62"/>
      <c r="AP9" s="62"/>
      <c r="AQ9" s="289"/>
      <c r="AS9" s="62"/>
      <c r="AT9" s="62"/>
      <c r="AU9" s="289"/>
      <c r="AY9" s="289"/>
    </row>
    <row r="10" spans="1:52" x14ac:dyDescent="0.25">
      <c r="C10" s="61" t="s">
        <v>166</v>
      </c>
      <c r="D10" s="62"/>
      <c r="E10" s="62"/>
      <c r="F10" s="289"/>
      <c r="H10" s="62"/>
      <c r="I10" s="62"/>
      <c r="J10" s="289"/>
      <c r="L10" s="62"/>
      <c r="M10" s="62"/>
      <c r="N10" s="289"/>
      <c r="P10" s="62"/>
      <c r="Q10" s="62"/>
      <c r="R10" s="289"/>
      <c r="T10" s="62"/>
      <c r="U10" s="62"/>
      <c r="V10" s="289"/>
      <c r="X10" s="62"/>
      <c r="Y10" s="62"/>
      <c r="Z10" s="289"/>
      <c r="AB10" s="62"/>
      <c r="AC10" s="62"/>
      <c r="AD10" s="289"/>
      <c r="AF10" s="292"/>
      <c r="AG10" s="292"/>
      <c r="AH10" s="62"/>
      <c r="AI10" s="289"/>
      <c r="AJ10" s="289"/>
      <c r="AK10" s="62"/>
      <c r="AL10" s="62"/>
      <c r="AM10" s="289"/>
      <c r="AO10" s="62"/>
      <c r="AP10" s="62"/>
      <c r="AQ10" s="289"/>
      <c r="AS10" s="62"/>
      <c r="AT10" s="62"/>
      <c r="AU10" s="289"/>
      <c r="AY10" s="289"/>
      <c r="AZ10" s="61"/>
    </row>
    <row r="11" spans="1:52" x14ac:dyDescent="0.25">
      <c r="A11" s="347" t="s">
        <v>267</v>
      </c>
      <c r="B11" s="349" t="str">
        <f t="shared" ref="B11:B16" si="1">MID(A11,14,4)</f>
        <v>5303</v>
      </c>
      <c r="C11" s="347" t="s">
        <v>1113</v>
      </c>
      <c r="D11" s="348">
        <v>50</v>
      </c>
      <c r="E11" s="348">
        <v>60</v>
      </c>
      <c r="F11" s="289"/>
      <c r="G11" s="290"/>
      <c r="H11" s="348">
        <v>50</v>
      </c>
      <c r="I11" s="348">
        <v>30</v>
      </c>
      <c r="J11" s="289"/>
      <c r="K11" s="290"/>
      <c r="L11" s="348">
        <v>50</v>
      </c>
      <c r="M11" s="348">
        <v>40</v>
      </c>
      <c r="N11" s="289"/>
      <c r="O11" s="290"/>
      <c r="P11" s="348">
        <v>50</v>
      </c>
      <c r="Q11" s="348">
        <v>40</v>
      </c>
      <c r="R11" s="289"/>
      <c r="S11" s="290"/>
      <c r="T11" s="348">
        <v>50</v>
      </c>
      <c r="U11" s="348">
        <v>0</v>
      </c>
      <c r="V11" s="289"/>
      <c r="W11" s="290"/>
      <c r="X11" s="348">
        <v>50</v>
      </c>
      <c r="Y11" s="348">
        <v>0</v>
      </c>
      <c r="Z11" s="289">
        <v>0</v>
      </c>
      <c r="AA11" s="290"/>
      <c r="AB11" s="348">
        <v>50</v>
      </c>
      <c r="AC11" s="348">
        <v>0</v>
      </c>
      <c r="AD11" s="289">
        <f t="shared" ref="AD11:AD17" si="2">(AB11-X11)/X11</f>
        <v>0</v>
      </c>
      <c r="AE11" s="290"/>
      <c r="AF11" s="281">
        <v>50</v>
      </c>
      <c r="AG11" s="281">
        <v>50</v>
      </c>
      <c r="AH11" s="348">
        <v>185</v>
      </c>
      <c r="AI11" s="289">
        <f t="shared" si="0"/>
        <v>0</v>
      </c>
      <c r="AJ11" s="289"/>
      <c r="AK11" s="348">
        <v>70</v>
      </c>
      <c r="AL11" s="348">
        <v>0</v>
      </c>
      <c r="AM11" s="289">
        <f t="shared" ref="AM11:AM17" si="3">(AK11-AG11)/AG11</f>
        <v>0.4</v>
      </c>
      <c r="AN11" s="290"/>
      <c r="AO11" s="348">
        <v>80</v>
      </c>
      <c r="AP11" s="348">
        <v>100</v>
      </c>
      <c r="AQ11" s="289">
        <f t="shared" ref="AQ11:AQ17" si="4">(AO11-AK11)/AK11</f>
        <v>0.14285714285714285</v>
      </c>
      <c r="AR11" s="290"/>
      <c r="AS11" s="348">
        <v>80</v>
      </c>
      <c r="AT11" s="348">
        <v>0</v>
      </c>
      <c r="AU11" s="289">
        <f t="shared" ref="AU11:AU17" si="5">(AS11-AO11)/AO11</f>
        <v>0</v>
      </c>
      <c r="AV11" s="290"/>
      <c r="AW11" s="211">
        <v>80</v>
      </c>
      <c r="AX11" s="292">
        <f t="shared" ref="AX11:AX16" si="6">AW11-AS11</f>
        <v>0</v>
      </c>
      <c r="AY11" s="289">
        <f t="shared" ref="AY11:AY17" si="7">(AW11-AS11)/AS11</f>
        <v>0</v>
      </c>
      <c r="AZ11" s="340"/>
    </row>
    <row r="12" spans="1:52" x14ac:dyDescent="0.25">
      <c r="A12" s="347" t="s">
        <v>268</v>
      </c>
      <c r="B12" s="349" t="str">
        <f t="shared" si="1"/>
        <v>5306</v>
      </c>
      <c r="C12" s="347" t="s">
        <v>1203</v>
      </c>
      <c r="D12" s="348">
        <v>50</v>
      </c>
      <c r="E12" s="348">
        <v>292.10000000000002</v>
      </c>
      <c r="F12" s="289"/>
      <c r="G12" s="290"/>
      <c r="H12" s="348">
        <v>50</v>
      </c>
      <c r="I12" s="348">
        <v>0</v>
      </c>
      <c r="J12" s="289"/>
      <c r="K12" s="290"/>
      <c r="L12" s="348">
        <v>50</v>
      </c>
      <c r="M12" s="348">
        <v>0</v>
      </c>
      <c r="N12" s="289"/>
      <c r="O12" s="290"/>
      <c r="P12" s="348">
        <v>50</v>
      </c>
      <c r="Q12" s="348">
        <v>50.05</v>
      </c>
      <c r="R12" s="289"/>
      <c r="S12" s="290"/>
      <c r="T12" s="348">
        <v>50</v>
      </c>
      <c r="U12" s="348">
        <v>0</v>
      </c>
      <c r="V12" s="289"/>
      <c r="W12" s="290"/>
      <c r="X12" s="348">
        <v>50</v>
      </c>
      <c r="Y12" s="348">
        <v>86.8</v>
      </c>
      <c r="Z12" s="289">
        <v>0</v>
      </c>
      <c r="AA12" s="290"/>
      <c r="AB12" s="348">
        <v>50</v>
      </c>
      <c r="AC12" s="348">
        <v>79.8</v>
      </c>
      <c r="AD12" s="289">
        <f t="shared" si="2"/>
        <v>0</v>
      </c>
      <c r="AE12" s="290"/>
      <c r="AF12" s="281">
        <v>80</v>
      </c>
      <c r="AG12" s="281">
        <v>80</v>
      </c>
      <c r="AH12" s="348">
        <v>227.15</v>
      </c>
      <c r="AI12" s="289">
        <f t="shared" si="0"/>
        <v>0.6</v>
      </c>
      <c r="AJ12" s="289"/>
      <c r="AK12" s="348">
        <v>80</v>
      </c>
      <c r="AL12" s="348">
        <v>0</v>
      </c>
      <c r="AM12" s="289">
        <f t="shared" si="3"/>
        <v>0</v>
      </c>
      <c r="AN12" s="290"/>
      <c r="AO12" s="348">
        <v>100</v>
      </c>
      <c r="AP12" s="348">
        <v>221.89</v>
      </c>
      <c r="AQ12" s="289">
        <f t="shared" si="4"/>
        <v>0.25</v>
      </c>
      <c r="AR12" s="290"/>
      <c r="AS12" s="348">
        <v>100</v>
      </c>
      <c r="AT12" s="348">
        <v>0</v>
      </c>
      <c r="AU12" s="289">
        <f t="shared" si="5"/>
        <v>0</v>
      </c>
      <c r="AV12" s="290"/>
      <c r="AW12" s="211">
        <v>100</v>
      </c>
      <c r="AX12" s="292">
        <f t="shared" si="6"/>
        <v>0</v>
      </c>
      <c r="AY12" s="289">
        <f t="shared" si="7"/>
        <v>0</v>
      </c>
      <c r="AZ12" s="340"/>
    </row>
    <row r="13" spans="1:52" x14ac:dyDescent="0.25">
      <c r="A13" s="347" t="s">
        <v>269</v>
      </c>
      <c r="B13" s="349" t="str">
        <f t="shared" si="1"/>
        <v>5344</v>
      </c>
      <c r="C13" s="347" t="s">
        <v>1205</v>
      </c>
      <c r="D13" s="348">
        <v>30</v>
      </c>
      <c r="E13" s="348">
        <v>0</v>
      </c>
      <c r="F13" s="289"/>
      <c r="G13" s="290"/>
      <c r="H13" s="348">
        <v>30</v>
      </c>
      <c r="I13" s="348">
        <v>0</v>
      </c>
      <c r="J13" s="289"/>
      <c r="K13" s="290"/>
      <c r="L13" s="348">
        <v>30</v>
      </c>
      <c r="M13" s="348">
        <v>0</v>
      </c>
      <c r="N13" s="289"/>
      <c r="O13" s="290"/>
      <c r="P13" s="348">
        <v>30</v>
      </c>
      <c r="Q13" s="348">
        <v>0</v>
      </c>
      <c r="R13" s="289"/>
      <c r="S13" s="290"/>
      <c r="T13" s="348">
        <v>30</v>
      </c>
      <c r="U13" s="348">
        <v>0</v>
      </c>
      <c r="V13" s="289"/>
      <c r="W13" s="290"/>
      <c r="X13" s="348">
        <v>30</v>
      </c>
      <c r="Y13" s="348">
        <v>2.91</v>
      </c>
      <c r="Z13" s="289">
        <v>0</v>
      </c>
      <c r="AA13" s="290"/>
      <c r="AB13" s="348">
        <v>30</v>
      </c>
      <c r="AC13" s="348">
        <v>2.79</v>
      </c>
      <c r="AD13" s="289">
        <f t="shared" si="2"/>
        <v>0</v>
      </c>
      <c r="AE13" s="290"/>
      <c r="AF13" s="348">
        <v>30</v>
      </c>
      <c r="AG13" s="348">
        <v>30</v>
      </c>
      <c r="AH13" s="348">
        <v>0</v>
      </c>
      <c r="AI13" s="289">
        <f t="shared" si="0"/>
        <v>0</v>
      </c>
      <c r="AJ13" s="289"/>
      <c r="AK13" s="348">
        <v>30</v>
      </c>
      <c r="AL13" s="348">
        <v>0</v>
      </c>
      <c r="AM13" s="289">
        <f t="shared" si="3"/>
        <v>0</v>
      </c>
      <c r="AN13" s="290"/>
      <c r="AO13" s="348">
        <v>30</v>
      </c>
      <c r="AP13" s="348">
        <v>0</v>
      </c>
      <c r="AQ13" s="289">
        <f t="shared" si="4"/>
        <v>0</v>
      </c>
      <c r="AR13" s="290"/>
      <c r="AS13" s="348">
        <v>30</v>
      </c>
      <c r="AT13" s="348">
        <v>0</v>
      </c>
      <c r="AU13" s="289">
        <f t="shared" si="5"/>
        <v>0</v>
      </c>
      <c r="AV13" s="290"/>
      <c r="AW13" s="211">
        <v>30</v>
      </c>
      <c r="AX13" s="292">
        <f t="shared" si="6"/>
        <v>0</v>
      </c>
      <c r="AY13" s="289">
        <f t="shared" si="7"/>
        <v>0</v>
      </c>
      <c r="AZ13" s="340"/>
    </row>
    <row r="14" spans="1:52" x14ac:dyDescent="0.25">
      <c r="A14" s="347" t="s">
        <v>270</v>
      </c>
      <c r="B14" s="349" t="str">
        <f t="shared" si="1"/>
        <v>5710</v>
      </c>
      <c r="C14" s="347" t="s">
        <v>1209</v>
      </c>
      <c r="D14" s="348">
        <v>50</v>
      </c>
      <c r="E14" s="348">
        <v>0</v>
      </c>
      <c r="F14" s="289"/>
      <c r="G14" s="290"/>
      <c r="H14" s="348">
        <v>50</v>
      </c>
      <c r="I14" s="348">
        <v>0</v>
      </c>
      <c r="J14" s="289"/>
      <c r="K14" s="290"/>
      <c r="L14" s="348">
        <v>50</v>
      </c>
      <c r="M14" s="348">
        <v>0</v>
      </c>
      <c r="N14" s="289"/>
      <c r="O14" s="290"/>
      <c r="P14" s="348">
        <v>50</v>
      </c>
      <c r="Q14" s="348">
        <v>0</v>
      </c>
      <c r="R14" s="289"/>
      <c r="S14" s="290"/>
      <c r="T14" s="348">
        <v>50</v>
      </c>
      <c r="U14" s="348">
        <v>0</v>
      </c>
      <c r="V14" s="289"/>
      <c r="W14" s="290"/>
      <c r="X14" s="348">
        <v>50</v>
      </c>
      <c r="Y14" s="348">
        <v>0</v>
      </c>
      <c r="Z14" s="289">
        <v>0</v>
      </c>
      <c r="AA14" s="290"/>
      <c r="AB14" s="348">
        <v>50</v>
      </c>
      <c r="AC14" s="348">
        <v>0</v>
      </c>
      <c r="AD14" s="289">
        <f t="shared" si="2"/>
        <v>0</v>
      </c>
      <c r="AE14" s="290"/>
      <c r="AF14" s="348">
        <v>50</v>
      </c>
      <c r="AG14" s="348">
        <v>50</v>
      </c>
      <c r="AH14" s="348">
        <v>0</v>
      </c>
      <c r="AI14" s="289">
        <f t="shared" si="0"/>
        <v>0</v>
      </c>
      <c r="AJ14" s="289"/>
      <c r="AK14" s="348">
        <v>50</v>
      </c>
      <c r="AL14" s="348">
        <v>0</v>
      </c>
      <c r="AM14" s="289">
        <f t="shared" si="3"/>
        <v>0</v>
      </c>
      <c r="AN14" s="290"/>
      <c r="AO14" s="348">
        <v>100</v>
      </c>
      <c r="AP14" s="348">
        <v>114</v>
      </c>
      <c r="AQ14" s="289">
        <f t="shared" si="4"/>
        <v>1</v>
      </c>
      <c r="AR14" s="290"/>
      <c r="AS14" s="348">
        <v>100</v>
      </c>
      <c r="AT14" s="348">
        <v>0</v>
      </c>
      <c r="AU14" s="289">
        <f t="shared" si="5"/>
        <v>0</v>
      </c>
      <c r="AV14" s="290"/>
      <c r="AW14" s="211">
        <v>100</v>
      </c>
      <c r="AX14" s="292">
        <f t="shared" si="6"/>
        <v>0</v>
      </c>
      <c r="AY14" s="289">
        <f t="shared" si="7"/>
        <v>0</v>
      </c>
      <c r="AZ14" s="340"/>
    </row>
    <row r="15" spans="1:52" x14ac:dyDescent="0.25">
      <c r="A15" s="349" t="s">
        <v>1745</v>
      </c>
      <c r="B15" s="349" t="str">
        <f t="shared" si="1"/>
        <v>5711</v>
      </c>
      <c r="C15" s="347" t="s">
        <v>1210</v>
      </c>
      <c r="D15" s="348"/>
      <c r="E15" s="348"/>
      <c r="F15" s="289"/>
      <c r="G15" s="290"/>
      <c r="H15" s="348"/>
      <c r="I15" s="348"/>
      <c r="J15" s="289"/>
      <c r="K15" s="290"/>
      <c r="L15" s="348"/>
      <c r="M15" s="348"/>
      <c r="N15" s="289"/>
      <c r="O15" s="290"/>
      <c r="P15" s="348"/>
      <c r="Q15" s="348"/>
      <c r="R15" s="289"/>
      <c r="S15" s="290"/>
      <c r="T15" s="348"/>
      <c r="U15" s="348"/>
      <c r="V15" s="289"/>
      <c r="W15" s="290"/>
      <c r="X15" s="348"/>
      <c r="Y15" s="348"/>
      <c r="Z15" s="289"/>
      <c r="AA15" s="290"/>
      <c r="AB15" s="348"/>
      <c r="AC15" s="348"/>
      <c r="AD15" s="289"/>
      <c r="AE15" s="290"/>
      <c r="AF15" s="348"/>
      <c r="AG15" s="348"/>
      <c r="AH15" s="348"/>
      <c r="AI15" s="289"/>
      <c r="AJ15" s="289"/>
      <c r="AK15" s="348"/>
      <c r="AL15" s="348"/>
      <c r="AM15" s="289"/>
      <c r="AN15" s="290"/>
      <c r="AO15" s="348">
        <v>0</v>
      </c>
      <c r="AP15" s="348">
        <v>198.36</v>
      </c>
      <c r="AQ15" s="289"/>
      <c r="AR15" s="290"/>
      <c r="AS15" s="348">
        <v>0</v>
      </c>
      <c r="AT15" s="348"/>
      <c r="AU15" s="289"/>
      <c r="AV15" s="290"/>
      <c r="AW15" s="211"/>
      <c r="AX15" s="292">
        <f t="shared" si="6"/>
        <v>0</v>
      </c>
      <c r="AY15" s="289"/>
      <c r="AZ15" s="340"/>
    </row>
    <row r="16" spans="1:52" x14ac:dyDescent="0.25">
      <c r="A16" s="347" t="s">
        <v>271</v>
      </c>
      <c r="B16" s="349" t="str">
        <f t="shared" si="1"/>
        <v>5730</v>
      </c>
      <c r="C16" s="347" t="s">
        <v>1199</v>
      </c>
      <c r="D16" s="348">
        <v>105</v>
      </c>
      <c r="E16" s="348">
        <v>245</v>
      </c>
      <c r="F16" s="289"/>
      <c r="G16" s="290"/>
      <c r="H16" s="348">
        <v>105</v>
      </c>
      <c r="I16" s="348">
        <v>205</v>
      </c>
      <c r="J16" s="289"/>
      <c r="K16" s="290"/>
      <c r="L16" s="348">
        <v>100</v>
      </c>
      <c r="M16" s="348">
        <v>205</v>
      </c>
      <c r="N16" s="289"/>
      <c r="O16" s="290"/>
      <c r="P16" s="348">
        <v>205</v>
      </c>
      <c r="Q16" s="348">
        <v>207</v>
      </c>
      <c r="R16" s="289"/>
      <c r="S16" s="290"/>
      <c r="T16" s="348">
        <v>205</v>
      </c>
      <c r="U16" s="348">
        <v>207</v>
      </c>
      <c r="V16" s="289"/>
      <c r="W16" s="290"/>
      <c r="X16" s="348">
        <v>205</v>
      </c>
      <c r="Y16" s="348">
        <v>207</v>
      </c>
      <c r="Z16" s="289">
        <v>0</v>
      </c>
      <c r="AA16" s="290"/>
      <c r="AB16" s="348">
        <v>207</v>
      </c>
      <c r="AC16" s="348">
        <v>209</v>
      </c>
      <c r="AD16" s="289">
        <f t="shared" si="2"/>
        <v>9.7560975609756097E-3</v>
      </c>
      <c r="AE16" s="290"/>
      <c r="AF16" s="348">
        <v>207</v>
      </c>
      <c r="AG16" s="348">
        <v>207</v>
      </c>
      <c r="AH16" s="348">
        <v>209</v>
      </c>
      <c r="AI16" s="289">
        <f t="shared" si="0"/>
        <v>0</v>
      </c>
      <c r="AJ16" s="289"/>
      <c r="AK16" s="348">
        <v>211</v>
      </c>
      <c r="AL16" s="348">
        <v>100</v>
      </c>
      <c r="AM16" s="289">
        <f t="shared" si="3"/>
        <v>1.932367149758454E-2</v>
      </c>
      <c r="AN16" s="290"/>
      <c r="AO16" s="348">
        <v>215</v>
      </c>
      <c r="AP16" s="348">
        <v>100</v>
      </c>
      <c r="AQ16" s="289">
        <f t="shared" si="4"/>
        <v>1.8957345971563982E-2</v>
      </c>
      <c r="AR16" s="290"/>
      <c r="AS16" s="348">
        <v>215</v>
      </c>
      <c r="AT16" s="348">
        <v>100</v>
      </c>
      <c r="AU16" s="289">
        <f t="shared" si="5"/>
        <v>0</v>
      </c>
      <c r="AV16" s="290"/>
      <c r="AW16" s="211">
        <v>215</v>
      </c>
      <c r="AX16" s="292">
        <f t="shared" si="6"/>
        <v>0</v>
      </c>
      <c r="AY16" s="289">
        <f t="shared" si="7"/>
        <v>0</v>
      </c>
      <c r="AZ16" s="340"/>
    </row>
    <row r="17" spans="1:52" s="64" customFormat="1" x14ac:dyDescent="0.25">
      <c r="A17" s="142"/>
      <c r="B17" s="142"/>
      <c r="C17" s="142" t="s">
        <v>168</v>
      </c>
      <c r="D17" s="294">
        <f>SUM(D11:D16)</f>
        <v>285</v>
      </c>
      <c r="E17" s="294">
        <f>SUM(E11:E16)</f>
        <v>597.1</v>
      </c>
      <c r="F17" s="144"/>
      <c r="G17" s="142"/>
      <c r="H17" s="294">
        <f>SUM(H11:H16)</f>
        <v>285</v>
      </c>
      <c r="I17" s="294">
        <f>SUM(I11:I16)</f>
        <v>235</v>
      </c>
      <c r="J17" s="145">
        <f>(H17-D17)/D17</f>
        <v>0</v>
      </c>
      <c r="K17" s="142"/>
      <c r="L17" s="294">
        <f>SUM(L11:L16)</f>
        <v>280</v>
      </c>
      <c r="M17" s="294">
        <f>SUM(M11:M16)</f>
        <v>245</v>
      </c>
      <c r="N17" s="145">
        <f>(L17-H17)/H17</f>
        <v>-1.7543859649122806E-2</v>
      </c>
      <c r="O17" s="142"/>
      <c r="P17" s="294">
        <f>SUM(P11:P16)</f>
        <v>385</v>
      </c>
      <c r="Q17" s="294">
        <f>SUM(Q11:Q16)</f>
        <v>297.05</v>
      </c>
      <c r="R17" s="145">
        <f>(P17-L17)/L17</f>
        <v>0.375</v>
      </c>
      <c r="S17" s="142"/>
      <c r="T17" s="294">
        <f>SUM(T11:T16)</f>
        <v>385</v>
      </c>
      <c r="U17" s="294">
        <f>SUM(U11:U16)</f>
        <v>207</v>
      </c>
      <c r="V17" s="145">
        <f>(T17-P17)/P17</f>
        <v>0</v>
      </c>
      <c r="W17" s="142"/>
      <c r="X17" s="294">
        <f>SUM(X11:X16)</f>
        <v>385</v>
      </c>
      <c r="Y17" s="294">
        <f>SUM(Y11:Y16)</f>
        <v>296.70999999999998</v>
      </c>
      <c r="Z17" s="145">
        <f>(X17-T17)/T17</f>
        <v>0</v>
      </c>
      <c r="AA17" s="142"/>
      <c r="AB17" s="294">
        <f>SUM(AB11:AB16)</f>
        <v>387</v>
      </c>
      <c r="AC17" s="294">
        <f>SUM(AC11:AC16)</f>
        <v>291.59000000000003</v>
      </c>
      <c r="AD17" s="144">
        <f t="shared" si="2"/>
        <v>5.1948051948051948E-3</v>
      </c>
      <c r="AE17" s="142"/>
      <c r="AF17" s="294">
        <f>SUM(AF11:AF16)</f>
        <v>417</v>
      </c>
      <c r="AG17" s="294">
        <f>SUM(AG11:AG16)</f>
        <v>417</v>
      </c>
      <c r="AH17" s="294">
        <f>SUM(AH11:AH16)</f>
        <v>621.15</v>
      </c>
      <c r="AI17" s="144">
        <f t="shared" si="0"/>
        <v>7.7519379844961239E-2</v>
      </c>
      <c r="AJ17" s="144"/>
      <c r="AK17" s="294">
        <f>SUM(AK11:AK16)</f>
        <v>441</v>
      </c>
      <c r="AL17" s="294">
        <f>SUM(AL11:AL16)</f>
        <v>100</v>
      </c>
      <c r="AM17" s="144">
        <f t="shared" si="3"/>
        <v>5.7553956834532377E-2</v>
      </c>
      <c r="AN17" s="142"/>
      <c r="AO17" s="294">
        <f>SUM(AO11:AO16)</f>
        <v>525</v>
      </c>
      <c r="AP17" s="294">
        <f>SUM(AP11:AP16)</f>
        <v>734.25</v>
      </c>
      <c r="AQ17" s="144">
        <f t="shared" si="4"/>
        <v>0.19047619047619047</v>
      </c>
      <c r="AR17" s="142"/>
      <c r="AS17" s="294">
        <f>SUM(AS11:AS16)</f>
        <v>525</v>
      </c>
      <c r="AT17" s="294">
        <f>SUM(AT11:AT16)</f>
        <v>100</v>
      </c>
      <c r="AU17" s="144">
        <f t="shared" si="5"/>
        <v>0</v>
      </c>
      <c r="AV17" s="142"/>
      <c r="AW17" s="146">
        <f>SUM(AW11:AW16)</f>
        <v>525</v>
      </c>
      <c r="AX17" s="294">
        <f>SUM(AX11:AX16)</f>
        <v>0</v>
      </c>
      <c r="AY17" s="144">
        <f t="shared" si="7"/>
        <v>0</v>
      </c>
      <c r="AZ17" s="142"/>
    </row>
    <row r="18" spans="1:52" x14ac:dyDescent="0.25">
      <c r="D18" s="62"/>
      <c r="E18" s="62"/>
      <c r="F18" s="289"/>
      <c r="G18" s="290"/>
      <c r="H18" s="62"/>
      <c r="I18" s="62"/>
      <c r="J18" s="289"/>
      <c r="K18" s="290"/>
      <c r="L18" s="62"/>
      <c r="M18" s="62"/>
      <c r="N18" s="289"/>
      <c r="O18" s="290"/>
      <c r="P18" s="62"/>
      <c r="Q18" s="62"/>
      <c r="R18" s="289"/>
      <c r="S18" s="290"/>
      <c r="T18" s="62"/>
      <c r="U18" s="62"/>
      <c r="V18" s="289"/>
      <c r="W18" s="290"/>
      <c r="X18" s="62"/>
      <c r="Y18" s="62"/>
      <c r="Z18" s="289"/>
      <c r="AA18" s="290"/>
      <c r="AB18" s="62"/>
      <c r="AC18" s="62"/>
      <c r="AD18" s="289"/>
      <c r="AE18" s="290"/>
      <c r="AF18" s="62"/>
      <c r="AG18" s="62"/>
      <c r="AH18" s="62"/>
      <c r="AI18" s="289"/>
      <c r="AJ18" s="289"/>
      <c r="AK18" s="62"/>
      <c r="AL18" s="62"/>
      <c r="AM18" s="289"/>
      <c r="AN18" s="290"/>
      <c r="AO18" s="62"/>
      <c r="AP18" s="62"/>
      <c r="AQ18" s="289"/>
      <c r="AR18" s="290"/>
      <c r="AS18" s="62"/>
      <c r="AT18" s="62"/>
      <c r="AU18" s="289"/>
      <c r="AV18" s="290"/>
      <c r="AY18" s="289"/>
    </row>
    <row r="19" spans="1:52" s="64" customFormat="1" ht="12.75" x14ac:dyDescent="0.2">
      <c r="A19" s="151"/>
      <c r="B19" s="151"/>
      <c r="C19" s="156" t="s">
        <v>169</v>
      </c>
      <c r="D19" s="295">
        <f>D8+D17</f>
        <v>5042</v>
      </c>
      <c r="E19" s="295">
        <f>E8+E17</f>
        <v>5098.1600000000008</v>
      </c>
      <c r="F19" s="154"/>
      <c r="G19" s="151"/>
      <c r="H19" s="295">
        <f>H8+H17</f>
        <v>5165</v>
      </c>
      <c r="I19" s="295">
        <f>I8+I17</f>
        <v>4397.57</v>
      </c>
      <c r="J19" s="154">
        <f>(H19-D19)/D19</f>
        <v>2.4395081316937722E-2</v>
      </c>
      <c r="K19" s="151"/>
      <c r="L19" s="295">
        <f>L8+L17</f>
        <v>5479.12</v>
      </c>
      <c r="M19" s="295">
        <f>M8+M17</f>
        <v>3359.28</v>
      </c>
      <c r="N19" s="154">
        <f>(L19-H19)/H19</f>
        <v>6.0817037754114206E-2</v>
      </c>
      <c r="O19" s="151"/>
      <c r="P19" s="295">
        <f>P8+P17</f>
        <v>3683</v>
      </c>
      <c r="Q19" s="295">
        <f>Q8+Q17</f>
        <v>3595.15</v>
      </c>
      <c r="R19" s="154">
        <f>(P19-L19)/L19</f>
        <v>-0.32781176539298279</v>
      </c>
      <c r="S19" s="151"/>
      <c r="T19" s="295">
        <f>T8+T17</f>
        <v>3848.99</v>
      </c>
      <c r="U19" s="295">
        <f>U8+U17</f>
        <v>4329.5600000000004</v>
      </c>
      <c r="V19" s="154">
        <f>(T19-P19)/P19</f>
        <v>4.5069237035025737E-2</v>
      </c>
      <c r="W19" s="151"/>
      <c r="X19" s="295">
        <f>X8+X17</f>
        <v>4101.21</v>
      </c>
      <c r="Y19" s="295">
        <f>Y8+Y17</f>
        <v>4012.92</v>
      </c>
      <c r="Z19" s="154">
        <f>(X19-T19)/T19</f>
        <v>6.5528879004622065E-2</v>
      </c>
      <c r="AA19" s="151"/>
      <c r="AB19" s="295">
        <f>AB8+AB17</f>
        <v>4258.1499999999996</v>
      </c>
      <c r="AC19" s="295">
        <f>AC8+AC17</f>
        <v>4162.74</v>
      </c>
      <c r="AD19" s="154">
        <f>(AB19-X19)/X19</f>
        <v>3.8266755420961036E-2</v>
      </c>
      <c r="AE19" s="151"/>
      <c r="AF19" s="295">
        <f>AF8+AF17</f>
        <v>4460.41</v>
      </c>
      <c r="AG19" s="280">
        <f>AG8+AG17</f>
        <v>4817.46</v>
      </c>
      <c r="AH19" s="295">
        <f>AH8+AH17</f>
        <v>5021.6099999999997</v>
      </c>
      <c r="AI19" s="154">
        <f t="shared" si="0"/>
        <v>0.13135046910043105</v>
      </c>
      <c r="AJ19" s="154"/>
      <c r="AK19" s="295">
        <f>AK8+AK17</f>
        <v>5082.62</v>
      </c>
      <c r="AL19" s="295">
        <f>AL8+AL17</f>
        <v>4723.84</v>
      </c>
      <c r="AM19" s="154">
        <f>(AK19-AG19)/AG19</f>
        <v>5.5041453379996899E-2</v>
      </c>
      <c r="AN19" s="151"/>
      <c r="AO19" s="295">
        <f>AO8+AO17</f>
        <v>5484.0300000000007</v>
      </c>
      <c r="AP19" s="295">
        <f>AP8+AP17</f>
        <v>5693.2800000000007</v>
      </c>
      <c r="AQ19" s="154">
        <f>(AO19-AK19)/AK19</f>
        <v>7.89769843112412E-2</v>
      </c>
      <c r="AR19" s="151"/>
      <c r="AS19" s="295">
        <f>AS8+AS17</f>
        <v>5734.98</v>
      </c>
      <c r="AT19" s="295">
        <f>AT8+AT17</f>
        <v>2582.5499999999997</v>
      </c>
      <c r="AU19" s="154">
        <f>(AS19-AO19)/AO19</f>
        <v>4.5760143544072311E-2</v>
      </c>
      <c r="AV19" s="151"/>
      <c r="AW19" s="155" t="e">
        <f>AW8+AW17</f>
        <v>#REF!</v>
      </c>
      <c r="AX19" s="295" t="e">
        <f>AX8+AX17</f>
        <v>#REF!</v>
      </c>
      <c r="AY19" s="154" t="e">
        <f>(AW19-AS19)/AS19</f>
        <v>#REF!</v>
      </c>
      <c r="AZ19" s="344" t="s">
        <v>1792</v>
      </c>
    </row>
    <row r="20" spans="1:52" x14ac:dyDescent="0.25">
      <c r="B20" s="349"/>
      <c r="D20" s="348"/>
      <c r="E20" s="348"/>
      <c r="F20" s="289"/>
      <c r="G20" s="290"/>
      <c r="H20" s="348"/>
      <c r="I20" s="348"/>
      <c r="J20" s="289"/>
      <c r="K20" s="290"/>
      <c r="L20" s="348"/>
      <c r="M20" s="348"/>
      <c r="N20" s="289"/>
      <c r="O20" s="290"/>
      <c r="P20" s="348"/>
      <c r="Q20" s="348"/>
      <c r="R20" s="289"/>
      <c r="S20" s="290"/>
      <c r="T20" s="348"/>
      <c r="U20" s="348"/>
      <c r="V20" s="289"/>
      <c r="W20" s="290"/>
      <c r="X20" s="348"/>
      <c r="Y20" s="348"/>
      <c r="Z20" s="289"/>
      <c r="AA20" s="290"/>
      <c r="AB20" s="348"/>
      <c r="AC20" s="348"/>
      <c r="AD20" s="289"/>
      <c r="AE20" s="290"/>
      <c r="AF20" s="348"/>
      <c r="AG20" s="348"/>
      <c r="AH20" s="348"/>
      <c r="AI20" s="289"/>
      <c r="AJ20" s="289"/>
      <c r="AK20" s="348"/>
      <c r="AL20" s="348"/>
      <c r="AM20" s="289"/>
      <c r="AN20" s="290"/>
      <c r="AO20" s="348"/>
      <c r="AP20" s="348"/>
      <c r="AQ20" s="289"/>
      <c r="AR20" s="290"/>
      <c r="AS20" s="348"/>
      <c r="AT20" s="348"/>
      <c r="AU20" s="289"/>
      <c r="AV20" s="290"/>
      <c r="AY20" s="289"/>
      <c r="AZ20" s="61"/>
    </row>
    <row r="21" spans="1:52" s="61" customFormat="1" thickBot="1" x14ac:dyDescent="0.25">
      <c r="C21" s="61" t="s">
        <v>170</v>
      </c>
      <c r="D21" s="69"/>
      <c r="E21" s="68">
        <f>D19-E19</f>
        <v>-56.160000000000764</v>
      </c>
      <c r="G21" s="65"/>
      <c r="H21" s="69"/>
      <c r="I21" s="68">
        <f>H19-I19</f>
        <v>767.43000000000029</v>
      </c>
      <c r="K21" s="65"/>
      <c r="L21" s="69"/>
      <c r="M21" s="68">
        <f>L19-M19</f>
        <v>2119.8399999999997</v>
      </c>
      <c r="O21" s="65"/>
      <c r="P21" s="69"/>
      <c r="Q21" s="68">
        <f>P19-Q19</f>
        <v>87.849999999999909</v>
      </c>
      <c r="S21" s="65"/>
      <c r="T21" s="69"/>
      <c r="U21" s="68">
        <f>T19-U19</f>
        <v>-480.57000000000062</v>
      </c>
      <c r="W21" s="65"/>
      <c r="X21" s="69"/>
      <c r="Y21" s="68">
        <f>X19-Y19</f>
        <v>88.289999999999964</v>
      </c>
      <c r="AA21" s="65"/>
      <c r="AB21" s="69"/>
      <c r="AC21" s="68">
        <f>AB19-AC19</f>
        <v>95.409999999999854</v>
      </c>
      <c r="AE21" s="65"/>
      <c r="AF21" s="69"/>
      <c r="AG21" s="69"/>
      <c r="AH21" s="68">
        <f>AG19-AH19</f>
        <v>-204.14999999999964</v>
      </c>
      <c r="AK21" s="69"/>
      <c r="AL21" s="68">
        <f>AK19-AL19</f>
        <v>358.77999999999975</v>
      </c>
      <c r="AN21" s="65"/>
      <c r="AO21" s="69"/>
      <c r="AP21" s="68">
        <f>AO19-AP19</f>
        <v>-209.25</v>
      </c>
      <c r="AR21" s="65"/>
      <c r="AS21" s="69"/>
      <c r="AT21" s="68">
        <f>AS19-AT19</f>
        <v>3152.43</v>
      </c>
      <c r="AV21" s="65"/>
      <c r="AW21" s="70"/>
      <c r="AX21" s="70"/>
    </row>
    <row r="22" spans="1:52" ht="14.25" thickTop="1" x14ac:dyDescent="0.25">
      <c r="D22" s="81"/>
      <c r="E22" s="76"/>
      <c r="F22" s="76"/>
      <c r="G22" s="76"/>
      <c r="H22" s="81"/>
      <c r="I22" s="76"/>
      <c r="J22" s="76"/>
      <c r="K22" s="76"/>
      <c r="L22" s="81"/>
      <c r="M22" s="76"/>
      <c r="N22" s="76"/>
      <c r="O22" s="76"/>
      <c r="P22" s="81"/>
      <c r="Q22" s="76"/>
      <c r="R22" s="76"/>
      <c r="S22" s="76"/>
      <c r="T22" s="81"/>
      <c r="U22" s="76"/>
      <c r="V22" s="76"/>
      <c r="W22" s="76"/>
      <c r="X22" s="81"/>
      <c r="Y22" s="76"/>
      <c r="Z22" s="76"/>
      <c r="AA22" s="76"/>
      <c r="AB22" s="81"/>
      <c r="AC22" s="76"/>
      <c r="AD22" s="76"/>
      <c r="AE22" s="76"/>
      <c r="AF22" s="81"/>
      <c r="AG22" s="81"/>
      <c r="AH22" s="76"/>
      <c r="AI22" s="76"/>
      <c r="AJ22" s="76"/>
      <c r="AK22" s="81"/>
      <c r="AL22" s="76"/>
      <c r="AM22" s="76"/>
      <c r="AN22" s="76"/>
      <c r="AO22" s="81"/>
      <c r="AP22" s="76"/>
      <c r="AQ22" s="76"/>
      <c r="AR22" s="76"/>
      <c r="AS22" s="81"/>
      <c r="AT22" s="76"/>
      <c r="AU22" s="76"/>
      <c r="AV22" s="76"/>
      <c r="AW22" s="78"/>
      <c r="AX22" s="78"/>
    </row>
    <row r="23" spans="1:52" x14ac:dyDescent="0.25">
      <c r="D23" s="81"/>
      <c r="E23" s="76"/>
      <c r="F23" s="76"/>
      <c r="G23" s="76"/>
      <c r="H23" s="81"/>
      <c r="I23" s="76"/>
      <c r="J23" s="76"/>
      <c r="K23" s="76"/>
      <c r="L23" s="81"/>
      <c r="M23" s="76"/>
      <c r="N23" s="76"/>
      <c r="O23" s="76"/>
      <c r="P23" s="81"/>
      <c r="Q23" s="76"/>
      <c r="R23" s="76"/>
      <c r="S23" s="76"/>
      <c r="T23" s="81"/>
      <c r="U23" s="76"/>
      <c r="V23" s="76"/>
      <c r="W23" s="76"/>
      <c r="X23" s="81"/>
      <c r="Y23" s="76"/>
      <c r="Z23" s="76"/>
      <c r="AA23" s="76"/>
      <c r="AB23" s="81"/>
      <c r="AC23" s="76"/>
      <c r="AD23" s="76"/>
      <c r="AE23" s="76"/>
      <c r="AF23" s="81"/>
      <c r="AG23" s="81"/>
      <c r="AH23" s="76"/>
      <c r="AI23" s="76"/>
      <c r="AJ23" s="76"/>
      <c r="AK23" s="81"/>
      <c r="AL23" s="76"/>
      <c r="AM23" s="76"/>
      <c r="AN23" s="76"/>
      <c r="AO23" s="81"/>
      <c r="AP23" s="76"/>
      <c r="AQ23" s="76"/>
      <c r="AR23" s="76"/>
      <c r="AS23" s="81"/>
      <c r="AT23" s="76"/>
      <c r="AU23" s="76"/>
      <c r="AV23" s="76"/>
      <c r="AW23" s="163" t="s">
        <v>947</v>
      </c>
      <c r="AX23" s="164"/>
      <c r="AY23" s="165"/>
    </row>
    <row r="24" spans="1:52" x14ac:dyDescent="0.25">
      <c r="D24" s="81"/>
      <c r="E24" s="76"/>
      <c r="F24" s="76"/>
      <c r="G24" s="76"/>
      <c r="H24" s="81"/>
      <c r="I24" s="76"/>
      <c r="J24" s="76"/>
      <c r="K24" s="76"/>
      <c r="L24" s="81"/>
      <c r="M24" s="76"/>
      <c r="N24" s="76"/>
      <c r="O24" s="76"/>
      <c r="P24" s="81"/>
      <c r="Q24" s="76"/>
      <c r="R24" s="76"/>
      <c r="S24" s="76"/>
      <c r="T24" s="81"/>
      <c r="U24" s="76"/>
      <c r="V24" s="76"/>
      <c r="W24" s="76"/>
      <c r="X24" s="81"/>
      <c r="Y24" s="76"/>
      <c r="Z24" s="76"/>
      <c r="AA24" s="76"/>
      <c r="AB24" s="81"/>
      <c r="AC24" s="76"/>
      <c r="AD24" s="76"/>
      <c r="AE24" s="76"/>
      <c r="AF24" s="81"/>
      <c r="AG24" s="81"/>
      <c r="AH24" s="76"/>
      <c r="AI24" s="76"/>
      <c r="AJ24" s="76"/>
      <c r="AK24" s="81"/>
      <c r="AL24" s="76"/>
      <c r="AM24" s="76"/>
      <c r="AN24" s="76"/>
      <c r="AO24" s="81"/>
      <c r="AP24" s="76"/>
      <c r="AQ24" s="76"/>
      <c r="AR24" s="76"/>
      <c r="AS24" s="81"/>
      <c r="AT24" s="76"/>
      <c r="AU24" s="76"/>
      <c r="AV24" s="76"/>
      <c r="AW24" s="166" t="s">
        <v>202</v>
      </c>
      <c r="AX24" s="2"/>
      <c r="AY24" s="215" t="e">
        <f>AW8*0.0145</f>
        <v>#REF!</v>
      </c>
    </row>
    <row r="25" spans="1:52" x14ac:dyDescent="0.25">
      <c r="D25" s="81"/>
      <c r="E25" s="76"/>
      <c r="F25" s="76"/>
      <c r="G25" s="76"/>
      <c r="H25" s="81"/>
      <c r="I25" s="76"/>
      <c r="J25" s="76"/>
      <c r="K25" s="76"/>
      <c r="L25" s="81"/>
      <c r="M25" s="76"/>
      <c r="N25" s="76"/>
      <c r="O25" s="76"/>
      <c r="P25" s="81"/>
      <c r="Q25" s="76"/>
      <c r="R25" s="76"/>
      <c r="S25" s="76"/>
      <c r="T25" s="81"/>
      <c r="U25" s="76"/>
      <c r="V25" s="76"/>
      <c r="W25" s="76"/>
      <c r="X25" s="81"/>
      <c r="Y25" s="76"/>
      <c r="Z25" s="76"/>
      <c r="AA25" s="76"/>
      <c r="AB25" s="81"/>
      <c r="AC25" s="76"/>
      <c r="AD25" s="76"/>
      <c r="AE25" s="76"/>
      <c r="AF25" s="81"/>
      <c r="AG25" s="81"/>
      <c r="AH25" s="76"/>
      <c r="AI25" s="76"/>
      <c r="AJ25" s="76"/>
      <c r="AK25" s="81"/>
      <c r="AL25" s="76"/>
      <c r="AM25" s="76"/>
      <c r="AN25" s="76"/>
      <c r="AO25" s="81"/>
      <c r="AP25" s="76"/>
      <c r="AQ25" s="76"/>
      <c r="AR25" s="76"/>
      <c r="AS25" s="81"/>
      <c r="AT25" s="76"/>
      <c r="AU25" s="76"/>
      <c r="AV25" s="76"/>
      <c r="AW25" s="134" t="s">
        <v>203</v>
      </c>
      <c r="AX25" s="2"/>
      <c r="AY25" s="215" t="e">
        <f>AW8*0.0009</f>
        <v>#REF!</v>
      </c>
    </row>
    <row r="26" spans="1:52" x14ac:dyDescent="0.25">
      <c r="D26" s="81"/>
      <c r="E26" s="76"/>
      <c r="F26" s="76"/>
      <c r="G26" s="76"/>
      <c r="H26" s="81"/>
      <c r="I26" s="76"/>
      <c r="J26" s="76"/>
      <c r="K26" s="76"/>
      <c r="L26" s="81"/>
      <c r="M26" s="76"/>
      <c r="N26" s="76"/>
      <c r="O26" s="76"/>
      <c r="P26" s="81"/>
      <c r="Q26" s="76"/>
      <c r="R26" s="76"/>
      <c r="S26" s="76"/>
      <c r="T26" s="81"/>
      <c r="U26" s="76"/>
      <c r="V26" s="76"/>
      <c r="W26" s="76"/>
      <c r="X26" s="81"/>
      <c r="Y26" s="76"/>
      <c r="Z26" s="76"/>
      <c r="AA26" s="76"/>
      <c r="AB26" s="81"/>
      <c r="AC26" s="76"/>
      <c r="AD26" s="76"/>
      <c r="AE26" s="76"/>
      <c r="AF26" s="81"/>
      <c r="AG26" s="81"/>
      <c r="AH26" s="76"/>
      <c r="AI26" s="76"/>
      <c r="AJ26" s="76"/>
      <c r="AK26" s="81"/>
      <c r="AL26" s="76"/>
      <c r="AM26" s="76"/>
      <c r="AN26" s="76"/>
      <c r="AO26" s="81"/>
      <c r="AP26" s="76"/>
      <c r="AQ26" s="76"/>
      <c r="AR26" s="76"/>
      <c r="AS26" s="81"/>
      <c r="AT26" s="76"/>
      <c r="AU26" s="76"/>
      <c r="AV26" s="76"/>
      <c r="AW26" s="134" t="s">
        <v>204</v>
      </c>
      <c r="AX26" s="2"/>
      <c r="AY26" s="215" t="e">
        <f>AW8*0.001</f>
        <v>#REF!</v>
      </c>
    </row>
    <row r="27" spans="1:52" x14ac:dyDescent="0.25">
      <c r="D27" s="81"/>
      <c r="E27" s="76"/>
      <c r="F27" s="76"/>
      <c r="G27" s="76"/>
      <c r="H27" s="81"/>
      <c r="I27" s="76"/>
      <c r="J27" s="76"/>
      <c r="K27" s="76"/>
      <c r="L27" s="81"/>
      <c r="M27" s="76"/>
      <c r="N27" s="76"/>
      <c r="O27" s="76"/>
      <c r="P27" s="81"/>
      <c r="Q27" s="76"/>
      <c r="R27" s="76"/>
      <c r="S27" s="76"/>
      <c r="T27" s="81"/>
      <c r="U27" s="76"/>
      <c r="V27" s="76"/>
      <c r="W27" s="76"/>
      <c r="X27" s="81"/>
      <c r="Y27" s="76"/>
      <c r="Z27" s="76"/>
      <c r="AA27" s="76"/>
      <c r="AB27" s="81"/>
      <c r="AC27" s="76"/>
      <c r="AD27" s="76"/>
      <c r="AE27" s="76"/>
      <c r="AF27" s="81"/>
      <c r="AG27" s="81"/>
      <c r="AH27" s="76"/>
      <c r="AI27" s="76"/>
      <c r="AJ27" s="76"/>
      <c r="AK27" s="81"/>
      <c r="AL27" s="76"/>
      <c r="AM27" s="76"/>
      <c r="AN27" s="76"/>
      <c r="AO27" s="81"/>
      <c r="AP27" s="76"/>
      <c r="AQ27" s="76"/>
      <c r="AR27" s="76"/>
      <c r="AS27" s="81"/>
      <c r="AT27" s="76"/>
      <c r="AU27" s="76"/>
      <c r="AV27" s="76"/>
      <c r="AW27" s="134" t="s">
        <v>205</v>
      </c>
      <c r="AX27" s="2"/>
      <c r="AY27" s="215" t="e">
        <f>#REF!</f>
        <v>#REF!</v>
      </c>
    </row>
    <row r="28" spans="1:52" x14ac:dyDescent="0.25">
      <c r="D28" s="81"/>
      <c r="E28" s="76"/>
      <c r="F28" s="76"/>
      <c r="G28" s="76"/>
      <c r="H28" s="81"/>
      <c r="I28" s="76"/>
      <c r="J28" s="76"/>
      <c r="K28" s="76"/>
      <c r="L28" s="81"/>
      <c r="M28" s="76"/>
      <c r="N28" s="76"/>
      <c r="O28" s="76"/>
      <c r="P28" s="81"/>
      <c r="Q28" s="76"/>
      <c r="R28" s="76"/>
      <c r="S28" s="76"/>
      <c r="T28" s="81"/>
      <c r="U28" s="76"/>
      <c r="V28" s="76"/>
      <c r="W28" s="76"/>
      <c r="X28" s="81"/>
      <c r="Y28" s="76"/>
      <c r="Z28" s="76"/>
      <c r="AA28" s="76"/>
      <c r="AB28" s="81"/>
      <c r="AC28" s="76"/>
      <c r="AD28" s="76"/>
      <c r="AE28" s="76"/>
      <c r="AF28" s="81"/>
      <c r="AG28" s="81"/>
      <c r="AH28" s="76"/>
      <c r="AI28" s="76"/>
      <c r="AJ28" s="76"/>
      <c r="AK28" s="81"/>
      <c r="AL28" s="76"/>
      <c r="AM28" s="76"/>
      <c r="AN28" s="76"/>
      <c r="AO28" s="81"/>
      <c r="AP28" s="76"/>
      <c r="AQ28" s="76"/>
      <c r="AR28" s="76"/>
      <c r="AS28" s="81"/>
      <c r="AT28" s="76"/>
      <c r="AU28" s="76"/>
      <c r="AV28" s="76"/>
      <c r="AW28" s="134" t="s">
        <v>923</v>
      </c>
      <c r="AX28" s="2"/>
      <c r="AY28" s="218" t="s">
        <v>901</v>
      </c>
    </row>
    <row r="29" spans="1:52" x14ac:dyDescent="0.25">
      <c r="D29" s="81"/>
      <c r="E29" s="76"/>
      <c r="F29" s="76"/>
      <c r="G29" s="76"/>
      <c r="H29" s="81"/>
      <c r="I29" s="76"/>
      <c r="J29" s="76"/>
      <c r="K29" s="76"/>
      <c r="L29" s="81"/>
      <c r="M29" s="76"/>
      <c r="N29" s="76"/>
      <c r="O29" s="76"/>
      <c r="P29" s="81"/>
      <c r="Q29" s="76"/>
      <c r="R29" s="76"/>
      <c r="S29" s="76"/>
      <c r="T29" s="81"/>
      <c r="U29" s="76"/>
      <c r="V29" s="76"/>
      <c r="W29" s="76"/>
      <c r="X29" s="81"/>
      <c r="Y29" s="76"/>
      <c r="Z29" s="76"/>
      <c r="AA29" s="76"/>
      <c r="AB29" s="81"/>
      <c r="AC29" s="76"/>
      <c r="AD29" s="76"/>
      <c r="AE29" s="76"/>
      <c r="AF29" s="81"/>
      <c r="AG29" s="81"/>
      <c r="AH29" s="76"/>
      <c r="AI29" s="76"/>
      <c r="AJ29" s="76"/>
      <c r="AK29" s="81"/>
      <c r="AL29" s="76"/>
      <c r="AM29" s="76"/>
      <c r="AN29" s="76"/>
      <c r="AO29" s="81"/>
      <c r="AP29" s="76"/>
      <c r="AQ29" s="76"/>
      <c r="AR29" s="76"/>
      <c r="AS29" s="81"/>
      <c r="AT29" s="76"/>
      <c r="AU29" s="76"/>
      <c r="AV29" s="76"/>
      <c r="AW29" s="158"/>
      <c r="AX29" s="160"/>
      <c r="AY29" s="217" t="e">
        <f>SUM(AY24:AY28)</f>
        <v>#REF!</v>
      </c>
    </row>
    <row r="30" spans="1:52" x14ac:dyDescent="0.25">
      <c r="D30" s="81"/>
      <c r="E30" s="76"/>
      <c r="F30" s="76"/>
      <c r="G30" s="76"/>
      <c r="H30" s="81"/>
      <c r="I30" s="76"/>
      <c r="J30" s="76"/>
      <c r="K30" s="76"/>
      <c r="L30" s="81"/>
      <c r="M30" s="76"/>
      <c r="N30" s="76"/>
      <c r="O30" s="76"/>
      <c r="P30" s="81"/>
      <c r="Q30" s="76"/>
      <c r="R30" s="76"/>
      <c r="S30" s="76"/>
      <c r="T30" s="81"/>
      <c r="U30" s="76"/>
      <c r="V30" s="76"/>
      <c r="W30" s="76"/>
      <c r="X30" s="81"/>
      <c r="Y30" s="76"/>
      <c r="Z30" s="76"/>
      <c r="AA30" s="76"/>
      <c r="AB30" s="81"/>
      <c r="AC30" s="76"/>
      <c r="AD30" s="76"/>
      <c r="AE30" s="76"/>
      <c r="AF30" s="81"/>
      <c r="AG30" s="81"/>
      <c r="AH30" s="76"/>
      <c r="AI30" s="76"/>
      <c r="AJ30" s="76"/>
      <c r="AK30" s="81"/>
      <c r="AL30" s="76"/>
      <c r="AM30" s="76"/>
      <c r="AN30" s="76"/>
      <c r="AO30" s="81"/>
      <c r="AP30" s="76"/>
      <c r="AQ30" s="76"/>
      <c r="AR30" s="76"/>
      <c r="AS30" s="81"/>
      <c r="AT30" s="76"/>
      <c r="AU30" s="76"/>
      <c r="AV30" s="76"/>
      <c r="AW30" s="193"/>
      <c r="AX30" s="2"/>
      <c r="AY30" s="251"/>
    </row>
    <row r="31" spans="1:52" x14ac:dyDescent="0.25">
      <c r="D31" s="81"/>
      <c r="E31" s="76"/>
      <c r="F31" s="76"/>
      <c r="G31" s="76"/>
      <c r="H31" s="81"/>
      <c r="I31" s="76"/>
      <c r="J31" s="76"/>
      <c r="K31" s="76"/>
      <c r="L31" s="81"/>
      <c r="M31" s="76"/>
      <c r="N31" s="76"/>
      <c r="O31" s="76"/>
      <c r="P31" s="81"/>
      <c r="Q31" s="76"/>
      <c r="R31" s="76"/>
      <c r="S31" s="76"/>
      <c r="T31" s="81"/>
      <c r="U31" s="76"/>
      <c r="V31" s="76"/>
      <c r="W31" s="76"/>
      <c r="X31" s="81"/>
      <c r="Y31" s="76"/>
      <c r="Z31" s="76"/>
      <c r="AA31" s="76"/>
      <c r="AB31" s="81"/>
      <c r="AC31" s="76"/>
      <c r="AD31" s="76"/>
      <c r="AE31" s="76"/>
      <c r="AF31" s="81"/>
      <c r="AG31" s="81"/>
      <c r="AH31" s="76"/>
      <c r="AI31" s="76"/>
      <c r="AJ31" s="76"/>
      <c r="AK31" s="81"/>
      <c r="AL31" s="76"/>
      <c r="AM31" s="76"/>
      <c r="AN31" s="76"/>
      <c r="AO31" s="81"/>
      <c r="AP31" s="76"/>
      <c r="AQ31" s="76"/>
      <c r="AR31" s="76"/>
      <c r="AS31" s="81"/>
      <c r="AT31" s="76"/>
      <c r="AU31" s="76"/>
      <c r="AV31" s="76"/>
      <c r="AW31" s="78"/>
      <c r="AX31" s="78"/>
    </row>
    <row r="32" spans="1:52" x14ac:dyDescent="0.25">
      <c r="D32" s="81"/>
      <c r="E32" s="76"/>
      <c r="F32" s="76"/>
      <c r="G32" s="76"/>
      <c r="H32" s="81"/>
      <c r="I32" s="76"/>
      <c r="J32" s="76"/>
      <c r="K32" s="76"/>
      <c r="L32" s="81"/>
      <c r="M32" s="76"/>
      <c r="N32" s="76"/>
      <c r="O32" s="76"/>
      <c r="P32" s="81"/>
      <c r="Q32" s="76"/>
      <c r="R32" s="76"/>
      <c r="S32" s="76"/>
      <c r="T32" s="81"/>
      <c r="U32" s="76"/>
      <c r="V32" s="76"/>
      <c r="W32" s="76"/>
      <c r="X32" s="81"/>
      <c r="Y32" s="76"/>
      <c r="Z32" s="76"/>
      <c r="AA32" s="76"/>
      <c r="AB32" s="81"/>
      <c r="AC32" s="76"/>
      <c r="AD32" s="76"/>
      <c r="AE32" s="76"/>
      <c r="AF32" s="81"/>
      <c r="AG32" s="81"/>
      <c r="AH32" s="76"/>
      <c r="AI32" s="76"/>
      <c r="AJ32" s="76"/>
      <c r="AK32" s="81"/>
      <c r="AL32" s="76"/>
      <c r="AM32" s="76"/>
      <c r="AN32" s="76"/>
      <c r="AO32" s="81"/>
      <c r="AP32" s="76"/>
      <c r="AQ32" s="76"/>
      <c r="AR32" s="76"/>
      <c r="AS32" s="81"/>
      <c r="AT32" s="76"/>
      <c r="AU32" s="76"/>
      <c r="AV32" s="76"/>
      <c r="AW32" s="78"/>
      <c r="AX32" s="78"/>
    </row>
    <row r="33" spans="4:50" x14ac:dyDescent="0.25">
      <c r="D33" s="81"/>
      <c r="E33" s="76"/>
      <c r="F33" s="76"/>
      <c r="G33" s="76"/>
      <c r="H33" s="81"/>
      <c r="I33" s="76"/>
      <c r="J33" s="76"/>
      <c r="K33" s="76"/>
      <c r="L33" s="81"/>
      <c r="M33" s="76"/>
      <c r="N33" s="76"/>
      <c r="O33" s="76"/>
      <c r="P33" s="81"/>
      <c r="Q33" s="76"/>
      <c r="R33" s="76"/>
      <c r="S33" s="76"/>
      <c r="T33" s="81"/>
      <c r="U33" s="76"/>
      <c r="V33" s="76"/>
      <c r="W33" s="76"/>
      <c r="X33" s="81"/>
      <c r="Y33" s="76"/>
      <c r="Z33" s="76"/>
      <c r="AA33" s="76"/>
      <c r="AB33" s="81"/>
      <c r="AC33" s="76"/>
      <c r="AD33" s="76"/>
      <c r="AE33" s="76"/>
      <c r="AF33" s="81"/>
      <c r="AG33" s="81"/>
      <c r="AH33" s="76"/>
      <c r="AI33" s="76"/>
      <c r="AJ33" s="76"/>
      <c r="AK33" s="81"/>
      <c r="AL33" s="76"/>
      <c r="AM33" s="76"/>
      <c r="AN33" s="76"/>
      <c r="AO33" s="81"/>
      <c r="AP33" s="76"/>
      <c r="AQ33" s="76"/>
      <c r="AR33" s="76"/>
      <c r="AS33" s="81"/>
      <c r="AT33" s="76"/>
      <c r="AU33" s="76"/>
      <c r="AV33" s="76"/>
      <c r="AW33" s="78"/>
      <c r="AX33" s="78"/>
    </row>
    <row r="34" spans="4:50" x14ac:dyDescent="0.25">
      <c r="D34" s="81"/>
      <c r="E34" s="76"/>
      <c r="F34" s="76"/>
      <c r="G34" s="76"/>
      <c r="H34" s="81"/>
      <c r="I34" s="76"/>
      <c r="J34" s="76"/>
      <c r="K34" s="76"/>
      <c r="L34" s="81"/>
      <c r="M34" s="76"/>
      <c r="N34" s="76"/>
      <c r="O34" s="76"/>
      <c r="P34" s="81"/>
      <c r="Q34" s="76"/>
      <c r="R34" s="76"/>
      <c r="S34" s="76"/>
      <c r="T34" s="81"/>
      <c r="U34" s="76"/>
      <c r="V34" s="76"/>
      <c r="W34" s="76"/>
      <c r="X34" s="81"/>
      <c r="Y34" s="76"/>
      <c r="Z34" s="76"/>
      <c r="AA34" s="76"/>
      <c r="AB34" s="81"/>
      <c r="AC34" s="76"/>
      <c r="AD34" s="76"/>
      <c r="AE34" s="76"/>
      <c r="AF34" s="81"/>
      <c r="AG34" s="81"/>
      <c r="AH34" s="76"/>
      <c r="AI34" s="76"/>
      <c r="AJ34" s="76"/>
      <c r="AK34" s="81"/>
      <c r="AL34" s="76"/>
      <c r="AM34" s="76"/>
      <c r="AN34" s="76"/>
      <c r="AO34" s="81"/>
      <c r="AP34" s="76"/>
      <c r="AQ34" s="76"/>
      <c r="AR34" s="76"/>
      <c r="AS34" s="81"/>
      <c r="AT34" s="76"/>
      <c r="AU34" s="76"/>
      <c r="AV34" s="76"/>
      <c r="AW34" s="78"/>
      <c r="AX34" s="78"/>
    </row>
    <row r="35" spans="4:50" x14ac:dyDescent="0.25">
      <c r="D35" s="81"/>
      <c r="E35" s="76"/>
      <c r="F35" s="76"/>
      <c r="G35" s="76"/>
      <c r="H35" s="81"/>
      <c r="I35" s="76"/>
      <c r="J35" s="76"/>
      <c r="K35" s="76"/>
      <c r="L35" s="81"/>
      <c r="M35" s="76"/>
      <c r="N35" s="76"/>
      <c r="O35" s="76"/>
      <c r="P35" s="81"/>
      <c r="Q35" s="76"/>
      <c r="R35" s="76"/>
      <c r="S35" s="76"/>
      <c r="T35" s="81"/>
      <c r="U35" s="76"/>
      <c r="V35" s="76"/>
      <c r="W35" s="76"/>
      <c r="X35" s="81"/>
      <c r="Y35" s="76"/>
      <c r="Z35" s="76"/>
      <c r="AA35" s="76"/>
      <c r="AB35" s="81"/>
      <c r="AC35" s="76"/>
      <c r="AD35" s="76"/>
      <c r="AE35" s="76"/>
      <c r="AF35" s="81"/>
      <c r="AG35" s="81"/>
      <c r="AH35" s="76"/>
      <c r="AI35" s="76"/>
      <c r="AJ35" s="76"/>
      <c r="AK35" s="81"/>
      <c r="AL35" s="76"/>
      <c r="AM35" s="76"/>
      <c r="AN35" s="76"/>
      <c r="AO35" s="81"/>
      <c r="AP35" s="76"/>
      <c r="AQ35" s="76"/>
      <c r="AR35" s="76"/>
      <c r="AS35" s="81"/>
      <c r="AT35" s="76"/>
      <c r="AU35" s="76"/>
      <c r="AV35" s="76"/>
      <c r="AW35" s="78"/>
      <c r="AX35" s="78"/>
    </row>
    <row r="36" spans="4:50" x14ac:dyDescent="0.25">
      <c r="D36" s="81"/>
      <c r="E36" s="76"/>
      <c r="F36" s="76"/>
      <c r="G36" s="76"/>
      <c r="H36" s="81"/>
      <c r="I36" s="76"/>
      <c r="J36" s="76"/>
      <c r="K36" s="76"/>
      <c r="L36" s="81"/>
      <c r="M36" s="76"/>
      <c r="N36" s="76"/>
      <c r="O36" s="76"/>
      <c r="P36" s="81"/>
      <c r="Q36" s="76"/>
      <c r="R36" s="76"/>
      <c r="S36" s="76"/>
      <c r="T36" s="81"/>
      <c r="U36" s="76"/>
      <c r="V36" s="76"/>
      <c r="W36" s="76"/>
      <c r="X36" s="81"/>
      <c r="Y36" s="76"/>
      <c r="Z36" s="76"/>
      <c r="AA36" s="76"/>
      <c r="AB36" s="81"/>
      <c r="AC36" s="76"/>
      <c r="AD36" s="76"/>
      <c r="AE36" s="76"/>
      <c r="AF36" s="81"/>
      <c r="AG36" s="81"/>
      <c r="AH36" s="76"/>
      <c r="AI36" s="76"/>
      <c r="AJ36" s="76"/>
      <c r="AK36" s="81"/>
      <c r="AL36" s="76"/>
      <c r="AM36" s="76"/>
      <c r="AN36" s="76"/>
      <c r="AO36" s="81"/>
      <c r="AP36" s="76"/>
      <c r="AQ36" s="76"/>
      <c r="AR36" s="76"/>
      <c r="AS36" s="81"/>
      <c r="AT36" s="76"/>
      <c r="AU36" s="76"/>
      <c r="AV36" s="76"/>
      <c r="AW36" s="78"/>
      <c r="AX36" s="78"/>
    </row>
    <row r="37" spans="4:50" x14ac:dyDescent="0.25">
      <c r="D37" s="81"/>
      <c r="E37" s="76"/>
      <c r="F37" s="76"/>
      <c r="G37" s="76"/>
      <c r="H37" s="81"/>
      <c r="I37" s="76"/>
      <c r="J37" s="76"/>
      <c r="K37" s="76"/>
      <c r="L37" s="81"/>
      <c r="M37" s="76"/>
      <c r="N37" s="76"/>
      <c r="O37" s="76"/>
      <c r="P37" s="81"/>
      <c r="Q37" s="76"/>
      <c r="R37" s="76"/>
      <c r="S37" s="76"/>
      <c r="T37" s="81"/>
      <c r="U37" s="76"/>
      <c r="V37" s="76"/>
      <c r="W37" s="76"/>
      <c r="X37" s="81"/>
      <c r="Y37" s="76"/>
      <c r="Z37" s="76"/>
      <c r="AA37" s="76"/>
      <c r="AB37" s="81"/>
      <c r="AC37" s="76"/>
      <c r="AD37" s="76"/>
      <c r="AE37" s="76"/>
      <c r="AF37" s="81"/>
      <c r="AG37" s="81"/>
      <c r="AH37" s="76"/>
      <c r="AI37" s="76"/>
      <c r="AJ37" s="76"/>
      <c r="AK37" s="81"/>
      <c r="AL37" s="76"/>
      <c r="AM37" s="76"/>
      <c r="AN37" s="76"/>
      <c r="AO37" s="81"/>
      <c r="AP37" s="76"/>
      <c r="AQ37" s="76"/>
      <c r="AR37" s="76"/>
      <c r="AS37" s="81"/>
      <c r="AT37" s="76"/>
      <c r="AU37" s="76"/>
      <c r="AV37" s="76"/>
      <c r="AW37" s="78"/>
      <c r="AX37" s="78"/>
    </row>
    <row r="38" spans="4:50" x14ac:dyDescent="0.25">
      <c r="D38" s="81"/>
      <c r="E38" s="76"/>
      <c r="F38" s="76"/>
      <c r="G38" s="76"/>
      <c r="H38" s="81"/>
      <c r="I38" s="76"/>
      <c r="J38" s="76"/>
      <c r="K38" s="76"/>
      <c r="L38" s="81"/>
      <c r="M38" s="76"/>
      <c r="N38" s="76"/>
      <c r="O38" s="76"/>
      <c r="P38" s="81"/>
      <c r="Q38" s="76"/>
      <c r="R38" s="76"/>
      <c r="S38" s="76"/>
      <c r="T38" s="81"/>
      <c r="U38" s="76"/>
      <c r="V38" s="76"/>
      <c r="W38" s="76"/>
      <c r="X38" s="81"/>
      <c r="Y38" s="76"/>
      <c r="Z38" s="76"/>
      <c r="AA38" s="76"/>
      <c r="AB38" s="81"/>
      <c r="AC38" s="76"/>
      <c r="AD38" s="76"/>
      <c r="AE38" s="76"/>
      <c r="AF38" s="81"/>
      <c r="AG38" s="81"/>
      <c r="AH38" s="76"/>
      <c r="AI38" s="76"/>
      <c r="AJ38" s="76"/>
      <c r="AK38" s="81"/>
      <c r="AL38" s="76"/>
      <c r="AM38" s="76"/>
      <c r="AN38" s="76"/>
      <c r="AO38" s="81"/>
      <c r="AP38" s="76"/>
      <c r="AQ38" s="76"/>
      <c r="AR38" s="76"/>
      <c r="AS38" s="81"/>
      <c r="AT38" s="76"/>
      <c r="AU38" s="76"/>
      <c r="AV38" s="76"/>
      <c r="AW38" s="78"/>
      <c r="AX38" s="78"/>
    </row>
    <row r="39" spans="4:50" x14ac:dyDescent="0.25">
      <c r="D39" s="81"/>
      <c r="E39" s="76"/>
      <c r="F39" s="76"/>
      <c r="G39" s="76"/>
      <c r="H39" s="81"/>
      <c r="I39" s="76"/>
      <c r="J39" s="76"/>
      <c r="K39" s="76"/>
      <c r="L39" s="81"/>
      <c r="M39" s="76"/>
      <c r="N39" s="76"/>
      <c r="O39" s="76"/>
      <c r="P39" s="81"/>
      <c r="Q39" s="76"/>
      <c r="R39" s="76"/>
      <c r="S39" s="76"/>
      <c r="T39" s="81"/>
      <c r="U39" s="76"/>
      <c r="V39" s="76"/>
      <c r="W39" s="76"/>
      <c r="X39" s="81"/>
      <c r="Y39" s="76"/>
      <c r="Z39" s="76"/>
      <c r="AA39" s="76"/>
      <c r="AB39" s="81"/>
      <c r="AC39" s="76"/>
      <c r="AD39" s="76"/>
      <c r="AE39" s="76"/>
      <c r="AF39" s="81"/>
      <c r="AG39" s="81"/>
      <c r="AH39" s="76"/>
      <c r="AI39" s="76"/>
      <c r="AJ39" s="76"/>
      <c r="AK39" s="81"/>
      <c r="AL39" s="76"/>
      <c r="AM39" s="76"/>
      <c r="AN39" s="76"/>
      <c r="AO39" s="81"/>
      <c r="AP39" s="76"/>
      <c r="AQ39" s="76"/>
      <c r="AR39" s="76"/>
      <c r="AS39" s="81"/>
      <c r="AT39" s="76"/>
      <c r="AU39" s="76"/>
      <c r="AV39" s="76"/>
      <c r="AW39" s="78"/>
      <c r="AX39" s="78"/>
    </row>
    <row r="40" spans="4:50" x14ac:dyDescent="0.25">
      <c r="D40" s="81"/>
      <c r="E40" s="76"/>
      <c r="F40" s="76"/>
      <c r="G40" s="76"/>
      <c r="H40" s="81"/>
      <c r="I40" s="76"/>
      <c r="J40" s="76"/>
      <c r="K40" s="76"/>
      <c r="L40" s="81"/>
      <c r="M40" s="76"/>
      <c r="N40" s="76"/>
      <c r="O40" s="76"/>
      <c r="P40" s="81"/>
      <c r="Q40" s="76"/>
      <c r="R40" s="76"/>
      <c r="S40" s="76"/>
      <c r="T40" s="81"/>
      <c r="U40" s="76"/>
      <c r="V40" s="76"/>
      <c r="W40" s="76"/>
      <c r="X40" s="81"/>
      <c r="Y40" s="76"/>
      <c r="Z40" s="76"/>
      <c r="AA40" s="76"/>
      <c r="AB40" s="81"/>
      <c r="AC40" s="76"/>
      <c r="AD40" s="76"/>
      <c r="AE40" s="76"/>
      <c r="AF40" s="81"/>
      <c r="AG40" s="81"/>
      <c r="AH40" s="76"/>
      <c r="AI40" s="76"/>
      <c r="AJ40" s="76"/>
      <c r="AK40" s="81"/>
      <c r="AL40" s="76"/>
      <c r="AM40" s="76"/>
      <c r="AN40" s="76"/>
      <c r="AO40" s="81"/>
      <c r="AP40" s="76"/>
      <c r="AQ40" s="76"/>
      <c r="AR40" s="76"/>
      <c r="AS40" s="81"/>
      <c r="AT40" s="76"/>
      <c r="AU40" s="76"/>
      <c r="AV40" s="76"/>
      <c r="AW40" s="78"/>
      <c r="AX40" s="78"/>
    </row>
    <row r="41" spans="4:50" x14ac:dyDescent="0.25">
      <c r="D41" s="81"/>
      <c r="E41" s="76"/>
      <c r="F41" s="76"/>
      <c r="G41" s="76"/>
      <c r="H41" s="81"/>
      <c r="I41" s="76"/>
      <c r="J41" s="76"/>
      <c r="K41" s="76"/>
      <c r="L41" s="81"/>
      <c r="M41" s="76"/>
      <c r="N41" s="76"/>
      <c r="O41" s="76"/>
      <c r="P41" s="81"/>
      <c r="Q41" s="76"/>
      <c r="R41" s="76"/>
      <c r="S41" s="76"/>
      <c r="T41" s="81"/>
      <c r="U41" s="76"/>
      <c r="V41" s="76"/>
      <c r="W41" s="76"/>
      <c r="X41" s="81"/>
      <c r="Y41" s="76"/>
      <c r="Z41" s="76"/>
      <c r="AA41" s="76"/>
      <c r="AB41" s="81"/>
      <c r="AC41" s="76"/>
      <c r="AD41" s="76"/>
      <c r="AE41" s="76"/>
      <c r="AF41" s="81"/>
      <c r="AG41" s="81"/>
      <c r="AH41" s="76"/>
      <c r="AI41" s="76"/>
      <c r="AJ41" s="76"/>
      <c r="AK41" s="81"/>
      <c r="AL41" s="76"/>
      <c r="AM41" s="76"/>
      <c r="AN41" s="76"/>
      <c r="AO41" s="81"/>
      <c r="AP41" s="76"/>
      <c r="AQ41" s="76"/>
      <c r="AR41" s="76"/>
      <c r="AS41" s="81"/>
      <c r="AT41" s="76"/>
      <c r="AU41" s="76"/>
      <c r="AV41" s="76"/>
      <c r="AW41" s="78"/>
      <c r="AX41" s="78"/>
    </row>
    <row r="42" spans="4:50" x14ac:dyDescent="0.25">
      <c r="D42" s="81"/>
      <c r="E42" s="76"/>
      <c r="F42" s="76"/>
      <c r="G42" s="76"/>
      <c r="H42" s="81"/>
      <c r="I42" s="76"/>
      <c r="J42" s="76"/>
      <c r="K42" s="76"/>
      <c r="L42" s="81"/>
      <c r="M42" s="76"/>
      <c r="N42" s="76"/>
      <c r="O42" s="76"/>
      <c r="P42" s="81"/>
      <c r="Q42" s="76"/>
      <c r="R42" s="76"/>
      <c r="S42" s="76"/>
      <c r="T42" s="81"/>
      <c r="U42" s="76"/>
      <c r="V42" s="76"/>
      <c r="W42" s="76"/>
      <c r="X42" s="81"/>
      <c r="Y42" s="76"/>
      <c r="Z42" s="76"/>
      <c r="AA42" s="76"/>
      <c r="AB42" s="81"/>
      <c r="AC42" s="76"/>
      <c r="AD42" s="76"/>
      <c r="AE42" s="76"/>
      <c r="AF42" s="81"/>
      <c r="AG42" s="81"/>
      <c r="AH42" s="76"/>
      <c r="AI42" s="76"/>
      <c r="AJ42" s="76"/>
      <c r="AK42" s="81"/>
      <c r="AL42" s="76"/>
      <c r="AM42" s="76"/>
      <c r="AN42" s="76"/>
      <c r="AO42" s="81"/>
      <c r="AP42" s="76"/>
      <c r="AQ42" s="76"/>
      <c r="AR42" s="76"/>
      <c r="AS42" s="81"/>
      <c r="AT42" s="76"/>
      <c r="AU42" s="76"/>
      <c r="AV42" s="76"/>
      <c r="AW42" s="78"/>
      <c r="AX42" s="78"/>
    </row>
    <row r="43" spans="4:50" x14ac:dyDescent="0.25">
      <c r="D43" s="81"/>
      <c r="E43" s="76"/>
      <c r="F43" s="76"/>
      <c r="G43" s="76"/>
      <c r="H43" s="81"/>
      <c r="I43" s="76"/>
      <c r="J43" s="76"/>
      <c r="K43" s="76"/>
      <c r="L43" s="81"/>
      <c r="M43" s="76"/>
      <c r="N43" s="76"/>
      <c r="O43" s="76"/>
      <c r="P43" s="81"/>
      <c r="Q43" s="76"/>
      <c r="R43" s="76"/>
      <c r="S43" s="76"/>
      <c r="T43" s="81"/>
      <c r="U43" s="76"/>
      <c r="V43" s="76"/>
      <c r="W43" s="76"/>
      <c r="X43" s="81"/>
      <c r="Y43" s="76"/>
      <c r="Z43" s="76"/>
      <c r="AA43" s="76"/>
      <c r="AB43" s="81"/>
      <c r="AC43" s="76"/>
      <c r="AD43" s="76"/>
      <c r="AE43" s="76"/>
      <c r="AF43" s="81"/>
      <c r="AG43" s="81"/>
      <c r="AH43" s="76"/>
      <c r="AI43" s="76"/>
      <c r="AJ43" s="76"/>
      <c r="AK43" s="81"/>
      <c r="AL43" s="76"/>
      <c r="AM43" s="76"/>
      <c r="AN43" s="76"/>
      <c r="AO43" s="81"/>
      <c r="AP43" s="76"/>
      <c r="AQ43" s="76"/>
      <c r="AR43" s="76"/>
      <c r="AS43" s="81"/>
      <c r="AT43" s="76"/>
      <c r="AU43" s="76"/>
      <c r="AV43" s="76"/>
      <c r="AW43" s="78"/>
      <c r="AX43" s="78"/>
    </row>
    <row r="44" spans="4:50" x14ac:dyDescent="0.25">
      <c r="D44" s="81"/>
      <c r="E44" s="76"/>
      <c r="F44" s="76"/>
      <c r="G44" s="76"/>
      <c r="H44" s="81"/>
      <c r="I44" s="76"/>
      <c r="J44" s="76"/>
      <c r="K44" s="76"/>
      <c r="L44" s="81"/>
      <c r="M44" s="76"/>
      <c r="N44" s="76"/>
      <c r="O44" s="76"/>
      <c r="P44" s="81"/>
      <c r="Q44" s="76"/>
      <c r="R44" s="76"/>
      <c r="S44" s="76"/>
      <c r="T44" s="81"/>
      <c r="U44" s="76"/>
      <c r="V44" s="76"/>
      <c r="W44" s="76"/>
      <c r="X44" s="81"/>
      <c r="Y44" s="76"/>
      <c r="Z44" s="76"/>
      <c r="AA44" s="76"/>
      <c r="AB44" s="81"/>
      <c r="AC44" s="76"/>
      <c r="AD44" s="76"/>
      <c r="AE44" s="76"/>
      <c r="AF44" s="81"/>
      <c r="AG44" s="81"/>
      <c r="AH44" s="76"/>
      <c r="AI44" s="76"/>
      <c r="AJ44" s="76"/>
      <c r="AK44" s="81"/>
      <c r="AL44" s="76"/>
      <c r="AM44" s="76"/>
      <c r="AN44" s="76"/>
      <c r="AO44" s="81"/>
      <c r="AP44" s="76"/>
      <c r="AQ44" s="76"/>
      <c r="AR44" s="76"/>
      <c r="AS44" s="81"/>
      <c r="AT44" s="76"/>
      <c r="AU44" s="76"/>
      <c r="AV44" s="76"/>
      <c r="AW44" s="78"/>
      <c r="AX44" s="78"/>
    </row>
    <row r="45" spans="4:50" x14ac:dyDescent="0.25">
      <c r="D45" s="81"/>
      <c r="E45" s="76"/>
      <c r="F45" s="76"/>
      <c r="G45" s="76"/>
      <c r="H45" s="81"/>
      <c r="I45" s="76"/>
      <c r="J45" s="76"/>
      <c r="K45" s="76"/>
      <c r="L45" s="81"/>
      <c r="M45" s="76"/>
      <c r="N45" s="76"/>
      <c r="O45" s="76"/>
      <c r="P45" s="81"/>
      <c r="Q45" s="76"/>
      <c r="R45" s="76"/>
      <c r="S45" s="76"/>
      <c r="T45" s="81"/>
      <c r="U45" s="76"/>
      <c r="V45" s="76"/>
      <c r="W45" s="76"/>
      <c r="X45" s="81"/>
      <c r="Y45" s="76"/>
      <c r="Z45" s="76"/>
      <c r="AA45" s="76"/>
      <c r="AB45" s="81"/>
      <c r="AC45" s="76"/>
      <c r="AD45" s="76"/>
      <c r="AE45" s="76"/>
      <c r="AF45" s="81"/>
      <c r="AG45" s="81"/>
      <c r="AH45" s="76"/>
      <c r="AI45" s="76"/>
      <c r="AJ45" s="76"/>
      <c r="AK45" s="81"/>
      <c r="AL45" s="76"/>
      <c r="AM45" s="76"/>
      <c r="AN45" s="76"/>
      <c r="AO45" s="81"/>
      <c r="AP45" s="76"/>
      <c r="AQ45" s="76"/>
      <c r="AR45" s="76"/>
      <c r="AS45" s="81"/>
      <c r="AT45" s="76"/>
      <c r="AU45" s="76"/>
      <c r="AV45" s="76"/>
      <c r="AW45" s="78"/>
      <c r="AX45" s="78"/>
    </row>
    <row r="46" spans="4:50" x14ac:dyDescent="0.25">
      <c r="D46" s="81"/>
      <c r="E46" s="76"/>
      <c r="F46" s="76"/>
      <c r="G46" s="76"/>
      <c r="H46" s="81"/>
      <c r="I46" s="76"/>
      <c r="J46" s="76"/>
      <c r="K46" s="76"/>
      <c r="L46" s="81"/>
      <c r="M46" s="76"/>
      <c r="N46" s="76"/>
      <c r="O46" s="76"/>
      <c r="P46" s="81"/>
      <c r="Q46" s="76"/>
      <c r="R46" s="76"/>
      <c r="S46" s="76"/>
      <c r="T46" s="81"/>
      <c r="U46" s="76"/>
      <c r="V46" s="76"/>
      <c r="W46" s="76"/>
      <c r="X46" s="81"/>
      <c r="Y46" s="76"/>
      <c r="Z46" s="76"/>
      <c r="AA46" s="76"/>
      <c r="AB46" s="81"/>
      <c r="AC46" s="76"/>
      <c r="AD46" s="76"/>
      <c r="AE46" s="76"/>
      <c r="AF46" s="81"/>
      <c r="AG46" s="81"/>
      <c r="AH46" s="76"/>
      <c r="AI46" s="76"/>
      <c r="AJ46" s="76"/>
      <c r="AK46" s="81"/>
      <c r="AL46" s="76"/>
      <c r="AM46" s="76"/>
      <c r="AN46" s="76"/>
      <c r="AO46" s="81"/>
      <c r="AP46" s="76"/>
      <c r="AQ46" s="76"/>
      <c r="AR46" s="76"/>
      <c r="AS46" s="81"/>
      <c r="AT46" s="76"/>
      <c r="AU46" s="76"/>
      <c r="AV46" s="76"/>
      <c r="AW46" s="78"/>
      <c r="AX46" s="78"/>
    </row>
    <row r="47" spans="4:50" x14ac:dyDescent="0.25">
      <c r="D47" s="81"/>
      <c r="E47" s="76"/>
      <c r="F47" s="76"/>
      <c r="G47" s="76"/>
      <c r="H47" s="81"/>
      <c r="I47" s="76"/>
      <c r="J47" s="76"/>
      <c r="K47" s="76"/>
      <c r="L47" s="81"/>
      <c r="M47" s="76"/>
      <c r="N47" s="76"/>
      <c r="O47" s="76"/>
      <c r="P47" s="81"/>
      <c r="Q47" s="76"/>
      <c r="R47" s="76"/>
      <c r="S47" s="76"/>
      <c r="T47" s="81"/>
      <c r="U47" s="76"/>
      <c r="V47" s="76"/>
      <c r="W47" s="76"/>
      <c r="X47" s="81"/>
      <c r="Y47" s="76"/>
      <c r="Z47" s="76"/>
      <c r="AA47" s="76"/>
      <c r="AB47" s="81"/>
      <c r="AC47" s="76"/>
      <c r="AD47" s="76"/>
      <c r="AE47" s="76"/>
      <c r="AF47" s="81"/>
      <c r="AG47" s="81"/>
      <c r="AH47" s="76"/>
      <c r="AI47" s="76"/>
      <c r="AJ47" s="76"/>
      <c r="AK47" s="81"/>
      <c r="AL47" s="76"/>
      <c r="AM47" s="76"/>
      <c r="AN47" s="76"/>
      <c r="AO47" s="81"/>
      <c r="AP47" s="76"/>
      <c r="AQ47" s="76"/>
      <c r="AR47" s="76"/>
      <c r="AS47" s="81"/>
      <c r="AT47" s="76"/>
      <c r="AU47" s="76"/>
      <c r="AV47" s="76"/>
      <c r="AW47" s="78"/>
      <c r="AX47" s="78"/>
    </row>
    <row r="48" spans="4:50" x14ac:dyDescent="0.25">
      <c r="D48" s="296"/>
      <c r="H48" s="296"/>
      <c r="L48" s="296"/>
      <c r="P48" s="296"/>
      <c r="T48" s="296"/>
      <c r="X48" s="296"/>
      <c r="AB48" s="296"/>
      <c r="AF48" s="296"/>
      <c r="AG48" s="296"/>
      <c r="AK48" s="296"/>
      <c r="AO48" s="296"/>
      <c r="AS48" s="296"/>
    </row>
    <row r="49" spans="4:45" x14ac:dyDescent="0.25">
      <c r="D49" s="296"/>
      <c r="H49" s="296"/>
      <c r="L49" s="296"/>
      <c r="P49" s="296"/>
      <c r="T49" s="296"/>
      <c r="X49" s="296"/>
      <c r="AB49" s="296"/>
      <c r="AF49" s="296"/>
      <c r="AG49" s="296"/>
      <c r="AK49" s="296"/>
      <c r="AO49" s="296"/>
      <c r="AS49" s="296"/>
    </row>
    <row r="50" spans="4:45" x14ac:dyDescent="0.25">
      <c r="D50" s="296"/>
      <c r="H50" s="296"/>
      <c r="L50" s="296"/>
      <c r="P50" s="296"/>
      <c r="T50" s="296"/>
      <c r="X50" s="296"/>
      <c r="AB50" s="296"/>
      <c r="AF50" s="296"/>
      <c r="AG50" s="296"/>
      <c r="AK50" s="296"/>
      <c r="AO50" s="296"/>
      <c r="AS50" s="296"/>
    </row>
    <row r="51" spans="4:45" x14ac:dyDescent="0.25">
      <c r="D51" s="296"/>
      <c r="H51" s="296"/>
      <c r="L51" s="296"/>
      <c r="P51" s="296"/>
      <c r="T51" s="296"/>
      <c r="X51" s="296"/>
      <c r="AB51" s="296"/>
      <c r="AF51" s="296"/>
      <c r="AG51" s="296"/>
      <c r="AK51" s="296"/>
      <c r="AO51" s="296"/>
      <c r="AS51" s="296"/>
    </row>
    <row r="52" spans="4:45" x14ac:dyDescent="0.25">
      <c r="D52" s="296"/>
      <c r="H52" s="296"/>
      <c r="L52" s="296"/>
      <c r="P52" s="296"/>
      <c r="T52" s="296"/>
      <c r="X52" s="296"/>
      <c r="AB52" s="296"/>
      <c r="AF52" s="296"/>
      <c r="AG52" s="296"/>
      <c r="AK52" s="296"/>
      <c r="AO52" s="296"/>
      <c r="AS52" s="296"/>
    </row>
    <row r="53" spans="4:45" x14ac:dyDescent="0.25">
      <c r="D53" s="296"/>
      <c r="H53" s="296"/>
      <c r="L53" s="296"/>
      <c r="P53" s="296"/>
      <c r="T53" s="296"/>
      <c r="X53" s="296"/>
      <c r="AB53" s="296"/>
      <c r="AF53" s="296"/>
      <c r="AG53" s="296"/>
      <c r="AK53" s="296"/>
      <c r="AO53" s="296"/>
      <c r="AS53" s="296"/>
    </row>
    <row r="54" spans="4:45" x14ac:dyDescent="0.25">
      <c r="D54" s="296"/>
      <c r="H54" s="296"/>
      <c r="L54" s="296"/>
      <c r="P54" s="296"/>
      <c r="T54" s="296"/>
      <c r="X54" s="296"/>
      <c r="AB54" s="296"/>
      <c r="AF54" s="296"/>
      <c r="AG54" s="296"/>
      <c r="AK54" s="296"/>
      <c r="AO54" s="296"/>
      <c r="AS54" s="296"/>
    </row>
    <row r="55" spans="4:45" x14ac:dyDescent="0.25">
      <c r="D55" s="296"/>
      <c r="H55" s="296"/>
      <c r="L55" s="296"/>
      <c r="P55" s="296"/>
      <c r="T55" s="296"/>
      <c r="X55" s="296"/>
      <c r="AB55" s="296"/>
      <c r="AF55" s="296"/>
      <c r="AG55" s="296"/>
      <c r="AK55" s="296"/>
      <c r="AO55" s="296"/>
      <c r="AS55" s="296"/>
    </row>
    <row r="56" spans="4:45" x14ac:dyDescent="0.25">
      <c r="D56" s="296"/>
      <c r="H56" s="296"/>
      <c r="L56" s="296"/>
      <c r="P56" s="296"/>
      <c r="T56" s="296"/>
      <c r="X56" s="296"/>
      <c r="AB56" s="296"/>
      <c r="AF56" s="296"/>
      <c r="AG56" s="296"/>
      <c r="AK56" s="296"/>
      <c r="AO56" s="296"/>
      <c r="AS56" s="296"/>
    </row>
    <row r="57" spans="4:45" x14ac:dyDescent="0.25">
      <c r="D57" s="296"/>
      <c r="H57" s="296"/>
      <c r="L57" s="296"/>
      <c r="P57" s="296"/>
      <c r="T57" s="296"/>
      <c r="X57" s="296"/>
      <c r="AB57" s="296"/>
      <c r="AF57" s="296"/>
      <c r="AG57" s="296"/>
      <c r="AK57" s="296"/>
      <c r="AO57" s="296"/>
      <c r="AS57" s="296"/>
    </row>
    <row r="58" spans="4:45" x14ac:dyDescent="0.25">
      <c r="D58" s="296"/>
      <c r="H58" s="296"/>
      <c r="L58" s="296"/>
      <c r="P58" s="296"/>
      <c r="T58" s="296"/>
      <c r="X58" s="296"/>
      <c r="AB58" s="296"/>
      <c r="AF58" s="296"/>
      <c r="AG58" s="296"/>
      <c r="AK58" s="296"/>
      <c r="AO58" s="296"/>
      <c r="AS58" s="296"/>
    </row>
    <row r="59" spans="4:45" x14ac:dyDescent="0.25">
      <c r="D59" s="296"/>
      <c r="H59" s="296"/>
      <c r="L59" s="296"/>
      <c r="P59" s="296"/>
      <c r="T59" s="296"/>
      <c r="X59" s="296"/>
      <c r="AB59" s="296"/>
      <c r="AF59" s="296"/>
      <c r="AG59" s="296"/>
      <c r="AK59" s="296"/>
      <c r="AO59" s="296"/>
      <c r="AS59" s="296"/>
    </row>
    <row r="60" spans="4:45" x14ac:dyDescent="0.25">
      <c r="D60" s="296"/>
      <c r="H60" s="296"/>
      <c r="L60" s="296"/>
      <c r="P60" s="296"/>
      <c r="T60" s="296"/>
      <c r="X60" s="296"/>
      <c r="AB60" s="296"/>
      <c r="AF60" s="296"/>
      <c r="AG60" s="296"/>
      <c r="AK60" s="296"/>
      <c r="AO60" s="296"/>
      <c r="AS60" s="296"/>
    </row>
    <row r="61" spans="4:45" x14ac:dyDescent="0.25">
      <c r="D61" s="296"/>
      <c r="H61" s="296"/>
      <c r="L61" s="296"/>
      <c r="P61" s="296"/>
      <c r="T61" s="296"/>
      <c r="X61" s="296"/>
      <c r="AB61" s="296"/>
      <c r="AF61" s="296"/>
      <c r="AG61" s="296"/>
      <c r="AK61" s="296"/>
      <c r="AO61" s="296"/>
      <c r="AS61" s="296"/>
    </row>
    <row r="62" spans="4:45" x14ac:dyDescent="0.25">
      <c r="D62" s="296"/>
      <c r="H62" s="296"/>
      <c r="L62" s="296"/>
      <c r="P62" s="296"/>
      <c r="T62" s="296"/>
      <c r="X62" s="296"/>
      <c r="AB62" s="296"/>
      <c r="AF62" s="296"/>
      <c r="AG62" s="296"/>
      <c r="AK62" s="296"/>
      <c r="AO62" s="296"/>
      <c r="AS62" s="296"/>
    </row>
    <row r="63" spans="4:45" x14ac:dyDescent="0.25">
      <c r="D63" s="296"/>
      <c r="H63" s="296"/>
      <c r="L63" s="296"/>
      <c r="P63" s="296"/>
      <c r="T63" s="296"/>
      <c r="X63" s="296"/>
      <c r="AB63" s="296"/>
      <c r="AF63" s="296"/>
      <c r="AG63" s="296"/>
      <c r="AK63" s="296"/>
      <c r="AO63" s="296"/>
      <c r="AS63" s="296"/>
    </row>
    <row r="64" spans="4:45" x14ac:dyDescent="0.25">
      <c r="D64" s="296"/>
      <c r="H64" s="296"/>
      <c r="L64" s="296"/>
      <c r="P64" s="296"/>
      <c r="T64" s="296"/>
      <c r="X64" s="296"/>
      <c r="AB64" s="296"/>
      <c r="AF64" s="296"/>
      <c r="AG64" s="296"/>
      <c r="AK64" s="296"/>
      <c r="AO64" s="296"/>
      <c r="AS64" s="296"/>
    </row>
    <row r="65" spans="4:45" x14ac:dyDescent="0.25">
      <c r="D65" s="296"/>
      <c r="H65" s="296"/>
      <c r="L65" s="296"/>
      <c r="P65" s="296"/>
      <c r="T65" s="296"/>
      <c r="X65" s="296"/>
      <c r="AB65" s="296"/>
      <c r="AF65" s="296"/>
      <c r="AG65" s="296"/>
      <c r="AK65" s="296"/>
      <c r="AO65" s="296"/>
      <c r="AS65" s="296"/>
    </row>
    <row r="66" spans="4:45" x14ac:dyDescent="0.25">
      <c r="D66" s="296"/>
      <c r="H66" s="296"/>
      <c r="L66" s="296"/>
      <c r="P66" s="296"/>
      <c r="T66" s="296"/>
      <c r="X66" s="296"/>
      <c r="AB66" s="296"/>
      <c r="AF66" s="296"/>
      <c r="AG66" s="296"/>
      <c r="AK66" s="296"/>
      <c r="AO66" s="296"/>
      <c r="AS66" s="296"/>
    </row>
    <row r="67" spans="4:45" x14ac:dyDescent="0.25">
      <c r="D67" s="296"/>
      <c r="H67" s="296"/>
      <c r="L67" s="296"/>
      <c r="P67" s="296"/>
      <c r="T67" s="296"/>
      <c r="X67" s="296"/>
      <c r="AB67" s="296"/>
      <c r="AF67" s="296"/>
      <c r="AG67" s="296"/>
      <c r="AK67" s="296"/>
      <c r="AO67" s="296"/>
      <c r="AS67" s="296"/>
    </row>
    <row r="68" spans="4:45" x14ac:dyDescent="0.25">
      <c r="D68" s="296"/>
      <c r="H68" s="296"/>
      <c r="L68" s="296"/>
      <c r="P68" s="296"/>
      <c r="T68" s="296"/>
      <c r="X68" s="296"/>
      <c r="AB68" s="296"/>
      <c r="AF68" s="296"/>
      <c r="AG68" s="296"/>
      <c r="AK68" s="296"/>
      <c r="AO68" s="296"/>
      <c r="AS68" s="296"/>
    </row>
    <row r="69" spans="4:45" x14ac:dyDescent="0.25">
      <c r="D69" s="296"/>
      <c r="H69" s="296"/>
      <c r="L69" s="296"/>
      <c r="P69" s="296"/>
      <c r="T69" s="296"/>
      <c r="X69" s="296"/>
      <c r="AB69" s="296"/>
      <c r="AF69" s="296"/>
      <c r="AG69" s="296"/>
      <c r="AK69" s="296"/>
      <c r="AO69" s="296"/>
      <c r="AS69" s="296"/>
    </row>
    <row r="70" spans="4:45" x14ac:dyDescent="0.25">
      <c r="D70" s="296"/>
      <c r="H70" s="296"/>
      <c r="L70" s="296"/>
      <c r="P70" s="296"/>
      <c r="T70" s="296"/>
      <c r="X70" s="296"/>
      <c r="AB70" s="296"/>
      <c r="AF70" s="296"/>
      <c r="AG70" s="296"/>
      <c r="AK70" s="296"/>
      <c r="AO70" s="296"/>
      <c r="AS70" s="296"/>
    </row>
    <row r="71" spans="4:45" x14ac:dyDescent="0.25">
      <c r="D71" s="296"/>
      <c r="H71" s="296"/>
      <c r="L71" s="296"/>
      <c r="P71" s="296"/>
      <c r="T71" s="296"/>
      <c r="X71" s="296"/>
      <c r="AB71" s="296"/>
      <c r="AF71" s="296"/>
      <c r="AG71" s="296"/>
      <c r="AK71" s="296"/>
      <c r="AO71" s="296"/>
      <c r="AS71" s="296"/>
    </row>
    <row r="72" spans="4:45" x14ac:dyDescent="0.25">
      <c r="D72" s="296"/>
      <c r="H72" s="296"/>
      <c r="L72" s="296"/>
      <c r="P72" s="296"/>
      <c r="T72" s="296"/>
      <c r="X72" s="296"/>
      <c r="AB72" s="296"/>
      <c r="AF72" s="296"/>
      <c r="AG72" s="296"/>
      <c r="AK72" s="296"/>
      <c r="AO72" s="296"/>
      <c r="AS72" s="296"/>
    </row>
    <row r="73" spans="4:45" x14ac:dyDescent="0.25">
      <c r="D73" s="296"/>
      <c r="H73" s="296"/>
      <c r="L73" s="296"/>
      <c r="P73" s="296"/>
      <c r="T73" s="296"/>
      <c r="X73" s="296"/>
      <c r="AB73" s="296"/>
      <c r="AF73" s="296"/>
      <c r="AG73" s="296"/>
      <c r="AK73" s="296"/>
      <c r="AO73" s="296"/>
      <c r="AS73" s="296"/>
    </row>
    <row r="74" spans="4:45" x14ac:dyDescent="0.25">
      <c r="D74" s="296"/>
      <c r="H74" s="296"/>
      <c r="L74" s="296"/>
      <c r="P74" s="296"/>
      <c r="T74" s="296"/>
      <c r="X74" s="296"/>
      <c r="AB74" s="296"/>
      <c r="AF74" s="296"/>
      <c r="AG74" s="296"/>
      <c r="AK74" s="296"/>
      <c r="AO74" s="296"/>
      <c r="AS74" s="296"/>
    </row>
    <row r="75" spans="4:45" x14ac:dyDescent="0.25">
      <c r="D75" s="296"/>
      <c r="H75" s="296"/>
      <c r="L75" s="296"/>
      <c r="P75" s="296"/>
      <c r="T75" s="296"/>
      <c r="X75" s="296"/>
      <c r="AB75" s="296"/>
      <c r="AF75" s="296"/>
      <c r="AG75" s="296"/>
      <c r="AK75" s="296"/>
      <c r="AO75" s="296"/>
      <c r="AS75" s="296"/>
    </row>
    <row r="76" spans="4:45" x14ac:dyDescent="0.25">
      <c r="D76" s="296"/>
      <c r="H76" s="296"/>
      <c r="L76" s="296"/>
      <c r="P76" s="296"/>
      <c r="T76" s="296"/>
      <c r="X76" s="296"/>
      <c r="AB76" s="296"/>
      <c r="AF76" s="296"/>
      <c r="AG76" s="296"/>
      <c r="AK76" s="296"/>
      <c r="AO76" s="296"/>
      <c r="AS76" s="296"/>
    </row>
    <row r="77" spans="4:45" x14ac:dyDescent="0.25">
      <c r="D77" s="296"/>
      <c r="H77" s="296"/>
      <c r="L77" s="296"/>
      <c r="P77" s="296"/>
      <c r="T77" s="296"/>
      <c r="X77" s="296"/>
      <c r="AB77" s="296"/>
      <c r="AF77" s="296"/>
      <c r="AG77" s="296"/>
      <c r="AK77" s="296"/>
      <c r="AO77" s="296"/>
      <c r="AS77" s="296"/>
    </row>
    <row r="78" spans="4:45" x14ac:dyDescent="0.25">
      <c r="D78" s="296"/>
      <c r="H78" s="296"/>
      <c r="L78" s="296"/>
      <c r="P78" s="296"/>
      <c r="T78" s="296"/>
      <c r="X78" s="296"/>
      <c r="AB78" s="296"/>
      <c r="AF78" s="296"/>
      <c r="AG78" s="296"/>
      <c r="AK78" s="296"/>
      <c r="AO78" s="296"/>
      <c r="AS78" s="296"/>
    </row>
    <row r="79" spans="4:45" x14ac:dyDescent="0.25">
      <c r="D79" s="296"/>
      <c r="H79" s="296"/>
      <c r="L79" s="296"/>
      <c r="P79" s="296"/>
      <c r="T79" s="296"/>
      <c r="X79" s="296"/>
      <c r="AB79" s="296"/>
      <c r="AF79" s="296"/>
      <c r="AG79" s="296"/>
      <c r="AK79" s="296"/>
      <c r="AO79" s="296"/>
      <c r="AS79" s="296"/>
    </row>
    <row r="80" spans="4:45" x14ac:dyDescent="0.25">
      <c r="D80" s="296"/>
      <c r="H80" s="296"/>
      <c r="L80" s="296"/>
      <c r="P80" s="296"/>
      <c r="T80" s="296"/>
      <c r="X80" s="296"/>
      <c r="AB80" s="296"/>
      <c r="AF80" s="296"/>
      <c r="AG80" s="296"/>
      <c r="AK80" s="296"/>
      <c r="AO80" s="296"/>
      <c r="AS80" s="296"/>
    </row>
    <row r="81" spans="4:45" x14ac:dyDescent="0.25">
      <c r="D81" s="296"/>
      <c r="H81" s="296"/>
      <c r="L81" s="296"/>
      <c r="P81" s="296"/>
      <c r="T81" s="296"/>
      <c r="X81" s="296"/>
      <c r="AB81" s="296"/>
      <c r="AF81" s="296"/>
      <c r="AG81" s="296"/>
      <c r="AK81" s="296"/>
      <c r="AO81" s="296"/>
      <c r="AS81" s="296"/>
    </row>
    <row r="82" spans="4:45" x14ac:dyDescent="0.25">
      <c r="D82" s="296"/>
      <c r="H82" s="296"/>
      <c r="L82" s="296"/>
      <c r="P82" s="296"/>
      <c r="T82" s="296"/>
      <c r="X82" s="296"/>
      <c r="AB82" s="296"/>
      <c r="AF82" s="296"/>
      <c r="AG82" s="296"/>
      <c r="AK82" s="296"/>
      <c r="AO82" s="296"/>
      <c r="AS82" s="296"/>
    </row>
    <row r="83" spans="4:45" x14ac:dyDescent="0.25">
      <c r="D83" s="296"/>
      <c r="H83" s="296"/>
      <c r="L83" s="296"/>
      <c r="P83" s="296"/>
      <c r="T83" s="296"/>
      <c r="X83" s="296"/>
      <c r="AB83" s="296"/>
      <c r="AF83" s="296"/>
      <c r="AG83" s="296"/>
      <c r="AK83" s="296"/>
      <c r="AO83" s="296"/>
      <c r="AS83" s="296"/>
    </row>
    <row r="84" spans="4:45" x14ac:dyDescent="0.25">
      <c r="D84" s="296"/>
      <c r="H84" s="296"/>
      <c r="L84" s="296"/>
      <c r="P84" s="296"/>
      <c r="T84" s="296"/>
      <c r="X84" s="296"/>
      <c r="AB84" s="296"/>
      <c r="AF84" s="296"/>
      <c r="AG84" s="296"/>
      <c r="AK84" s="296"/>
      <c r="AO84" s="296"/>
      <c r="AS84" s="296"/>
    </row>
    <row r="85" spans="4:45" x14ac:dyDescent="0.25">
      <c r="D85" s="296"/>
      <c r="H85" s="296"/>
      <c r="L85" s="296"/>
      <c r="P85" s="296"/>
      <c r="T85" s="296"/>
      <c r="X85" s="296"/>
      <c r="AB85" s="296"/>
      <c r="AF85" s="296"/>
      <c r="AG85" s="296"/>
      <c r="AK85" s="296"/>
      <c r="AO85" s="296"/>
      <c r="AS85" s="296"/>
    </row>
    <row r="86" spans="4:45" x14ac:dyDescent="0.25">
      <c r="D86" s="296"/>
      <c r="H86" s="296"/>
      <c r="L86" s="296"/>
      <c r="P86" s="296"/>
      <c r="T86" s="296"/>
      <c r="X86" s="296"/>
      <c r="AB86" s="296"/>
      <c r="AF86" s="296"/>
      <c r="AG86" s="296"/>
      <c r="AK86" s="296"/>
      <c r="AO86" s="296"/>
      <c r="AS86" s="296"/>
    </row>
    <row r="87" spans="4:45" x14ac:dyDescent="0.25">
      <c r="D87" s="296"/>
      <c r="H87" s="296"/>
      <c r="L87" s="296"/>
      <c r="P87" s="296"/>
      <c r="T87" s="296"/>
      <c r="X87" s="296"/>
      <c r="AB87" s="296"/>
      <c r="AF87" s="296"/>
      <c r="AG87" s="296"/>
      <c r="AK87" s="296"/>
      <c r="AO87" s="296"/>
      <c r="AS87" s="296"/>
    </row>
    <row r="88" spans="4:45" x14ac:dyDescent="0.25">
      <c r="D88" s="296"/>
      <c r="H88" s="296"/>
      <c r="L88" s="296"/>
      <c r="P88" s="296"/>
      <c r="T88" s="296"/>
      <c r="X88" s="296"/>
      <c r="AB88" s="296"/>
      <c r="AF88" s="296"/>
      <c r="AG88" s="296"/>
      <c r="AK88" s="296"/>
      <c r="AO88" s="296"/>
      <c r="AS88" s="296"/>
    </row>
    <row r="89" spans="4:45" x14ac:dyDescent="0.25">
      <c r="D89" s="296"/>
      <c r="H89" s="296"/>
      <c r="L89" s="296"/>
      <c r="P89" s="296"/>
      <c r="T89" s="296"/>
      <c r="X89" s="296"/>
      <c r="AB89" s="296"/>
      <c r="AF89" s="296"/>
      <c r="AG89" s="296"/>
      <c r="AK89" s="296"/>
      <c r="AO89" s="296"/>
      <c r="AS89" s="296"/>
    </row>
    <row r="90" spans="4:45" x14ac:dyDescent="0.25">
      <c r="D90" s="296"/>
      <c r="H90" s="296"/>
      <c r="L90" s="296"/>
      <c r="P90" s="296"/>
      <c r="T90" s="296"/>
      <c r="X90" s="296"/>
      <c r="AB90" s="296"/>
      <c r="AF90" s="296"/>
      <c r="AG90" s="296"/>
      <c r="AK90" s="296"/>
      <c r="AO90" s="296"/>
      <c r="AS90" s="296"/>
    </row>
    <row r="91" spans="4:45" x14ac:dyDescent="0.25">
      <c r="D91" s="296"/>
      <c r="H91" s="296"/>
      <c r="L91" s="296"/>
      <c r="P91" s="296"/>
      <c r="T91" s="296"/>
      <c r="X91" s="296"/>
      <c r="AB91" s="296"/>
      <c r="AF91" s="296"/>
      <c r="AG91" s="296"/>
      <c r="AK91" s="296"/>
      <c r="AO91" s="296"/>
      <c r="AS91" s="296"/>
    </row>
    <row r="92" spans="4:45" x14ac:dyDescent="0.25">
      <c r="D92" s="296"/>
      <c r="H92" s="296"/>
      <c r="L92" s="296"/>
      <c r="P92" s="296"/>
      <c r="T92" s="296"/>
      <c r="X92" s="296"/>
      <c r="AB92" s="296"/>
      <c r="AF92" s="296"/>
      <c r="AG92" s="296"/>
      <c r="AK92" s="296"/>
      <c r="AO92" s="296"/>
      <c r="AS92" s="296"/>
    </row>
    <row r="93" spans="4:45" x14ac:dyDescent="0.25">
      <c r="D93" s="296"/>
      <c r="H93" s="296"/>
      <c r="L93" s="296"/>
      <c r="P93" s="296"/>
      <c r="T93" s="296"/>
      <c r="X93" s="296"/>
      <c r="AB93" s="296"/>
      <c r="AF93" s="296"/>
      <c r="AG93" s="296"/>
      <c r="AK93" s="296"/>
      <c r="AO93" s="296"/>
      <c r="AS93" s="296"/>
    </row>
    <row r="94" spans="4:45" x14ac:dyDescent="0.25">
      <c r="D94" s="296"/>
      <c r="H94" s="296"/>
      <c r="L94" s="296"/>
      <c r="P94" s="296"/>
      <c r="T94" s="296"/>
      <c r="X94" s="296"/>
      <c r="AB94" s="296"/>
      <c r="AF94" s="296"/>
      <c r="AG94" s="296"/>
      <c r="AK94" s="296"/>
      <c r="AO94" s="296"/>
      <c r="AS94" s="296"/>
    </row>
    <row r="95" spans="4:45" x14ac:dyDescent="0.25">
      <c r="D95" s="296"/>
      <c r="H95" s="296"/>
      <c r="L95" s="296"/>
      <c r="P95" s="296"/>
      <c r="T95" s="296"/>
      <c r="X95" s="296"/>
      <c r="AB95" s="296"/>
      <c r="AF95" s="296"/>
      <c r="AG95" s="296"/>
      <c r="AK95" s="296"/>
      <c r="AO95" s="296"/>
      <c r="AS95" s="296"/>
    </row>
    <row r="96" spans="4:45" x14ac:dyDescent="0.25">
      <c r="D96" s="296"/>
      <c r="H96" s="296"/>
      <c r="L96" s="296"/>
      <c r="P96" s="296"/>
      <c r="T96" s="296"/>
      <c r="X96" s="296"/>
      <c r="AB96" s="296"/>
      <c r="AF96" s="296"/>
      <c r="AG96" s="296"/>
      <c r="AK96" s="296"/>
      <c r="AO96" s="296"/>
      <c r="AS96" s="296"/>
    </row>
    <row r="97" spans="4:45" x14ac:dyDescent="0.25">
      <c r="D97" s="296"/>
      <c r="H97" s="296"/>
      <c r="L97" s="296"/>
      <c r="P97" s="296"/>
      <c r="T97" s="296"/>
      <c r="X97" s="296"/>
      <c r="AB97" s="296"/>
      <c r="AF97" s="296"/>
      <c r="AG97" s="296"/>
      <c r="AK97" s="296"/>
      <c r="AO97" s="296"/>
      <c r="AS97" s="296"/>
    </row>
    <row r="98" spans="4:45" x14ac:dyDescent="0.25">
      <c r="D98" s="296"/>
      <c r="H98" s="296"/>
      <c r="L98" s="296"/>
      <c r="P98" s="296"/>
      <c r="T98" s="296"/>
      <c r="X98" s="296"/>
      <c r="AB98" s="296"/>
      <c r="AF98" s="296"/>
      <c r="AG98" s="296"/>
      <c r="AK98" s="296"/>
      <c r="AO98" s="296"/>
      <c r="AS98" s="296"/>
    </row>
    <row r="99" spans="4:45" x14ac:dyDescent="0.25">
      <c r="D99" s="296"/>
      <c r="H99" s="296"/>
      <c r="L99" s="296"/>
      <c r="P99" s="296"/>
      <c r="T99" s="296"/>
      <c r="X99" s="296"/>
      <c r="AB99" s="296"/>
      <c r="AF99" s="296"/>
      <c r="AG99" s="296"/>
      <c r="AK99" s="296"/>
      <c r="AO99" s="296"/>
      <c r="AS99" s="296"/>
    </row>
    <row r="100" spans="4:45" x14ac:dyDescent="0.25">
      <c r="D100" s="296"/>
      <c r="H100" s="296"/>
      <c r="L100" s="296"/>
      <c r="P100" s="296"/>
      <c r="T100" s="296"/>
      <c r="X100" s="296"/>
      <c r="AB100" s="296"/>
      <c r="AF100" s="296"/>
      <c r="AG100" s="296"/>
      <c r="AK100" s="296"/>
      <c r="AO100" s="296"/>
      <c r="AS100" s="296"/>
    </row>
    <row r="101" spans="4:45" x14ac:dyDescent="0.25">
      <c r="D101" s="296"/>
      <c r="H101" s="296"/>
      <c r="L101" s="296"/>
      <c r="P101" s="296"/>
      <c r="T101" s="296"/>
      <c r="X101" s="296"/>
      <c r="AB101" s="296"/>
      <c r="AF101" s="296"/>
      <c r="AG101" s="296"/>
      <c r="AK101" s="296"/>
      <c r="AO101" s="296"/>
      <c r="AS101" s="296"/>
    </row>
    <row r="102" spans="4:45" x14ac:dyDescent="0.25">
      <c r="D102" s="296"/>
      <c r="H102" s="296"/>
      <c r="L102" s="296"/>
      <c r="P102" s="296"/>
      <c r="T102" s="296"/>
      <c r="X102" s="296"/>
      <c r="AB102" s="296"/>
      <c r="AF102" s="296"/>
      <c r="AG102" s="296"/>
      <c r="AK102" s="296"/>
      <c r="AO102" s="296"/>
      <c r="AS102" s="296"/>
    </row>
    <row r="103" spans="4:45" x14ac:dyDescent="0.25">
      <c r="D103" s="296"/>
      <c r="H103" s="296"/>
      <c r="L103" s="296"/>
      <c r="P103" s="296"/>
      <c r="T103" s="296"/>
      <c r="X103" s="296"/>
      <c r="AB103" s="296"/>
      <c r="AF103" s="296"/>
      <c r="AG103" s="296"/>
      <c r="AK103" s="296"/>
      <c r="AO103" s="296"/>
      <c r="AS103" s="296"/>
    </row>
    <row r="104" spans="4:45" x14ac:dyDescent="0.25">
      <c r="D104" s="296"/>
      <c r="H104" s="296"/>
      <c r="L104" s="296"/>
      <c r="P104" s="296"/>
      <c r="T104" s="296"/>
      <c r="X104" s="296"/>
      <c r="AB104" s="296"/>
      <c r="AF104" s="296"/>
      <c r="AG104" s="296"/>
      <c r="AK104" s="296"/>
      <c r="AO104" s="296"/>
      <c r="AS104" s="296"/>
    </row>
    <row r="105" spans="4:45" x14ac:dyDescent="0.25">
      <c r="D105" s="296"/>
      <c r="H105" s="296"/>
      <c r="L105" s="296"/>
      <c r="P105" s="296"/>
      <c r="T105" s="296"/>
      <c r="X105" s="296"/>
      <c r="AB105" s="296"/>
      <c r="AF105" s="296"/>
      <c r="AG105" s="296"/>
      <c r="AK105" s="296"/>
      <c r="AO105" s="296"/>
      <c r="AS105" s="296"/>
    </row>
    <row r="106" spans="4:45" x14ac:dyDescent="0.25">
      <c r="D106" s="296"/>
      <c r="H106" s="296"/>
      <c r="L106" s="296"/>
      <c r="P106" s="296"/>
      <c r="T106" s="296"/>
      <c r="X106" s="296"/>
      <c r="AB106" s="296"/>
      <c r="AF106" s="296"/>
      <c r="AG106" s="296"/>
      <c r="AK106" s="296"/>
      <c r="AO106" s="296"/>
      <c r="AS106" s="296"/>
    </row>
    <row r="107" spans="4:45" x14ac:dyDescent="0.25">
      <c r="D107" s="296"/>
      <c r="H107" s="296"/>
      <c r="L107" s="296"/>
      <c r="P107" s="296"/>
      <c r="T107" s="296"/>
      <c r="X107" s="296"/>
      <c r="AB107" s="296"/>
      <c r="AF107" s="296"/>
      <c r="AG107" s="296"/>
      <c r="AK107" s="296"/>
      <c r="AO107" s="296"/>
      <c r="AS107" s="296"/>
    </row>
    <row r="108" spans="4:45" x14ac:dyDescent="0.25">
      <c r="D108" s="296"/>
      <c r="H108" s="296"/>
      <c r="L108" s="296"/>
      <c r="P108" s="296"/>
      <c r="T108" s="296"/>
      <c r="X108" s="296"/>
      <c r="AB108" s="296"/>
      <c r="AF108" s="296"/>
      <c r="AG108" s="296"/>
      <c r="AK108" s="296"/>
      <c r="AO108" s="296"/>
      <c r="AS108" s="296"/>
    </row>
    <row r="109" spans="4:45" x14ac:dyDescent="0.25">
      <c r="D109" s="296"/>
      <c r="H109" s="296"/>
      <c r="L109" s="296"/>
      <c r="P109" s="296"/>
      <c r="T109" s="296"/>
      <c r="X109" s="296"/>
      <c r="AB109" s="296"/>
      <c r="AF109" s="296"/>
      <c r="AG109" s="296"/>
      <c r="AK109" s="296"/>
      <c r="AO109" s="296"/>
      <c r="AS109" s="296"/>
    </row>
    <row r="110" spans="4:45" x14ac:dyDescent="0.25">
      <c r="D110" s="296"/>
      <c r="H110" s="296"/>
      <c r="L110" s="296"/>
      <c r="P110" s="296"/>
      <c r="T110" s="296"/>
      <c r="X110" s="296"/>
      <c r="AB110" s="296"/>
      <c r="AF110" s="296"/>
      <c r="AG110" s="296"/>
      <c r="AK110" s="296"/>
      <c r="AO110" s="296"/>
      <c r="AS110" s="296"/>
    </row>
    <row r="111" spans="4:45" x14ac:dyDescent="0.25">
      <c r="D111" s="296"/>
      <c r="H111" s="296"/>
      <c r="L111" s="296"/>
      <c r="P111" s="296"/>
      <c r="T111" s="296"/>
      <c r="X111" s="296"/>
      <c r="AB111" s="296"/>
      <c r="AF111" s="296"/>
      <c r="AG111" s="296"/>
      <c r="AK111" s="296"/>
      <c r="AO111" s="296"/>
      <c r="AS111" s="296"/>
    </row>
    <row r="112" spans="4:45" x14ac:dyDescent="0.25">
      <c r="D112" s="296"/>
      <c r="H112" s="296"/>
      <c r="L112" s="296"/>
      <c r="P112" s="296"/>
      <c r="T112" s="296"/>
      <c r="X112" s="296"/>
      <c r="AB112" s="296"/>
      <c r="AF112" s="296"/>
      <c r="AG112" s="296"/>
      <c r="AK112" s="296"/>
      <c r="AO112" s="296"/>
      <c r="AS112" s="296"/>
    </row>
    <row r="113" spans="4:45" x14ac:dyDescent="0.25">
      <c r="D113" s="296"/>
      <c r="H113" s="296"/>
      <c r="L113" s="296"/>
      <c r="P113" s="296"/>
      <c r="T113" s="296"/>
      <c r="X113" s="296"/>
      <c r="AB113" s="296"/>
      <c r="AF113" s="296"/>
      <c r="AG113" s="296"/>
      <c r="AK113" s="296"/>
      <c r="AO113" s="296"/>
      <c r="AS113" s="296"/>
    </row>
    <row r="114" spans="4:45" x14ac:dyDescent="0.25">
      <c r="D114" s="296"/>
      <c r="H114" s="296"/>
      <c r="L114" s="296"/>
      <c r="P114" s="296"/>
      <c r="T114" s="296"/>
      <c r="X114" s="296"/>
      <c r="AB114" s="296"/>
      <c r="AF114" s="296"/>
      <c r="AG114" s="296"/>
      <c r="AK114" s="296"/>
      <c r="AO114" s="296"/>
      <c r="AS114" s="296"/>
    </row>
    <row r="115" spans="4:45" x14ac:dyDescent="0.25">
      <c r="D115" s="296"/>
      <c r="H115" s="296"/>
      <c r="L115" s="296"/>
      <c r="P115" s="296"/>
      <c r="T115" s="296"/>
      <c r="X115" s="296"/>
      <c r="AB115" s="296"/>
      <c r="AF115" s="296"/>
      <c r="AG115" s="296"/>
      <c r="AK115" s="296"/>
      <c r="AO115" s="296"/>
      <c r="AS115" s="296"/>
    </row>
    <row r="116" spans="4:45" x14ac:dyDescent="0.25">
      <c r="D116" s="296"/>
      <c r="H116" s="296"/>
      <c r="L116" s="296"/>
      <c r="P116" s="296"/>
      <c r="T116" s="296"/>
      <c r="X116" s="296"/>
      <c r="AB116" s="296"/>
      <c r="AF116" s="296"/>
      <c r="AG116" s="296"/>
      <c r="AK116" s="296"/>
      <c r="AO116" s="296"/>
      <c r="AS116" s="296"/>
    </row>
    <row r="117" spans="4:45" x14ac:dyDescent="0.25">
      <c r="D117" s="296"/>
      <c r="H117" s="296"/>
      <c r="L117" s="296"/>
      <c r="P117" s="296"/>
      <c r="T117" s="296"/>
      <c r="X117" s="296"/>
      <c r="AB117" s="296"/>
      <c r="AF117" s="296"/>
      <c r="AG117" s="296"/>
      <c r="AK117" s="296"/>
      <c r="AO117" s="296"/>
      <c r="AS117" s="296"/>
    </row>
    <row r="118" spans="4:45" x14ac:dyDescent="0.25">
      <c r="D118" s="296"/>
      <c r="H118" s="296"/>
      <c r="L118" s="296"/>
      <c r="P118" s="296"/>
      <c r="T118" s="296"/>
      <c r="X118" s="296"/>
      <c r="AB118" s="296"/>
      <c r="AF118" s="296"/>
      <c r="AG118" s="296"/>
      <c r="AK118" s="296"/>
      <c r="AO118" s="296"/>
      <c r="AS118" s="296"/>
    </row>
    <row r="119" spans="4:45" x14ac:dyDescent="0.25">
      <c r="D119" s="296"/>
      <c r="H119" s="296"/>
      <c r="L119" s="296"/>
      <c r="P119" s="296"/>
      <c r="T119" s="296"/>
      <c r="X119" s="296"/>
      <c r="AB119" s="296"/>
      <c r="AF119" s="296"/>
      <c r="AG119" s="296"/>
      <c r="AK119" s="296"/>
      <c r="AO119" s="296"/>
      <c r="AS119" s="296"/>
    </row>
    <row r="120" spans="4:45" x14ac:dyDescent="0.25">
      <c r="D120" s="296"/>
      <c r="H120" s="296"/>
      <c r="L120" s="296"/>
      <c r="P120" s="296"/>
      <c r="T120" s="296"/>
      <c r="X120" s="296"/>
      <c r="AB120" s="296"/>
      <c r="AF120" s="296"/>
      <c r="AG120" s="296"/>
      <c r="AK120" s="296"/>
      <c r="AO120" s="296"/>
      <c r="AS120" s="296"/>
    </row>
    <row r="121" spans="4:45" x14ac:dyDescent="0.25">
      <c r="D121" s="296"/>
      <c r="H121" s="296"/>
      <c r="L121" s="296"/>
      <c r="P121" s="296"/>
      <c r="T121" s="296"/>
      <c r="X121" s="296"/>
      <c r="AB121" s="296"/>
      <c r="AF121" s="296"/>
      <c r="AG121" s="296"/>
      <c r="AK121" s="296"/>
      <c r="AO121" s="296"/>
      <c r="AS121" s="296"/>
    </row>
    <row r="122" spans="4:45" x14ac:dyDescent="0.25">
      <c r="D122" s="296"/>
      <c r="H122" s="296"/>
      <c r="L122" s="296"/>
      <c r="P122" s="296"/>
      <c r="T122" s="296"/>
      <c r="X122" s="296"/>
      <c r="AB122" s="296"/>
      <c r="AF122" s="296"/>
      <c r="AG122" s="296"/>
      <c r="AK122" s="296"/>
      <c r="AO122" s="296"/>
      <c r="AS122" s="296"/>
    </row>
    <row r="123" spans="4:45" x14ac:dyDescent="0.25">
      <c r="D123" s="296"/>
      <c r="H123" s="296"/>
      <c r="L123" s="296"/>
      <c r="P123" s="296"/>
      <c r="T123" s="296"/>
      <c r="X123" s="296"/>
      <c r="AB123" s="296"/>
      <c r="AF123" s="296"/>
      <c r="AG123" s="296"/>
      <c r="AK123" s="296"/>
      <c r="AO123" s="296"/>
      <c r="AS123" s="296"/>
    </row>
    <row r="124" spans="4:45" x14ac:dyDescent="0.25">
      <c r="D124" s="296"/>
      <c r="H124" s="296"/>
      <c r="L124" s="296"/>
      <c r="P124" s="296"/>
      <c r="T124" s="296"/>
      <c r="X124" s="296"/>
      <c r="AB124" s="296"/>
      <c r="AF124" s="296"/>
      <c r="AG124" s="296"/>
      <c r="AK124" s="296"/>
      <c r="AO124" s="296"/>
      <c r="AS124" s="296"/>
    </row>
    <row r="125" spans="4:45" x14ac:dyDescent="0.25">
      <c r="D125" s="296"/>
      <c r="H125" s="296"/>
      <c r="L125" s="296"/>
      <c r="P125" s="296"/>
      <c r="T125" s="296"/>
      <c r="X125" s="296"/>
      <c r="AB125" s="296"/>
      <c r="AF125" s="296"/>
      <c r="AG125" s="296"/>
      <c r="AK125" s="296"/>
      <c r="AO125" s="296"/>
      <c r="AS125" s="296"/>
    </row>
    <row r="126" spans="4:45" x14ac:dyDescent="0.25">
      <c r="D126" s="296"/>
      <c r="H126" s="296"/>
      <c r="L126" s="296"/>
      <c r="P126" s="296"/>
      <c r="T126" s="296"/>
      <c r="X126" s="296"/>
      <c r="AB126" s="296"/>
      <c r="AF126" s="296"/>
      <c r="AG126" s="296"/>
      <c r="AK126" s="296"/>
      <c r="AO126" s="296"/>
      <c r="AS126" s="296"/>
    </row>
    <row r="127" spans="4:45" x14ac:dyDescent="0.25">
      <c r="D127" s="296" t="s">
        <v>1128</v>
      </c>
      <c r="E127" s="347">
        <v>30.35</v>
      </c>
      <c r="F127" s="347">
        <v>25</v>
      </c>
      <c r="H127" s="296"/>
      <c r="L127" s="296"/>
      <c r="P127" s="296"/>
      <c r="T127" s="296"/>
      <c r="X127" s="296"/>
      <c r="AB127" s="296"/>
      <c r="AF127" s="296"/>
      <c r="AG127" s="296"/>
      <c r="AK127" s="296"/>
      <c r="AO127" s="296"/>
      <c r="AS127" s="296"/>
    </row>
    <row r="128" spans="4:45" x14ac:dyDescent="0.25">
      <c r="D128" s="296"/>
      <c r="H128" s="296"/>
      <c r="L128" s="296"/>
      <c r="P128" s="296"/>
      <c r="T128" s="296"/>
      <c r="X128" s="296"/>
      <c r="AB128" s="296"/>
      <c r="AF128" s="296"/>
      <c r="AG128" s="296"/>
      <c r="AK128" s="296"/>
      <c r="AO128" s="296"/>
      <c r="AS128" s="296"/>
    </row>
    <row r="129" spans="4:45" x14ac:dyDescent="0.25">
      <c r="D129" s="296"/>
      <c r="H129" s="296"/>
      <c r="L129" s="296"/>
      <c r="P129" s="296"/>
      <c r="T129" s="296"/>
      <c r="X129" s="296"/>
      <c r="AB129" s="296"/>
      <c r="AF129" s="296"/>
      <c r="AG129" s="296"/>
      <c r="AK129" s="296"/>
      <c r="AO129" s="296"/>
      <c r="AS129" s="296"/>
    </row>
    <row r="130" spans="4:45" x14ac:dyDescent="0.25">
      <c r="D130" s="296"/>
      <c r="H130" s="296"/>
      <c r="L130" s="296"/>
      <c r="P130" s="296"/>
      <c r="T130" s="296"/>
      <c r="X130" s="296"/>
      <c r="AB130" s="296"/>
      <c r="AF130" s="296"/>
      <c r="AG130" s="296"/>
      <c r="AK130" s="296"/>
      <c r="AO130" s="296"/>
      <c r="AS130" s="296"/>
    </row>
    <row r="131" spans="4:45" x14ac:dyDescent="0.25">
      <c r="D131" s="296"/>
      <c r="H131" s="296"/>
      <c r="L131" s="296"/>
      <c r="P131" s="296"/>
      <c r="T131" s="296"/>
      <c r="X131" s="296"/>
      <c r="AB131" s="296"/>
      <c r="AF131" s="296"/>
      <c r="AG131" s="296"/>
      <c r="AK131" s="296"/>
      <c r="AO131" s="296"/>
      <c r="AS131" s="296"/>
    </row>
    <row r="132" spans="4:45" x14ac:dyDescent="0.25">
      <c r="D132" s="296"/>
      <c r="H132" s="296"/>
      <c r="L132" s="296"/>
      <c r="P132" s="296"/>
      <c r="T132" s="296"/>
      <c r="X132" s="296"/>
      <c r="AB132" s="296"/>
      <c r="AF132" s="296"/>
      <c r="AG132" s="296"/>
      <c r="AK132" s="296"/>
      <c r="AO132" s="296"/>
      <c r="AS132" s="296"/>
    </row>
    <row r="133" spans="4:45" x14ac:dyDescent="0.25">
      <c r="D133" s="296"/>
      <c r="H133" s="296"/>
      <c r="L133" s="296"/>
      <c r="P133" s="296"/>
      <c r="T133" s="296"/>
      <c r="X133" s="296"/>
      <c r="AB133" s="296"/>
      <c r="AF133" s="296"/>
      <c r="AG133" s="296"/>
      <c r="AK133" s="296"/>
      <c r="AO133" s="296"/>
      <c r="AS133" s="296"/>
    </row>
    <row r="134" spans="4:45" x14ac:dyDescent="0.25">
      <c r="D134" s="296"/>
      <c r="H134" s="296"/>
      <c r="L134" s="296"/>
      <c r="P134" s="296"/>
      <c r="T134" s="296"/>
      <c r="X134" s="296"/>
      <c r="AB134" s="296"/>
      <c r="AF134" s="296"/>
      <c r="AG134" s="296"/>
      <c r="AK134" s="296"/>
      <c r="AO134" s="296"/>
      <c r="AS134" s="296"/>
    </row>
    <row r="135" spans="4:45" x14ac:dyDescent="0.25">
      <c r="D135" s="296"/>
      <c r="H135" s="296"/>
      <c r="L135" s="296"/>
      <c r="P135" s="296"/>
      <c r="T135" s="296"/>
      <c r="X135" s="296"/>
      <c r="AB135" s="296"/>
      <c r="AF135" s="296"/>
      <c r="AG135" s="296"/>
      <c r="AK135" s="296"/>
      <c r="AO135" s="296"/>
      <c r="AS135" s="296"/>
    </row>
    <row r="136" spans="4:45" x14ac:dyDescent="0.25">
      <c r="D136" s="296"/>
      <c r="H136" s="296"/>
      <c r="L136" s="296"/>
      <c r="P136" s="296"/>
      <c r="T136" s="296"/>
      <c r="X136" s="296"/>
      <c r="AB136" s="296"/>
      <c r="AF136" s="296"/>
      <c r="AG136" s="296"/>
      <c r="AK136" s="296"/>
      <c r="AO136" s="296"/>
      <c r="AS136" s="296"/>
    </row>
    <row r="137" spans="4:45" x14ac:dyDescent="0.25">
      <c r="D137" s="296"/>
      <c r="H137" s="296"/>
      <c r="L137" s="296"/>
      <c r="P137" s="296"/>
      <c r="T137" s="296"/>
      <c r="X137" s="296"/>
      <c r="AB137" s="296"/>
      <c r="AF137" s="296"/>
      <c r="AG137" s="296"/>
      <c r="AK137" s="296"/>
      <c r="AO137" s="296"/>
      <c r="AS137" s="296"/>
    </row>
    <row r="138" spans="4:45" x14ac:dyDescent="0.25">
      <c r="D138" s="296"/>
      <c r="H138" s="296"/>
      <c r="L138" s="296"/>
      <c r="P138" s="296"/>
      <c r="T138" s="296"/>
      <c r="X138" s="296"/>
      <c r="AB138" s="296"/>
      <c r="AF138" s="296"/>
      <c r="AG138" s="296"/>
      <c r="AK138" s="296"/>
      <c r="AO138" s="296"/>
      <c r="AS138" s="296"/>
    </row>
    <row r="139" spans="4:45" x14ac:dyDescent="0.25">
      <c r="D139" s="296"/>
      <c r="H139" s="296"/>
      <c r="L139" s="296"/>
      <c r="P139" s="296"/>
      <c r="T139" s="296"/>
      <c r="X139" s="296"/>
      <c r="AB139" s="296"/>
      <c r="AF139" s="296"/>
      <c r="AG139" s="296"/>
      <c r="AK139" s="296"/>
      <c r="AO139" s="296"/>
      <c r="AS139" s="296"/>
    </row>
    <row r="140" spans="4:45" x14ac:dyDescent="0.25">
      <c r="D140" s="296"/>
      <c r="H140" s="296"/>
      <c r="L140" s="296"/>
      <c r="P140" s="296"/>
      <c r="T140" s="296"/>
      <c r="X140" s="296"/>
      <c r="AB140" s="296"/>
      <c r="AF140" s="296"/>
      <c r="AG140" s="296"/>
      <c r="AK140" s="296"/>
      <c r="AO140" s="296"/>
      <c r="AS140" s="296"/>
    </row>
    <row r="141" spans="4:45" x14ac:dyDescent="0.25">
      <c r="D141" s="296"/>
      <c r="H141" s="296"/>
      <c r="L141" s="296"/>
      <c r="P141" s="296"/>
      <c r="T141" s="296"/>
      <c r="X141" s="296"/>
      <c r="AB141" s="296"/>
      <c r="AF141" s="296"/>
      <c r="AG141" s="296"/>
      <c r="AK141" s="296"/>
      <c r="AO141" s="296"/>
      <c r="AS141" s="296"/>
    </row>
    <row r="142" spans="4:45" x14ac:dyDescent="0.25">
      <c r="D142" s="296"/>
      <c r="H142" s="296"/>
      <c r="L142" s="296"/>
      <c r="P142" s="296"/>
      <c r="T142" s="296"/>
      <c r="X142" s="296"/>
      <c r="AB142" s="296"/>
      <c r="AF142" s="296"/>
      <c r="AG142" s="296"/>
      <c r="AK142" s="296"/>
      <c r="AO142" s="296"/>
      <c r="AS142" s="296"/>
    </row>
    <row r="143" spans="4:45" x14ac:dyDescent="0.25">
      <c r="D143" s="296"/>
      <c r="H143" s="296"/>
      <c r="L143" s="296"/>
      <c r="P143" s="296"/>
      <c r="T143" s="296"/>
      <c r="X143" s="296"/>
      <c r="AB143" s="296"/>
      <c r="AF143" s="296"/>
      <c r="AG143" s="296"/>
      <c r="AK143" s="296"/>
      <c r="AO143" s="296"/>
      <c r="AS143" s="296"/>
    </row>
    <row r="144" spans="4:45" x14ac:dyDescent="0.25">
      <c r="D144" s="296"/>
      <c r="H144" s="296"/>
      <c r="L144" s="296"/>
      <c r="P144" s="296"/>
      <c r="T144" s="296"/>
      <c r="X144" s="296"/>
      <c r="AB144" s="296"/>
      <c r="AF144" s="296"/>
      <c r="AG144" s="296"/>
      <c r="AK144" s="296"/>
      <c r="AO144" s="296"/>
      <c r="AS144" s="296"/>
    </row>
    <row r="145" spans="4:45" x14ac:dyDescent="0.25">
      <c r="D145" s="296"/>
      <c r="H145" s="296"/>
      <c r="L145" s="296"/>
      <c r="P145" s="296"/>
      <c r="T145" s="296"/>
      <c r="X145" s="296"/>
      <c r="AB145" s="296"/>
      <c r="AF145" s="296"/>
      <c r="AG145" s="296"/>
      <c r="AK145" s="296"/>
      <c r="AO145" s="296"/>
      <c r="AS145" s="296"/>
    </row>
    <row r="146" spans="4:45" x14ac:dyDescent="0.25">
      <c r="D146" s="296"/>
      <c r="H146" s="296"/>
      <c r="L146" s="296"/>
      <c r="P146" s="296"/>
      <c r="T146" s="296"/>
      <c r="X146" s="296"/>
      <c r="AB146" s="296"/>
      <c r="AF146" s="296"/>
      <c r="AG146" s="296"/>
      <c r="AK146" s="296"/>
      <c r="AO146" s="296"/>
      <c r="AS146" s="296"/>
    </row>
    <row r="147" spans="4:45" x14ac:dyDescent="0.25">
      <c r="D147" s="296"/>
      <c r="H147" s="296"/>
      <c r="L147" s="296"/>
      <c r="P147" s="296"/>
      <c r="T147" s="296"/>
      <c r="X147" s="296"/>
      <c r="AB147" s="296"/>
      <c r="AF147" s="296"/>
      <c r="AG147" s="296"/>
      <c r="AK147" s="296"/>
      <c r="AO147" s="296"/>
      <c r="AS147" s="296"/>
    </row>
    <row r="148" spans="4:45" x14ac:dyDescent="0.25">
      <c r="D148" s="296"/>
      <c r="H148" s="296"/>
      <c r="L148" s="296"/>
      <c r="P148" s="296"/>
      <c r="T148" s="296"/>
      <c r="X148" s="296"/>
      <c r="AB148" s="296"/>
      <c r="AF148" s="296"/>
      <c r="AG148" s="296"/>
      <c r="AK148" s="296"/>
      <c r="AO148" s="296"/>
      <c r="AS148" s="296"/>
    </row>
    <row r="149" spans="4:45" x14ac:dyDescent="0.25">
      <c r="D149" s="296"/>
      <c r="H149" s="296"/>
      <c r="L149" s="296"/>
      <c r="P149" s="296"/>
      <c r="T149" s="296"/>
      <c r="X149" s="296"/>
      <c r="AB149" s="296"/>
      <c r="AF149" s="296"/>
      <c r="AG149" s="296"/>
      <c r="AK149" s="296"/>
      <c r="AO149" s="296"/>
      <c r="AS149" s="296"/>
    </row>
    <row r="150" spans="4:45" x14ac:dyDescent="0.25">
      <c r="D150" s="296"/>
      <c r="H150" s="296"/>
      <c r="L150" s="296"/>
      <c r="P150" s="296"/>
      <c r="T150" s="296"/>
      <c r="X150" s="296"/>
      <c r="AB150" s="296"/>
      <c r="AF150" s="296"/>
      <c r="AG150" s="296"/>
      <c r="AK150" s="296"/>
      <c r="AO150" s="296"/>
      <c r="AS150" s="296"/>
    </row>
    <row r="151" spans="4:45" x14ac:dyDescent="0.25">
      <c r="D151" s="296"/>
      <c r="H151" s="296"/>
      <c r="L151" s="296"/>
      <c r="P151" s="296"/>
      <c r="T151" s="296"/>
      <c r="X151" s="296"/>
      <c r="AB151" s="296"/>
      <c r="AF151" s="296"/>
      <c r="AG151" s="296"/>
      <c r="AK151" s="296"/>
      <c r="AO151" s="296"/>
      <c r="AS151" s="296"/>
    </row>
    <row r="152" spans="4:45" x14ac:dyDescent="0.25">
      <c r="D152" s="296"/>
      <c r="H152" s="296"/>
      <c r="L152" s="296"/>
      <c r="P152" s="296"/>
      <c r="T152" s="296"/>
      <c r="X152" s="296"/>
      <c r="AB152" s="296"/>
      <c r="AF152" s="296"/>
      <c r="AG152" s="296"/>
      <c r="AK152" s="296"/>
      <c r="AO152" s="296"/>
      <c r="AS152" s="296"/>
    </row>
    <row r="153" spans="4:45" x14ac:dyDescent="0.25">
      <c r="D153" s="296"/>
      <c r="H153" s="296"/>
      <c r="L153" s="296"/>
      <c r="P153" s="296"/>
      <c r="T153" s="296"/>
      <c r="X153" s="296"/>
      <c r="AB153" s="296"/>
      <c r="AF153" s="296"/>
      <c r="AG153" s="296"/>
      <c r="AK153" s="296"/>
      <c r="AO153" s="296"/>
      <c r="AS153" s="296"/>
    </row>
    <row r="154" spans="4:45" x14ac:dyDescent="0.25">
      <c r="D154" s="296"/>
      <c r="H154" s="296"/>
      <c r="L154" s="296"/>
      <c r="P154" s="296"/>
      <c r="T154" s="296"/>
      <c r="X154" s="296"/>
      <c r="AB154" s="296"/>
      <c r="AF154" s="296"/>
      <c r="AG154" s="296"/>
      <c r="AK154" s="296"/>
      <c r="AO154" s="296"/>
      <c r="AS154" s="296"/>
    </row>
    <row r="155" spans="4:45" x14ac:dyDescent="0.25">
      <c r="D155" s="296"/>
      <c r="H155" s="296"/>
      <c r="L155" s="296"/>
      <c r="P155" s="296"/>
      <c r="T155" s="296"/>
      <c r="X155" s="296"/>
      <c r="AB155" s="296"/>
      <c r="AF155" s="296"/>
      <c r="AG155" s="296"/>
      <c r="AK155" s="296"/>
      <c r="AO155" s="296"/>
      <c r="AS155" s="296"/>
    </row>
    <row r="156" spans="4:45" x14ac:dyDescent="0.25">
      <c r="D156" s="296"/>
      <c r="H156" s="296"/>
      <c r="L156" s="296"/>
      <c r="P156" s="296"/>
      <c r="T156" s="296"/>
      <c r="X156" s="296"/>
      <c r="AB156" s="296"/>
      <c r="AF156" s="296"/>
      <c r="AG156" s="296"/>
      <c r="AK156" s="296"/>
      <c r="AO156" s="296"/>
      <c r="AS156" s="296"/>
    </row>
    <row r="157" spans="4:45" x14ac:dyDescent="0.25">
      <c r="D157" s="296"/>
      <c r="H157" s="296"/>
      <c r="L157" s="296"/>
      <c r="P157" s="296"/>
      <c r="T157" s="296"/>
      <c r="X157" s="296"/>
      <c r="AB157" s="296"/>
      <c r="AF157" s="296"/>
      <c r="AG157" s="296"/>
      <c r="AK157" s="296"/>
      <c r="AO157" s="296"/>
      <c r="AS157" s="296"/>
    </row>
    <row r="158" spans="4:45" x14ac:dyDescent="0.25">
      <c r="D158" s="296"/>
      <c r="H158" s="296"/>
      <c r="L158" s="296"/>
      <c r="P158" s="296"/>
      <c r="T158" s="296"/>
      <c r="X158" s="296"/>
      <c r="AB158" s="296"/>
      <c r="AF158" s="296"/>
      <c r="AG158" s="296"/>
      <c r="AK158" s="296"/>
      <c r="AO158" s="296"/>
      <c r="AS158" s="296"/>
    </row>
    <row r="159" spans="4:45" x14ac:dyDescent="0.25">
      <c r="D159" s="296"/>
      <c r="H159" s="296"/>
      <c r="L159" s="296"/>
      <c r="P159" s="296"/>
      <c r="T159" s="296"/>
      <c r="X159" s="296"/>
      <c r="AB159" s="296"/>
      <c r="AF159" s="296"/>
      <c r="AG159" s="296"/>
      <c r="AK159" s="296"/>
      <c r="AO159" s="296"/>
      <c r="AS159" s="296"/>
    </row>
    <row r="160" spans="4:45" x14ac:dyDescent="0.25">
      <c r="D160" s="296"/>
      <c r="H160" s="296"/>
      <c r="L160" s="296"/>
      <c r="P160" s="296"/>
      <c r="T160" s="296"/>
      <c r="X160" s="296"/>
      <c r="AB160" s="296"/>
      <c r="AF160" s="296"/>
      <c r="AG160" s="296"/>
      <c r="AK160" s="296"/>
      <c r="AO160" s="296"/>
      <c r="AS160" s="296"/>
    </row>
    <row r="161" spans="4:45" x14ac:dyDescent="0.25">
      <c r="D161" s="296"/>
      <c r="H161" s="296"/>
      <c r="L161" s="296"/>
      <c r="P161" s="296"/>
      <c r="T161" s="296"/>
      <c r="X161" s="296"/>
      <c r="AB161" s="296"/>
      <c r="AF161" s="296"/>
      <c r="AG161" s="296"/>
      <c r="AK161" s="296"/>
      <c r="AO161" s="296"/>
      <c r="AS161" s="296"/>
    </row>
    <row r="162" spans="4:45" x14ac:dyDescent="0.25">
      <c r="D162" s="296"/>
      <c r="H162" s="296"/>
      <c r="L162" s="296"/>
      <c r="P162" s="296"/>
      <c r="T162" s="296"/>
      <c r="X162" s="296"/>
      <c r="AB162" s="296"/>
      <c r="AF162" s="296"/>
      <c r="AG162" s="296"/>
      <c r="AK162" s="296"/>
      <c r="AO162" s="296"/>
      <c r="AS162" s="296"/>
    </row>
    <row r="163" spans="4:45" x14ac:dyDescent="0.25">
      <c r="D163" s="296"/>
      <c r="H163" s="296"/>
      <c r="L163" s="296"/>
      <c r="P163" s="296"/>
      <c r="T163" s="296"/>
      <c r="X163" s="296"/>
      <c r="AB163" s="296"/>
      <c r="AF163" s="296"/>
      <c r="AG163" s="296"/>
      <c r="AK163" s="296"/>
      <c r="AO163" s="296"/>
      <c r="AS163" s="296"/>
    </row>
    <row r="164" spans="4:45" x14ac:dyDescent="0.25">
      <c r="D164" s="296"/>
      <c r="H164" s="296"/>
      <c r="L164" s="296"/>
      <c r="P164" s="296"/>
      <c r="T164" s="296"/>
      <c r="X164" s="296"/>
      <c r="AB164" s="296"/>
      <c r="AF164" s="296"/>
      <c r="AG164" s="296"/>
      <c r="AK164" s="296"/>
      <c r="AO164" s="296"/>
      <c r="AS164" s="296"/>
    </row>
    <row r="165" spans="4:45" x14ac:dyDescent="0.25">
      <c r="D165" s="296"/>
      <c r="H165" s="296"/>
      <c r="L165" s="296"/>
      <c r="P165" s="296"/>
      <c r="T165" s="296"/>
      <c r="X165" s="296"/>
      <c r="AB165" s="296"/>
      <c r="AF165" s="296"/>
      <c r="AG165" s="296"/>
      <c r="AK165" s="296"/>
      <c r="AO165" s="296"/>
      <c r="AS165" s="296"/>
    </row>
    <row r="166" spans="4:45" x14ac:dyDescent="0.25">
      <c r="D166" s="296"/>
      <c r="H166" s="296"/>
      <c r="L166" s="296"/>
      <c r="P166" s="296"/>
      <c r="T166" s="296"/>
      <c r="X166" s="296"/>
      <c r="AB166" s="296"/>
      <c r="AF166" s="296"/>
      <c r="AG166" s="296"/>
      <c r="AK166" s="296"/>
      <c r="AO166" s="296"/>
      <c r="AS166" s="296"/>
    </row>
    <row r="167" spans="4:45" x14ac:dyDescent="0.25">
      <c r="D167" s="296"/>
      <c r="H167" s="296"/>
      <c r="L167" s="296"/>
      <c r="P167" s="296"/>
      <c r="T167" s="296"/>
      <c r="X167" s="296"/>
      <c r="AB167" s="296"/>
      <c r="AF167" s="296"/>
      <c r="AG167" s="296"/>
      <c r="AK167" s="296"/>
      <c r="AO167" s="296"/>
      <c r="AS167" s="296"/>
    </row>
    <row r="168" spans="4:45" x14ac:dyDescent="0.25">
      <c r="D168" s="296"/>
      <c r="H168" s="296"/>
      <c r="L168" s="296"/>
      <c r="P168" s="296"/>
      <c r="T168" s="296"/>
      <c r="X168" s="296"/>
      <c r="AB168" s="296"/>
      <c r="AF168" s="296"/>
      <c r="AG168" s="296"/>
      <c r="AK168" s="296"/>
      <c r="AO168" s="296"/>
      <c r="AS168" s="296"/>
    </row>
    <row r="169" spans="4:45" x14ac:dyDescent="0.25">
      <c r="D169" s="296"/>
      <c r="H169" s="296"/>
      <c r="L169" s="296"/>
      <c r="P169" s="296"/>
      <c r="T169" s="296"/>
      <c r="X169" s="296"/>
      <c r="AB169" s="296"/>
      <c r="AF169" s="296"/>
      <c r="AG169" s="296"/>
      <c r="AK169" s="296"/>
      <c r="AO169" s="296"/>
      <c r="AS169" s="296"/>
    </row>
    <row r="170" spans="4:45" x14ac:dyDescent="0.25">
      <c r="D170" s="296"/>
      <c r="H170" s="296"/>
      <c r="L170" s="296"/>
      <c r="P170" s="296"/>
      <c r="T170" s="296"/>
      <c r="X170" s="296"/>
      <c r="AB170" s="296"/>
      <c r="AF170" s="296"/>
      <c r="AG170" s="296"/>
      <c r="AK170" s="296"/>
      <c r="AO170" s="296"/>
      <c r="AS170" s="296"/>
    </row>
    <row r="171" spans="4:45" x14ac:dyDescent="0.25">
      <c r="D171" s="296"/>
      <c r="H171" s="296"/>
      <c r="L171" s="296"/>
      <c r="P171" s="296"/>
      <c r="T171" s="296"/>
      <c r="X171" s="296"/>
      <c r="AB171" s="296"/>
      <c r="AF171" s="296"/>
      <c r="AG171" s="296"/>
      <c r="AK171" s="296"/>
      <c r="AO171" s="296"/>
      <c r="AS171" s="296"/>
    </row>
    <row r="172" spans="4:45" x14ac:dyDescent="0.25">
      <c r="D172" s="296"/>
      <c r="H172" s="296"/>
      <c r="L172" s="296"/>
      <c r="P172" s="296"/>
      <c r="T172" s="296"/>
      <c r="X172" s="296"/>
      <c r="AB172" s="296"/>
      <c r="AF172" s="296"/>
      <c r="AG172" s="296"/>
      <c r="AK172" s="296"/>
      <c r="AO172" s="296"/>
      <c r="AS172" s="296"/>
    </row>
    <row r="173" spans="4:45" x14ac:dyDescent="0.25">
      <c r="D173" s="296"/>
      <c r="H173" s="296"/>
      <c r="L173" s="296"/>
      <c r="P173" s="296"/>
      <c r="T173" s="296"/>
      <c r="X173" s="296"/>
      <c r="AB173" s="296"/>
      <c r="AF173" s="296"/>
      <c r="AG173" s="296"/>
      <c r="AK173" s="296"/>
      <c r="AO173" s="296"/>
      <c r="AS173" s="296"/>
    </row>
    <row r="174" spans="4:45" x14ac:dyDescent="0.25">
      <c r="D174" s="296"/>
      <c r="H174" s="296"/>
      <c r="L174" s="296"/>
      <c r="P174" s="296"/>
      <c r="T174" s="296"/>
      <c r="X174" s="296"/>
      <c r="AB174" s="296"/>
      <c r="AF174" s="296"/>
      <c r="AG174" s="296"/>
      <c r="AK174" s="296"/>
      <c r="AO174" s="296"/>
      <c r="AS174" s="296"/>
    </row>
    <row r="175" spans="4:45" x14ac:dyDescent="0.25">
      <c r="D175" s="296"/>
      <c r="H175" s="296"/>
      <c r="L175" s="296"/>
      <c r="P175" s="296"/>
      <c r="T175" s="296"/>
      <c r="X175" s="296"/>
      <c r="AB175" s="296"/>
      <c r="AF175" s="296"/>
      <c r="AG175" s="296"/>
      <c r="AK175" s="296"/>
      <c r="AO175" s="296"/>
      <c r="AS175" s="296"/>
    </row>
    <row r="176" spans="4:45" x14ac:dyDescent="0.25">
      <c r="D176" s="296"/>
      <c r="H176" s="296"/>
      <c r="L176" s="296"/>
      <c r="P176" s="296"/>
      <c r="T176" s="296"/>
      <c r="X176" s="296"/>
      <c r="AB176" s="296"/>
      <c r="AF176" s="296"/>
      <c r="AG176" s="296"/>
      <c r="AK176" s="296"/>
      <c r="AO176" s="296"/>
      <c r="AS176" s="296"/>
    </row>
    <row r="177" spans="4:45" x14ac:dyDescent="0.25">
      <c r="D177" s="296"/>
      <c r="H177" s="296"/>
      <c r="L177" s="296"/>
      <c r="P177" s="296"/>
      <c r="T177" s="296"/>
      <c r="X177" s="296"/>
      <c r="AB177" s="296"/>
      <c r="AF177" s="296"/>
      <c r="AG177" s="296"/>
      <c r="AK177" s="296"/>
      <c r="AO177" s="296"/>
      <c r="AS177" s="296"/>
    </row>
    <row r="178" spans="4:45" x14ac:dyDescent="0.25">
      <c r="D178" s="296"/>
      <c r="H178" s="296"/>
      <c r="L178" s="296"/>
      <c r="P178" s="296"/>
      <c r="T178" s="296"/>
      <c r="X178" s="296"/>
      <c r="AB178" s="296"/>
      <c r="AF178" s="296"/>
      <c r="AG178" s="296"/>
      <c r="AK178" s="296"/>
      <c r="AO178" s="296"/>
      <c r="AS178" s="296"/>
    </row>
    <row r="179" spans="4:45" x14ac:dyDescent="0.25">
      <c r="D179" s="296"/>
      <c r="H179" s="296"/>
      <c r="L179" s="296"/>
      <c r="P179" s="296"/>
      <c r="T179" s="296"/>
      <c r="X179" s="296"/>
      <c r="AB179" s="296"/>
      <c r="AF179" s="296"/>
      <c r="AG179" s="296"/>
      <c r="AK179" s="296"/>
      <c r="AO179" s="296"/>
      <c r="AS179" s="296"/>
    </row>
    <row r="180" spans="4:45" x14ac:dyDescent="0.25">
      <c r="D180" s="296"/>
      <c r="H180" s="296"/>
      <c r="L180" s="296"/>
      <c r="P180" s="296"/>
      <c r="T180" s="296"/>
      <c r="X180" s="296"/>
      <c r="AB180" s="296"/>
      <c r="AF180" s="296"/>
      <c r="AG180" s="296"/>
      <c r="AK180" s="296"/>
      <c r="AO180" s="296"/>
      <c r="AS180" s="296"/>
    </row>
    <row r="181" spans="4:45" x14ac:dyDescent="0.25">
      <c r="D181" s="296"/>
      <c r="H181" s="296"/>
      <c r="L181" s="296"/>
      <c r="P181" s="296"/>
      <c r="T181" s="296"/>
      <c r="X181" s="296"/>
      <c r="AB181" s="296"/>
      <c r="AF181" s="296"/>
      <c r="AG181" s="296"/>
      <c r="AK181" s="296"/>
      <c r="AO181" s="296"/>
      <c r="AS181" s="296"/>
    </row>
    <row r="182" spans="4:45" x14ac:dyDescent="0.25">
      <c r="D182" s="296"/>
      <c r="H182" s="296"/>
      <c r="L182" s="296"/>
      <c r="P182" s="296"/>
      <c r="T182" s="296"/>
      <c r="X182" s="296"/>
      <c r="AB182" s="296"/>
      <c r="AF182" s="296"/>
      <c r="AG182" s="296"/>
      <c r="AK182" s="296"/>
      <c r="AO182" s="296"/>
      <c r="AS182" s="296"/>
    </row>
    <row r="183" spans="4:45" x14ac:dyDescent="0.25">
      <c r="D183" s="296"/>
      <c r="H183" s="296"/>
      <c r="L183" s="296"/>
      <c r="P183" s="296"/>
      <c r="T183" s="296"/>
      <c r="X183" s="296"/>
      <c r="AB183" s="296"/>
      <c r="AF183" s="296"/>
      <c r="AG183" s="296"/>
      <c r="AK183" s="296"/>
      <c r="AO183" s="296"/>
      <c r="AS183" s="296"/>
    </row>
    <row r="184" spans="4:45" x14ac:dyDescent="0.25">
      <c r="D184" s="296"/>
      <c r="H184" s="296"/>
      <c r="L184" s="296"/>
      <c r="P184" s="296"/>
      <c r="T184" s="296"/>
      <c r="X184" s="296"/>
      <c r="AB184" s="296"/>
      <c r="AF184" s="296"/>
      <c r="AG184" s="296"/>
      <c r="AK184" s="296"/>
      <c r="AO184" s="296"/>
      <c r="AS184" s="296"/>
    </row>
    <row r="185" spans="4:45" x14ac:dyDescent="0.25">
      <c r="D185" s="296"/>
      <c r="H185" s="296"/>
      <c r="L185" s="296"/>
      <c r="P185" s="296"/>
      <c r="T185" s="296"/>
      <c r="X185" s="296"/>
      <c r="AB185" s="296"/>
      <c r="AF185" s="296"/>
      <c r="AG185" s="296"/>
      <c r="AK185" s="296"/>
      <c r="AO185" s="296"/>
      <c r="AS185" s="296"/>
    </row>
    <row r="186" spans="4:45" x14ac:dyDescent="0.25">
      <c r="D186" s="296"/>
      <c r="H186" s="296"/>
      <c r="L186" s="296"/>
      <c r="P186" s="296"/>
      <c r="T186" s="296"/>
      <c r="X186" s="296"/>
      <c r="AB186" s="296"/>
      <c r="AF186" s="296"/>
      <c r="AG186" s="296"/>
      <c r="AK186" s="296"/>
      <c r="AO186" s="296"/>
      <c r="AS186" s="296"/>
    </row>
    <row r="187" spans="4:45" x14ac:dyDescent="0.25">
      <c r="D187" s="296"/>
      <c r="H187" s="296"/>
      <c r="L187" s="296"/>
      <c r="P187" s="296"/>
      <c r="T187" s="296"/>
      <c r="X187" s="296"/>
      <c r="AB187" s="296"/>
      <c r="AF187" s="296"/>
      <c r="AG187" s="296"/>
      <c r="AK187" s="296"/>
      <c r="AO187" s="296"/>
      <c r="AS187" s="296"/>
    </row>
    <row r="188" spans="4:45" x14ac:dyDescent="0.25">
      <c r="D188" s="296"/>
      <c r="H188" s="296"/>
      <c r="L188" s="296"/>
      <c r="P188" s="296"/>
      <c r="T188" s="296"/>
      <c r="X188" s="296"/>
      <c r="AB188" s="296"/>
      <c r="AF188" s="296"/>
      <c r="AG188" s="296"/>
      <c r="AK188" s="296"/>
      <c r="AO188" s="296"/>
      <c r="AS188" s="296"/>
    </row>
    <row r="189" spans="4:45" x14ac:dyDescent="0.25">
      <c r="D189" s="296"/>
      <c r="H189" s="296"/>
      <c r="L189" s="296"/>
      <c r="P189" s="296"/>
      <c r="T189" s="296"/>
      <c r="X189" s="296"/>
      <c r="AB189" s="296"/>
      <c r="AF189" s="296"/>
      <c r="AG189" s="296"/>
      <c r="AK189" s="296"/>
      <c r="AO189" s="296"/>
      <c r="AS189" s="296"/>
    </row>
    <row r="190" spans="4:45" x14ac:dyDescent="0.25">
      <c r="D190" s="296"/>
      <c r="H190" s="296"/>
      <c r="L190" s="296"/>
      <c r="P190" s="296"/>
      <c r="T190" s="296"/>
      <c r="X190" s="296"/>
      <c r="AB190" s="296"/>
      <c r="AF190" s="296"/>
      <c r="AG190" s="296"/>
      <c r="AK190" s="296"/>
      <c r="AO190" s="296"/>
      <c r="AS190" s="296"/>
    </row>
    <row r="191" spans="4:45" x14ac:dyDescent="0.25">
      <c r="D191" s="296"/>
      <c r="H191" s="296"/>
      <c r="L191" s="296"/>
      <c r="P191" s="296"/>
      <c r="T191" s="296"/>
      <c r="X191" s="296"/>
      <c r="AB191" s="296"/>
      <c r="AF191" s="296"/>
      <c r="AG191" s="296"/>
      <c r="AK191" s="296"/>
      <c r="AO191" s="296"/>
      <c r="AS191" s="296"/>
    </row>
    <row r="192" spans="4:45" x14ac:dyDescent="0.25">
      <c r="D192" s="296"/>
      <c r="H192" s="296"/>
      <c r="L192" s="296"/>
      <c r="P192" s="296"/>
      <c r="T192" s="296"/>
      <c r="X192" s="296"/>
      <c r="AB192" s="296"/>
      <c r="AF192" s="296"/>
      <c r="AG192" s="296"/>
      <c r="AK192" s="296"/>
      <c r="AO192" s="296"/>
      <c r="AS192" s="296"/>
    </row>
    <row r="193" spans="4:45" x14ac:dyDescent="0.25">
      <c r="D193" s="296"/>
      <c r="H193" s="296"/>
      <c r="L193" s="296"/>
      <c r="P193" s="296"/>
      <c r="T193" s="296"/>
      <c r="X193" s="296"/>
      <c r="AB193" s="296"/>
      <c r="AF193" s="296"/>
      <c r="AG193" s="296"/>
      <c r="AK193" s="296"/>
      <c r="AO193" s="296"/>
      <c r="AS193" s="296"/>
    </row>
    <row r="194" spans="4:45" x14ac:dyDescent="0.25">
      <c r="D194" s="296"/>
      <c r="H194" s="296"/>
      <c r="L194" s="296"/>
      <c r="P194" s="296"/>
      <c r="T194" s="296"/>
      <c r="X194" s="296"/>
      <c r="AB194" s="296"/>
      <c r="AF194" s="296"/>
      <c r="AG194" s="296"/>
      <c r="AK194" s="296"/>
      <c r="AO194" s="296"/>
      <c r="AS194" s="296"/>
    </row>
    <row r="195" spans="4:45" x14ac:dyDescent="0.25">
      <c r="D195" s="296"/>
      <c r="H195" s="296"/>
      <c r="L195" s="296"/>
      <c r="P195" s="296"/>
      <c r="T195" s="296"/>
      <c r="X195" s="296"/>
      <c r="AB195" s="296"/>
      <c r="AF195" s="296"/>
      <c r="AG195" s="296"/>
      <c r="AK195" s="296"/>
      <c r="AO195" s="296"/>
      <c r="AS195" s="296"/>
    </row>
    <row r="196" spans="4:45" x14ac:dyDescent="0.25">
      <c r="D196" s="296"/>
      <c r="H196" s="296"/>
      <c r="L196" s="296"/>
      <c r="P196" s="296"/>
      <c r="T196" s="296"/>
      <c r="X196" s="296"/>
      <c r="AB196" s="296"/>
      <c r="AF196" s="296"/>
      <c r="AG196" s="296"/>
      <c r="AK196" s="296"/>
      <c r="AO196" s="296"/>
      <c r="AS196" s="296"/>
    </row>
    <row r="197" spans="4:45" x14ac:dyDescent="0.25">
      <c r="D197" s="296"/>
      <c r="H197" s="296"/>
      <c r="L197" s="296"/>
      <c r="P197" s="296"/>
      <c r="T197" s="296"/>
      <c r="X197" s="296"/>
      <c r="AB197" s="296"/>
      <c r="AF197" s="296"/>
      <c r="AG197" s="296"/>
      <c r="AK197" s="296"/>
      <c r="AO197" s="296"/>
      <c r="AS197" s="296"/>
    </row>
    <row r="198" spans="4:45" x14ac:dyDescent="0.25">
      <c r="D198" s="296"/>
      <c r="H198" s="296"/>
      <c r="L198" s="296"/>
      <c r="P198" s="296"/>
      <c r="T198" s="296"/>
      <c r="X198" s="296"/>
      <c r="AB198" s="296"/>
      <c r="AF198" s="296"/>
      <c r="AG198" s="296"/>
      <c r="AK198" s="296"/>
      <c r="AO198" s="296"/>
      <c r="AS198" s="296"/>
    </row>
    <row r="199" spans="4:45" x14ac:dyDescent="0.25">
      <c r="D199" s="296"/>
      <c r="H199" s="296"/>
      <c r="L199" s="296"/>
      <c r="P199" s="296"/>
      <c r="T199" s="296"/>
      <c r="X199" s="296"/>
      <c r="AB199" s="296"/>
      <c r="AF199" s="296"/>
      <c r="AG199" s="296"/>
      <c r="AK199" s="296"/>
      <c r="AO199" s="296"/>
      <c r="AS199" s="296"/>
    </row>
    <row r="200" spans="4:45" x14ac:dyDescent="0.25">
      <c r="D200" s="296"/>
      <c r="H200" s="296"/>
      <c r="L200" s="296"/>
      <c r="P200" s="296"/>
      <c r="T200" s="296"/>
      <c r="X200" s="296"/>
      <c r="AB200" s="296"/>
      <c r="AF200" s="296"/>
      <c r="AG200" s="296"/>
      <c r="AK200" s="296"/>
      <c r="AO200" s="296"/>
      <c r="AS200" s="296"/>
    </row>
    <row r="201" spans="4:45" x14ac:dyDescent="0.25">
      <c r="D201" s="296"/>
      <c r="H201" s="296"/>
      <c r="L201" s="296"/>
      <c r="P201" s="296"/>
      <c r="T201" s="296"/>
      <c r="X201" s="296"/>
      <c r="AB201" s="296"/>
      <c r="AF201" s="296"/>
      <c r="AG201" s="296"/>
      <c r="AK201" s="296"/>
      <c r="AO201" s="296"/>
      <c r="AS201" s="296"/>
    </row>
    <row r="202" spans="4:45" x14ac:dyDescent="0.25">
      <c r="D202" s="296"/>
      <c r="H202" s="296"/>
      <c r="L202" s="296"/>
      <c r="P202" s="296"/>
      <c r="T202" s="296"/>
      <c r="X202" s="296"/>
      <c r="AB202" s="296"/>
      <c r="AF202" s="296"/>
      <c r="AG202" s="296"/>
      <c r="AK202" s="296"/>
      <c r="AO202" s="296"/>
      <c r="AS202" s="296"/>
    </row>
    <row r="203" spans="4:45" x14ac:dyDescent="0.25">
      <c r="D203" s="296"/>
      <c r="H203" s="296"/>
      <c r="L203" s="296"/>
      <c r="P203" s="296"/>
      <c r="T203" s="296"/>
      <c r="X203" s="296"/>
      <c r="AB203" s="296"/>
      <c r="AF203" s="296"/>
      <c r="AG203" s="296"/>
      <c r="AK203" s="296"/>
      <c r="AO203" s="296"/>
      <c r="AS203" s="296"/>
    </row>
    <row r="204" spans="4:45" x14ac:dyDescent="0.25">
      <c r="D204" s="296"/>
      <c r="H204" s="296"/>
      <c r="L204" s="296"/>
      <c r="P204" s="296"/>
      <c r="T204" s="296"/>
      <c r="X204" s="296"/>
      <c r="AB204" s="296"/>
      <c r="AF204" s="296"/>
      <c r="AG204" s="296"/>
      <c r="AK204" s="296"/>
      <c r="AO204" s="296"/>
      <c r="AS204" s="296"/>
    </row>
    <row r="205" spans="4:45" x14ac:dyDescent="0.25">
      <c r="D205" s="296"/>
      <c r="H205" s="296"/>
      <c r="L205" s="296"/>
      <c r="P205" s="296"/>
      <c r="T205" s="296"/>
      <c r="X205" s="296"/>
      <c r="AB205" s="296"/>
      <c r="AF205" s="296"/>
      <c r="AG205" s="296"/>
      <c r="AK205" s="296"/>
      <c r="AO205" s="296"/>
      <c r="AS205" s="296"/>
    </row>
    <row r="206" spans="4:45" x14ac:dyDescent="0.25">
      <c r="D206" s="296"/>
      <c r="H206" s="296"/>
      <c r="L206" s="296"/>
      <c r="P206" s="296"/>
      <c r="T206" s="296"/>
      <c r="X206" s="296"/>
      <c r="AB206" s="296"/>
      <c r="AF206" s="296"/>
      <c r="AG206" s="296"/>
      <c r="AK206" s="296"/>
      <c r="AO206" s="296"/>
      <c r="AS206" s="296"/>
    </row>
    <row r="207" spans="4:45" x14ac:dyDescent="0.25">
      <c r="D207" s="296"/>
      <c r="H207" s="296"/>
      <c r="L207" s="296"/>
      <c r="P207" s="296"/>
      <c r="T207" s="296"/>
      <c r="X207" s="296"/>
      <c r="AB207" s="296"/>
      <c r="AF207" s="296"/>
      <c r="AG207" s="296"/>
      <c r="AK207" s="296"/>
      <c r="AO207" s="296"/>
      <c r="AS207" s="296"/>
    </row>
    <row r="208" spans="4:45" x14ac:dyDescent="0.25">
      <c r="D208" s="296"/>
      <c r="H208" s="296"/>
      <c r="L208" s="296"/>
      <c r="P208" s="296"/>
      <c r="T208" s="296"/>
      <c r="X208" s="296"/>
      <c r="AB208" s="296"/>
      <c r="AF208" s="296"/>
      <c r="AG208" s="296"/>
      <c r="AK208" s="296"/>
      <c r="AO208" s="296"/>
      <c r="AS208" s="296"/>
    </row>
    <row r="209" spans="4:45" x14ac:dyDescent="0.25">
      <c r="D209" s="296"/>
      <c r="H209" s="296"/>
      <c r="L209" s="296"/>
      <c r="P209" s="296"/>
      <c r="T209" s="296"/>
      <c r="X209" s="296"/>
      <c r="AB209" s="296"/>
      <c r="AF209" s="296"/>
      <c r="AG209" s="296"/>
      <c r="AK209" s="296"/>
      <c r="AO209" s="296"/>
      <c r="AS209" s="296"/>
    </row>
    <row r="210" spans="4:45" x14ac:dyDescent="0.25">
      <c r="D210" s="296"/>
      <c r="H210" s="296"/>
      <c r="L210" s="296"/>
      <c r="P210" s="296"/>
      <c r="T210" s="296"/>
      <c r="X210" s="296"/>
      <c r="AB210" s="296"/>
      <c r="AF210" s="296"/>
      <c r="AG210" s="296"/>
      <c r="AK210" s="296"/>
      <c r="AO210" s="296"/>
      <c r="AS210" s="296"/>
    </row>
    <row r="211" spans="4:45" x14ac:dyDescent="0.25">
      <c r="D211" s="296"/>
      <c r="H211" s="296"/>
      <c r="L211" s="296"/>
      <c r="P211" s="296"/>
      <c r="T211" s="296"/>
      <c r="X211" s="296"/>
      <c r="AB211" s="296"/>
      <c r="AF211" s="296"/>
      <c r="AG211" s="296"/>
      <c r="AK211" s="296"/>
      <c r="AO211" s="296"/>
      <c r="AS211" s="296"/>
    </row>
    <row r="212" spans="4:45" x14ac:dyDescent="0.25">
      <c r="D212" s="296"/>
      <c r="H212" s="296"/>
      <c r="L212" s="296"/>
      <c r="P212" s="296"/>
      <c r="T212" s="296"/>
      <c r="X212" s="296"/>
      <c r="AB212" s="296"/>
      <c r="AF212" s="296"/>
      <c r="AG212" s="296"/>
      <c r="AK212" s="296"/>
      <c r="AO212" s="296"/>
      <c r="AS212" s="296"/>
    </row>
    <row r="213" spans="4:45" x14ac:dyDescent="0.25">
      <c r="D213" s="296"/>
      <c r="H213" s="296"/>
      <c r="L213" s="296"/>
      <c r="P213" s="296"/>
      <c r="T213" s="296"/>
      <c r="X213" s="296"/>
      <c r="AB213" s="296"/>
      <c r="AF213" s="296"/>
      <c r="AG213" s="296"/>
      <c r="AK213" s="296"/>
      <c r="AO213" s="296"/>
      <c r="AS213" s="296"/>
    </row>
    <row r="214" spans="4:45" x14ac:dyDescent="0.25">
      <c r="D214" s="296"/>
      <c r="H214" s="296"/>
      <c r="L214" s="296"/>
      <c r="P214" s="296"/>
      <c r="T214" s="296"/>
      <c r="X214" s="296"/>
      <c r="AB214" s="296"/>
      <c r="AF214" s="296"/>
      <c r="AG214" s="296"/>
      <c r="AK214" s="296"/>
      <c r="AO214" s="296"/>
      <c r="AS214" s="296"/>
    </row>
    <row r="215" spans="4:45" x14ac:dyDescent="0.25">
      <c r="D215" s="296"/>
      <c r="H215" s="296"/>
      <c r="L215" s="296"/>
      <c r="P215" s="296"/>
      <c r="T215" s="296"/>
      <c r="X215" s="296"/>
      <c r="AB215" s="296"/>
      <c r="AF215" s="296"/>
      <c r="AG215" s="296"/>
      <c r="AK215" s="296"/>
      <c r="AO215" s="296"/>
      <c r="AS215" s="296"/>
    </row>
    <row r="216" spans="4:45" x14ac:dyDescent="0.25">
      <c r="D216" s="296"/>
      <c r="H216" s="296"/>
      <c r="L216" s="296"/>
      <c r="P216" s="296"/>
      <c r="T216" s="296"/>
      <c r="X216" s="296"/>
      <c r="AB216" s="296"/>
      <c r="AF216" s="296"/>
      <c r="AG216" s="296"/>
      <c r="AK216" s="296"/>
      <c r="AO216" s="296"/>
      <c r="AS216" s="296"/>
    </row>
    <row r="217" spans="4:45" x14ac:dyDescent="0.25">
      <c r="D217" s="296"/>
      <c r="H217" s="296"/>
      <c r="L217" s="296"/>
      <c r="P217" s="296"/>
      <c r="T217" s="296"/>
      <c r="X217" s="296"/>
      <c r="AB217" s="296"/>
      <c r="AF217" s="296"/>
      <c r="AG217" s="296"/>
      <c r="AK217" s="296"/>
      <c r="AO217" s="296"/>
      <c r="AS217" s="296"/>
    </row>
    <row r="218" spans="4:45" x14ac:dyDescent="0.25">
      <c r="D218" s="296"/>
      <c r="H218" s="296"/>
      <c r="L218" s="296"/>
      <c r="P218" s="296"/>
      <c r="T218" s="296"/>
      <c r="X218" s="296"/>
      <c r="AB218" s="296"/>
      <c r="AF218" s="296"/>
      <c r="AG218" s="296"/>
      <c r="AK218" s="296"/>
      <c r="AO218" s="296"/>
      <c r="AS218" s="296"/>
    </row>
    <row r="219" spans="4:45" x14ac:dyDescent="0.25">
      <c r="D219" s="296"/>
      <c r="H219" s="296"/>
      <c r="L219" s="296"/>
      <c r="P219" s="296"/>
      <c r="T219" s="296"/>
      <c r="X219" s="296"/>
      <c r="AB219" s="296"/>
      <c r="AF219" s="296"/>
      <c r="AG219" s="296"/>
      <c r="AK219" s="296"/>
      <c r="AO219" s="296"/>
      <c r="AS219" s="296"/>
    </row>
    <row r="220" spans="4:45" x14ac:dyDescent="0.25">
      <c r="D220" s="296"/>
      <c r="H220" s="296"/>
      <c r="L220" s="296"/>
      <c r="P220" s="296"/>
      <c r="T220" s="296"/>
      <c r="X220" s="296"/>
      <c r="AB220" s="296"/>
      <c r="AF220" s="296"/>
      <c r="AG220" s="296"/>
      <c r="AK220" s="296"/>
      <c r="AO220" s="296"/>
      <c r="AS220" s="296"/>
    </row>
    <row r="221" spans="4:45" x14ac:dyDescent="0.25">
      <c r="D221" s="296"/>
      <c r="H221" s="296"/>
      <c r="L221" s="296"/>
      <c r="P221" s="296"/>
      <c r="T221" s="296"/>
      <c r="X221" s="296"/>
      <c r="AB221" s="296"/>
      <c r="AF221" s="296"/>
      <c r="AG221" s="296"/>
      <c r="AK221" s="296"/>
      <c r="AO221" s="296"/>
      <c r="AS221" s="296"/>
    </row>
    <row r="222" spans="4:45" x14ac:dyDescent="0.25">
      <c r="D222" s="296"/>
      <c r="H222" s="296"/>
      <c r="L222" s="296"/>
      <c r="P222" s="296"/>
      <c r="T222" s="296"/>
      <c r="X222" s="296"/>
      <c r="AB222" s="296"/>
      <c r="AF222" s="296"/>
      <c r="AG222" s="296"/>
      <c r="AK222" s="296"/>
      <c r="AO222" s="296"/>
      <c r="AS222" s="296"/>
    </row>
    <row r="223" spans="4:45" x14ac:dyDescent="0.25">
      <c r="D223" s="296"/>
      <c r="H223" s="296"/>
      <c r="L223" s="296"/>
      <c r="P223" s="296"/>
      <c r="T223" s="296"/>
      <c r="X223" s="296"/>
      <c r="AB223" s="296"/>
      <c r="AF223" s="296"/>
      <c r="AG223" s="296"/>
      <c r="AK223" s="296"/>
      <c r="AO223" s="296"/>
      <c r="AS223" s="296"/>
    </row>
    <row r="224" spans="4:45" x14ac:dyDescent="0.25">
      <c r="D224" s="296"/>
      <c r="H224" s="296"/>
      <c r="L224" s="296"/>
      <c r="P224" s="296"/>
      <c r="T224" s="296"/>
      <c r="X224" s="296"/>
      <c r="AB224" s="296"/>
      <c r="AF224" s="296"/>
      <c r="AG224" s="296"/>
      <c r="AK224" s="296"/>
      <c r="AO224" s="296"/>
      <c r="AS224" s="296"/>
    </row>
    <row r="225" spans="4:45" x14ac:dyDescent="0.25">
      <c r="D225" s="296"/>
      <c r="H225" s="296"/>
      <c r="L225" s="296"/>
      <c r="P225" s="296"/>
      <c r="T225" s="296"/>
      <c r="X225" s="296"/>
      <c r="AB225" s="296"/>
      <c r="AF225" s="296"/>
      <c r="AG225" s="296"/>
      <c r="AK225" s="296"/>
      <c r="AO225" s="296"/>
      <c r="AS225" s="296"/>
    </row>
    <row r="226" spans="4:45" x14ac:dyDescent="0.25">
      <c r="D226" s="296"/>
      <c r="H226" s="296"/>
      <c r="L226" s="296"/>
      <c r="P226" s="296"/>
      <c r="T226" s="296"/>
      <c r="X226" s="296"/>
      <c r="AB226" s="296"/>
      <c r="AF226" s="296"/>
      <c r="AG226" s="296"/>
      <c r="AK226" s="296"/>
      <c r="AO226" s="296"/>
      <c r="AS226" s="296"/>
    </row>
    <row r="227" spans="4:45" x14ac:dyDescent="0.25">
      <c r="D227" s="296"/>
      <c r="H227" s="296"/>
      <c r="L227" s="296"/>
      <c r="P227" s="296"/>
      <c r="T227" s="296"/>
      <c r="X227" s="296"/>
      <c r="AB227" s="296"/>
      <c r="AF227" s="296"/>
      <c r="AG227" s="296"/>
      <c r="AK227" s="296"/>
      <c r="AO227" s="296"/>
      <c r="AS227" s="296"/>
    </row>
    <row r="228" spans="4:45" x14ac:dyDescent="0.25">
      <c r="D228" s="296"/>
      <c r="H228" s="296"/>
      <c r="L228" s="296"/>
      <c r="P228" s="296"/>
      <c r="T228" s="296"/>
      <c r="X228" s="296"/>
      <c r="AB228" s="296"/>
      <c r="AF228" s="296"/>
      <c r="AG228" s="296"/>
      <c r="AK228" s="296"/>
      <c r="AO228" s="296"/>
      <c r="AS228" s="296"/>
    </row>
    <row r="229" spans="4:45" x14ac:dyDescent="0.25">
      <c r="D229" s="296"/>
      <c r="H229" s="296"/>
      <c r="L229" s="296"/>
      <c r="P229" s="296"/>
      <c r="T229" s="296"/>
      <c r="X229" s="296"/>
      <c r="AB229" s="296"/>
      <c r="AF229" s="296"/>
      <c r="AG229" s="296"/>
      <c r="AK229" s="296"/>
      <c r="AO229" s="296"/>
      <c r="AS229" s="296"/>
    </row>
    <row r="230" spans="4:45" x14ac:dyDescent="0.25">
      <c r="D230" s="296"/>
      <c r="H230" s="296"/>
      <c r="L230" s="296"/>
      <c r="P230" s="296"/>
      <c r="T230" s="296"/>
      <c r="X230" s="296"/>
      <c r="AB230" s="296"/>
      <c r="AF230" s="296"/>
      <c r="AG230" s="296"/>
      <c r="AK230" s="296"/>
      <c r="AO230" s="296"/>
      <c r="AS230" s="296"/>
    </row>
    <row r="231" spans="4:45" x14ac:dyDescent="0.25">
      <c r="D231" s="296"/>
      <c r="H231" s="296"/>
      <c r="L231" s="296"/>
      <c r="P231" s="296"/>
      <c r="T231" s="296"/>
      <c r="X231" s="296"/>
      <c r="AB231" s="296"/>
      <c r="AF231" s="296"/>
      <c r="AG231" s="296"/>
      <c r="AK231" s="296"/>
      <c r="AO231" s="296"/>
      <c r="AS231" s="296"/>
    </row>
    <row r="232" spans="4:45" x14ac:dyDescent="0.25">
      <c r="D232" s="296"/>
      <c r="H232" s="296"/>
      <c r="L232" s="296"/>
      <c r="P232" s="296"/>
      <c r="T232" s="296"/>
      <c r="X232" s="296"/>
      <c r="AB232" s="296"/>
      <c r="AF232" s="296"/>
      <c r="AG232" s="296"/>
      <c r="AK232" s="296"/>
      <c r="AO232" s="296"/>
      <c r="AS232" s="296"/>
    </row>
    <row r="233" spans="4:45" x14ac:dyDescent="0.25">
      <c r="D233" s="296"/>
      <c r="H233" s="296"/>
      <c r="L233" s="296"/>
      <c r="P233" s="296"/>
      <c r="T233" s="296"/>
      <c r="X233" s="296"/>
      <c r="AB233" s="296"/>
      <c r="AF233" s="296"/>
      <c r="AG233" s="296"/>
      <c r="AK233" s="296"/>
      <c r="AO233" s="296"/>
      <c r="AS233" s="296"/>
    </row>
    <row r="234" spans="4:45" x14ac:dyDescent="0.25">
      <c r="D234" s="296"/>
      <c r="H234" s="296"/>
      <c r="L234" s="296"/>
      <c r="P234" s="296"/>
      <c r="T234" s="296"/>
      <c r="X234" s="296"/>
      <c r="AB234" s="296"/>
      <c r="AF234" s="296"/>
      <c r="AG234" s="296"/>
      <c r="AK234" s="296"/>
      <c r="AO234" s="296"/>
      <c r="AS234" s="296"/>
    </row>
    <row r="235" spans="4:45" x14ac:dyDescent="0.25">
      <c r="D235" s="296"/>
      <c r="H235" s="296"/>
      <c r="L235" s="296"/>
      <c r="P235" s="296"/>
      <c r="T235" s="296"/>
      <c r="X235" s="296"/>
      <c r="AB235" s="296"/>
      <c r="AF235" s="296"/>
      <c r="AG235" s="296"/>
      <c r="AK235" s="296"/>
      <c r="AO235" s="296"/>
      <c r="AS235" s="296"/>
    </row>
    <row r="236" spans="4:45" x14ac:dyDescent="0.25">
      <c r="D236" s="296"/>
      <c r="H236" s="296"/>
      <c r="L236" s="296"/>
      <c r="P236" s="296"/>
      <c r="T236" s="296"/>
      <c r="X236" s="296"/>
      <c r="AB236" s="296"/>
      <c r="AF236" s="296"/>
      <c r="AG236" s="296"/>
      <c r="AK236" s="296"/>
      <c r="AO236" s="296"/>
      <c r="AS236" s="296"/>
    </row>
    <row r="237" spans="4:45" x14ac:dyDescent="0.25">
      <c r="D237" s="296"/>
      <c r="H237" s="296"/>
      <c r="L237" s="296"/>
      <c r="P237" s="296"/>
      <c r="T237" s="296"/>
      <c r="X237" s="296"/>
      <c r="AB237" s="296"/>
      <c r="AF237" s="296"/>
      <c r="AG237" s="296"/>
      <c r="AK237" s="296"/>
      <c r="AO237" s="296"/>
      <c r="AS237" s="296"/>
    </row>
    <row r="238" spans="4:45" x14ac:dyDescent="0.25">
      <c r="D238" s="296"/>
      <c r="H238" s="296"/>
      <c r="L238" s="296"/>
      <c r="P238" s="296"/>
      <c r="T238" s="296"/>
      <c r="X238" s="296"/>
      <c r="AB238" s="296"/>
      <c r="AF238" s="296"/>
      <c r="AG238" s="296"/>
      <c r="AK238" s="296"/>
      <c r="AO238" s="296"/>
      <c r="AS238" s="296"/>
    </row>
    <row r="239" spans="4:45" x14ac:dyDescent="0.25">
      <c r="D239" s="296"/>
      <c r="H239" s="296"/>
      <c r="L239" s="296"/>
      <c r="P239" s="296"/>
      <c r="T239" s="296"/>
      <c r="X239" s="296"/>
      <c r="AB239" s="296"/>
      <c r="AF239" s="296"/>
      <c r="AG239" s="296"/>
      <c r="AK239" s="296"/>
      <c r="AO239" s="296"/>
      <c r="AS239" s="296"/>
    </row>
    <row r="240" spans="4:45" x14ac:dyDescent="0.25">
      <c r="D240" s="296"/>
      <c r="H240" s="296"/>
      <c r="L240" s="296"/>
      <c r="P240" s="296"/>
      <c r="T240" s="296"/>
      <c r="X240" s="296"/>
      <c r="AB240" s="296"/>
      <c r="AF240" s="296"/>
      <c r="AG240" s="296"/>
      <c r="AK240" s="296"/>
      <c r="AO240" s="296"/>
      <c r="AS240" s="296"/>
    </row>
    <row r="241" spans="4:45" x14ac:dyDescent="0.25">
      <c r="D241" s="296"/>
      <c r="H241" s="296"/>
      <c r="L241" s="296"/>
      <c r="P241" s="296"/>
      <c r="T241" s="296"/>
      <c r="X241" s="296"/>
      <c r="AB241" s="296"/>
      <c r="AF241" s="296"/>
      <c r="AG241" s="296"/>
      <c r="AK241" s="296"/>
      <c r="AO241" s="296"/>
      <c r="AS241" s="296"/>
    </row>
    <row r="242" spans="4:45" x14ac:dyDescent="0.25">
      <c r="D242" s="296"/>
      <c r="H242" s="296"/>
      <c r="L242" s="296"/>
      <c r="P242" s="296"/>
      <c r="T242" s="296"/>
      <c r="X242" s="296"/>
      <c r="AB242" s="296"/>
      <c r="AF242" s="296"/>
      <c r="AG242" s="296"/>
      <c r="AK242" s="296"/>
      <c r="AO242" s="296"/>
      <c r="AS242" s="296"/>
    </row>
    <row r="243" spans="4:45" x14ac:dyDescent="0.25">
      <c r="D243" s="296"/>
      <c r="H243" s="296"/>
      <c r="L243" s="296"/>
      <c r="P243" s="296"/>
      <c r="T243" s="296"/>
      <c r="X243" s="296"/>
      <c r="AB243" s="296"/>
      <c r="AF243" s="296"/>
      <c r="AG243" s="296"/>
      <c r="AK243" s="296"/>
      <c r="AO243" s="296"/>
      <c r="AS243" s="296"/>
    </row>
    <row r="244" spans="4:45" x14ac:dyDescent="0.25">
      <c r="D244" s="296"/>
      <c r="H244" s="296"/>
      <c r="L244" s="296"/>
      <c r="P244" s="296"/>
      <c r="T244" s="296"/>
      <c r="X244" s="296"/>
      <c r="AB244" s="296"/>
      <c r="AF244" s="296"/>
      <c r="AG244" s="296"/>
      <c r="AK244" s="296"/>
      <c r="AO244" s="296"/>
      <c r="AS244" s="296"/>
    </row>
    <row r="245" spans="4:45" x14ac:dyDescent="0.25">
      <c r="D245" s="296"/>
      <c r="H245" s="296"/>
      <c r="L245" s="296"/>
      <c r="P245" s="296"/>
      <c r="T245" s="296"/>
      <c r="X245" s="296"/>
      <c r="AB245" s="296"/>
      <c r="AF245" s="296"/>
      <c r="AG245" s="296"/>
      <c r="AK245" s="296"/>
      <c r="AO245" s="296"/>
      <c r="AS245" s="296"/>
    </row>
    <row r="246" spans="4:45" x14ac:dyDescent="0.25">
      <c r="D246" s="296"/>
      <c r="H246" s="296"/>
      <c r="L246" s="296"/>
      <c r="P246" s="296"/>
      <c r="T246" s="296"/>
      <c r="X246" s="296"/>
      <c r="AB246" s="296"/>
      <c r="AF246" s="296"/>
      <c r="AG246" s="296"/>
      <c r="AK246" s="296"/>
      <c r="AO246" s="296"/>
      <c r="AS246" s="296"/>
    </row>
    <row r="247" spans="4:45" x14ac:dyDescent="0.25">
      <c r="D247" s="296"/>
      <c r="H247" s="296"/>
      <c r="L247" s="296"/>
      <c r="P247" s="296"/>
      <c r="T247" s="296"/>
      <c r="X247" s="296"/>
      <c r="AB247" s="296"/>
      <c r="AF247" s="296"/>
      <c r="AG247" s="296"/>
      <c r="AK247" s="296"/>
      <c r="AO247" s="296"/>
      <c r="AS247" s="296"/>
    </row>
    <row r="248" spans="4:45" x14ac:dyDescent="0.25">
      <c r="D248" s="296"/>
      <c r="H248" s="296"/>
      <c r="L248" s="296"/>
      <c r="P248" s="296"/>
      <c r="T248" s="296"/>
      <c r="X248" s="296"/>
      <c r="AB248" s="296"/>
      <c r="AF248" s="296"/>
      <c r="AG248" s="296"/>
      <c r="AK248" s="296"/>
      <c r="AO248" s="296"/>
      <c r="AS248" s="296"/>
    </row>
    <row r="249" spans="4:45" x14ac:dyDescent="0.25">
      <c r="D249" s="296"/>
      <c r="H249" s="296"/>
      <c r="L249" s="296"/>
      <c r="P249" s="296"/>
      <c r="T249" s="296"/>
      <c r="X249" s="296"/>
      <c r="AB249" s="296"/>
      <c r="AF249" s="296"/>
      <c r="AG249" s="296"/>
      <c r="AK249" s="296"/>
      <c r="AO249" s="296"/>
      <c r="AS249" s="296"/>
    </row>
    <row r="250" spans="4:45" x14ac:dyDescent="0.25">
      <c r="D250" s="296"/>
      <c r="H250" s="296"/>
      <c r="L250" s="296"/>
      <c r="P250" s="296"/>
      <c r="T250" s="296"/>
      <c r="X250" s="296"/>
      <c r="AB250" s="296"/>
      <c r="AF250" s="296"/>
      <c r="AG250" s="296"/>
      <c r="AK250" s="296"/>
      <c r="AO250" s="296"/>
      <c r="AS250" s="296"/>
    </row>
    <row r="251" spans="4:45" x14ac:dyDescent="0.25">
      <c r="D251" s="296"/>
      <c r="H251" s="296"/>
      <c r="L251" s="296"/>
      <c r="P251" s="296"/>
      <c r="T251" s="296"/>
      <c r="X251" s="296"/>
      <c r="AB251" s="296"/>
      <c r="AF251" s="296"/>
      <c r="AG251" s="296"/>
      <c r="AK251" s="296"/>
      <c r="AO251" s="296"/>
      <c r="AS251" s="296"/>
    </row>
    <row r="252" spans="4:45" x14ac:dyDescent="0.25">
      <c r="D252" s="296"/>
      <c r="H252" s="296"/>
      <c r="L252" s="296"/>
      <c r="P252" s="296"/>
      <c r="T252" s="296"/>
      <c r="X252" s="296"/>
      <c r="AB252" s="296"/>
      <c r="AF252" s="296"/>
      <c r="AG252" s="296"/>
      <c r="AK252" s="296"/>
      <c r="AO252" s="296"/>
      <c r="AS252" s="296"/>
    </row>
    <row r="253" spans="4:45" x14ac:dyDescent="0.25">
      <c r="D253" s="296"/>
      <c r="H253" s="296"/>
      <c r="L253" s="296"/>
      <c r="P253" s="296"/>
      <c r="T253" s="296"/>
      <c r="X253" s="296"/>
      <c r="AB253" s="296"/>
      <c r="AF253" s="296"/>
      <c r="AG253" s="296"/>
      <c r="AK253" s="296"/>
      <c r="AO253" s="296"/>
      <c r="AS253" s="296"/>
    </row>
    <row r="254" spans="4:45" x14ac:dyDescent="0.25">
      <c r="D254" s="296"/>
      <c r="H254" s="296"/>
      <c r="L254" s="296"/>
      <c r="P254" s="296"/>
      <c r="T254" s="296"/>
      <c r="X254" s="296"/>
      <c r="AB254" s="296"/>
      <c r="AF254" s="296"/>
      <c r="AG254" s="296"/>
      <c r="AK254" s="296"/>
      <c r="AO254" s="296"/>
      <c r="AS254" s="296"/>
    </row>
    <row r="255" spans="4:45" x14ac:dyDescent="0.25">
      <c r="D255" s="296"/>
      <c r="H255" s="296"/>
      <c r="L255" s="296"/>
      <c r="P255" s="296"/>
      <c r="T255" s="296"/>
      <c r="X255" s="296"/>
      <c r="AB255" s="296"/>
      <c r="AF255" s="296"/>
      <c r="AG255" s="296"/>
      <c r="AK255" s="296"/>
      <c r="AO255" s="296"/>
      <c r="AS255" s="296"/>
    </row>
    <row r="256" spans="4:45" x14ac:dyDescent="0.25">
      <c r="D256" s="296"/>
      <c r="H256" s="296"/>
      <c r="L256" s="296"/>
      <c r="P256" s="296"/>
      <c r="T256" s="296"/>
      <c r="X256" s="296"/>
      <c r="AB256" s="296"/>
      <c r="AF256" s="296"/>
      <c r="AG256" s="296"/>
      <c r="AK256" s="296"/>
      <c r="AO256" s="296"/>
      <c r="AS256" s="296"/>
    </row>
    <row r="257" spans="4:45" x14ac:dyDescent="0.25">
      <c r="D257" s="296"/>
      <c r="H257" s="296"/>
      <c r="L257" s="296"/>
      <c r="P257" s="296"/>
      <c r="T257" s="296"/>
      <c r="X257" s="296"/>
      <c r="AB257" s="296"/>
      <c r="AF257" s="296"/>
      <c r="AG257" s="296"/>
      <c r="AK257" s="296"/>
      <c r="AO257" s="296"/>
      <c r="AS257" s="296"/>
    </row>
    <row r="258" spans="4:45" x14ac:dyDescent="0.25">
      <c r="D258" s="296"/>
      <c r="H258" s="296"/>
      <c r="L258" s="296"/>
      <c r="P258" s="296"/>
      <c r="T258" s="296"/>
      <c r="X258" s="296"/>
      <c r="AB258" s="296"/>
      <c r="AF258" s="296"/>
      <c r="AG258" s="296"/>
      <c r="AK258" s="296"/>
      <c r="AO258" s="296"/>
      <c r="AS258" s="296"/>
    </row>
    <row r="259" spans="4:45" x14ac:dyDescent="0.25">
      <c r="D259" s="296"/>
      <c r="H259" s="296"/>
      <c r="L259" s="296"/>
      <c r="P259" s="296"/>
      <c r="T259" s="296"/>
      <c r="X259" s="296"/>
      <c r="AB259" s="296"/>
      <c r="AF259" s="296"/>
      <c r="AG259" s="296"/>
      <c r="AK259" s="296"/>
      <c r="AO259" s="296"/>
      <c r="AS259" s="296"/>
    </row>
    <row r="260" spans="4:45" x14ac:dyDescent="0.25">
      <c r="D260" s="296"/>
      <c r="H260" s="296"/>
      <c r="L260" s="296"/>
      <c r="P260" s="296"/>
      <c r="T260" s="296"/>
      <c r="X260" s="296"/>
      <c r="AB260" s="296"/>
      <c r="AF260" s="296"/>
      <c r="AG260" s="296"/>
      <c r="AK260" s="296"/>
      <c r="AO260" s="296"/>
      <c r="AS260" s="296"/>
    </row>
    <row r="261" spans="4:45" x14ac:dyDescent="0.25">
      <c r="D261" s="296"/>
      <c r="H261" s="296"/>
      <c r="L261" s="296"/>
      <c r="P261" s="296"/>
      <c r="T261" s="296"/>
      <c r="X261" s="296"/>
      <c r="AB261" s="296"/>
      <c r="AF261" s="296"/>
      <c r="AG261" s="296"/>
      <c r="AK261" s="296"/>
      <c r="AO261" s="296"/>
      <c r="AS261" s="296"/>
    </row>
    <row r="262" spans="4:45" x14ac:dyDescent="0.25">
      <c r="D262" s="296"/>
      <c r="H262" s="296"/>
      <c r="L262" s="296"/>
      <c r="P262" s="296"/>
      <c r="T262" s="296"/>
      <c r="X262" s="296"/>
      <c r="AB262" s="296"/>
      <c r="AF262" s="296"/>
      <c r="AG262" s="296"/>
      <c r="AK262" s="296"/>
      <c r="AO262" s="296"/>
      <c r="AS262" s="296"/>
    </row>
    <row r="263" spans="4:45" x14ac:dyDescent="0.25">
      <c r="D263" s="296"/>
      <c r="H263" s="296"/>
      <c r="L263" s="296"/>
      <c r="P263" s="296"/>
      <c r="T263" s="296"/>
      <c r="X263" s="296"/>
      <c r="AB263" s="296"/>
      <c r="AF263" s="296"/>
      <c r="AG263" s="296"/>
      <c r="AK263" s="296"/>
      <c r="AO263" s="296"/>
      <c r="AS263" s="296"/>
    </row>
    <row r="264" spans="4:45" x14ac:dyDescent="0.25">
      <c r="D264" s="296"/>
      <c r="H264" s="296"/>
      <c r="L264" s="296"/>
      <c r="P264" s="296"/>
      <c r="T264" s="296"/>
      <c r="X264" s="296"/>
      <c r="AB264" s="296"/>
      <c r="AF264" s="296"/>
      <c r="AG264" s="296"/>
      <c r="AK264" s="296"/>
      <c r="AO264" s="296"/>
      <c r="AS264" s="296"/>
    </row>
    <row r="265" spans="4:45" x14ac:dyDescent="0.25">
      <c r="D265" s="296"/>
      <c r="H265" s="296"/>
      <c r="L265" s="296"/>
      <c r="P265" s="296"/>
      <c r="T265" s="296"/>
      <c r="X265" s="296"/>
      <c r="AB265" s="296"/>
      <c r="AF265" s="296"/>
      <c r="AG265" s="296"/>
      <c r="AK265" s="296"/>
      <c r="AO265" s="296"/>
      <c r="AS265" s="296"/>
    </row>
    <row r="266" spans="4:45" x14ac:dyDescent="0.25">
      <c r="D266" s="296"/>
      <c r="H266" s="296"/>
      <c r="L266" s="296"/>
      <c r="P266" s="296"/>
      <c r="T266" s="296"/>
      <c r="X266" s="296"/>
      <c r="AB266" s="296"/>
      <c r="AF266" s="296"/>
      <c r="AG266" s="296"/>
      <c r="AK266" s="296"/>
      <c r="AO266" s="296"/>
      <c r="AS266" s="296"/>
    </row>
    <row r="267" spans="4:45" x14ac:dyDescent="0.25">
      <c r="D267" s="296"/>
      <c r="H267" s="296"/>
      <c r="L267" s="296"/>
      <c r="P267" s="296"/>
      <c r="T267" s="296"/>
      <c r="X267" s="296"/>
      <c r="AB267" s="296"/>
      <c r="AF267" s="296"/>
      <c r="AG267" s="296"/>
      <c r="AK267" s="296"/>
      <c r="AO267" s="296"/>
      <c r="AS267" s="296"/>
    </row>
    <row r="268" spans="4:45" x14ac:dyDescent="0.25">
      <c r="D268" s="296"/>
      <c r="H268" s="296"/>
      <c r="L268" s="296"/>
      <c r="P268" s="296"/>
      <c r="T268" s="296"/>
      <c r="X268" s="296"/>
      <c r="AB268" s="296"/>
      <c r="AF268" s="296"/>
      <c r="AG268" s="296"/>
      <c r="AK268" s="296"/>
      <c r="AO268" s="296"/>
      <c r="AS268" s="296"/>
    </row>
    <row r="269" spans="4:45" x14ac:dyDescent="0.25">
      <c r="D269" s="296"/>
      <c r="H269" s="296"/>
      <c r="L269" s="296"/>
      <c r="P269" s="296"/>
      <c r="T269" s="296"/>
      <c r="X269" s="296"/>
      <c r="AB269" s="296"/>
      <c r="AF269" s="296"/>
      <c r="AG269" s="296"/>
      <c r="AK269" s="296"/>
      <c r="AO269" s="296"/>
      <c r="AS269" s="296"/>
    </row>
    <row r="270" spans="4:45" x14ac:dyDescent="0.25">
      <c r="D270" s="296"/>
      <c r="H270" s="296"/>
      <c r="L270" s="296"/>
      <c r="P270" s="296"/>
      <c r="T270" s="296"/>
      <c r="X270" s="296"/>
      <c r="AB270" s="296"/>
      <c r="AF270" s="296"/>
      <c r="AG270" s="296"/>
      <c r="AK270" s="296"/>
      <c r="AO270" s="296"/>
      <c r="AS270" s="296"/>
    </row>
    <row r="271" spans="4:45" x14ac:dyDescent="0.25">
      <c r="D271" s="296"/>
      <c r="H271" s="296"/>
      <c r="L271" s="296"/>
      <c r="P271" s="296"/>
      <c r="T271" s="296"/>
      <c r="X271" s="296"/>
      <c r="AB271" s="296"/>
      <c r="AF271" s="296"/>
      <c r="AG271" s="296"/>
      <c r="AK271" s="296"/>
      <c r="AO271" s="296"/>
      <c r="AS271" s="296"/>
    </row>
    <row r="272" spans="4:45" x14ac:dyDescent="0.25">
      <c r="D272" s="296"/>
      <c r="H272" s="296"/>
      <c r="L272" s="296"/>
      <c r="P272" s="296"/>
      <c r="T272" s="296"/>
      <c r="X272" s="296"/>
      <c r="AB272" s="296"/>
      <c r="AF272" s="296"/>
      <c r="AG272" s="296"/>
      <c r="AK272" s="296"/>
      <c r="AO272" s="296"/>
      <c r="AS272" s="296"/>
    </row>
    <row r="273" spans="4:45" x14ac:dyDescent="0.25">
      <c r="D273" s="296"/>
      <c r="H273" s="296"/>
      <c r="L273" s="296"/>
      <c r="P273" s="296"/>
      <c r="T273" s="296"/>
      <c r="X273" s="296"/>
      <c r="AB273" s="296"/>
      <c r="AF273" s="296"/>
      <c r="AG273" s="296"/>
      <c r="AK273" s="296"/>
      <c r="AO273" s="296"/>
      <c r="AS273" s="296"/>
    </row>
    <row r="274" spans="4:45" x14ac:dyDescent="0.25">
      <c r="D274" s="296"/>
      <c r="H274" s="296"/>
      <c r="L274" s="296"/>
      <c r="P274" s="296"/>
      <c r="T274" s="296"/>
      <c r="X274" s="296"/>
      <c r="AB274" s="296"/>
      <c r="AF274" s="296"/>
      <c r="AG274" s="296"/>
      <c r="AK274" s="296"/>
      <c r="AO274" s="296"/>
      <c r="AS274" s="296"/>
    </row>
    <row r="275" spans="4:45" x14ac:dyDescent="0.25">
      <c r="D275" s="296"/>
      <c r="H275" s="296"/>
      <c r="L275" s="296"/>
      <c r="P275" s="296"/>
      <c r="T275" s="296"/>
      <c r="X275" s="296"/>
      <c r="AB275" s="296"/>
      <c r="AF275" s="296"/>
      <c r="AG275" s="296"/>
      <c r="AK275" s="296"/>
      <c r="AO275" s="296"/>
      <c r="AS275" s="296"/>
    </row>
    <row r="276" spans="4:45" x14ac:dyDescent="0.25">
      <c r="D276" s="296"/>
      <c r="H276" s="296"/>
      <c r="L276" s="296"/>
      <c r="P276" s="296"/>
      <c r="T276" s="296"/>
      <c r="X276" s="296"/>
      <c r="AB276" s="296"/>
      <c r="AF276" s="296"/>
      <c r="AG276" s="296"/>
      <c r="AK276" s="296"/>
      <c r="AO276" s="296"/>
      <c r="AS276" s="296"/>
    </row>
    <row r="277" spans="4:45" x14ac:dyDescent="0.25">
      <c r="D277" s="296"/>
      <c r="H277" s="296"/>
      <c r="L277" s="296"/>
      <c r="P277" s="296"/>
      <c r="T277" s="296"/>
      <c r="X277" s="296"/>
      <c r="AB277" s="296"/>
      <c r="AF277" s="296"/>
      <c r="AG277" s="296"/>
      <c r="AK277" s="296"/>
      <c r="AO277" s="296"/>
      <c r="AS277" s="296"/>
    </row>
    <row r="278" spans="4:45" x14ac:dyDescent="0.25">
      <c r="D278" s="296"/>
      <c r="H278" s="296"/>
      <c r="L278" s="296"/>
      <c r="P278" s="296"/>
      <c r="T278" s="296"/>
      <c r="X278" s="296"/>
      <c r="AB278" s="296"/>
      <c r="AF278" s="296"/>
      <c r="AG278" s="296"/>
      <c r="AK278" s="296"/>
      <c r="AO278" s="296"/>
      <c r="AS278" s="296"/>
    </row>
    <row r="279" spans="4:45" x14ac:dyDescent="0.25">
      <c r="D279" s="296"/>
      <c r="H279" s="296"/>
      <c r="L279" s="296"/>
      <c r="P279" s="296"/>
      <c r="T279" s="296"/>
      <c r="X279" s="296"/>
      <c r="AB279" s="296"/>
      <c r="AF279" s="296"/>
      <c r="AG279" s="296"/>
      <c r="AK279" s="296"/>
      <c r="AO279" s="296"/>
      <c r="AS279" s="296"/>
    </row>
    <row r="280" spans="4:45" x14ac:dyDescent="0.25">
      <c r="D280" s="296"/>
      <c r="H280" s="296"/>
      <c r="L280" s="296"/>
      <c r="P280" s="296"/>
      <c r="T280" s="296"/>
      <c r="X280" s="296"/>
      <c r="AB280" s="296"/>
      <c r="AF280" s="296"/>
      <c r="AG280" s="296"/>
      <c r="AK280" s="296"/>
      <c r="AO280" s="296"/>
      <c r="AS280" s="296"/>
    </row>
    <row r="281" spans="4:45" x14ac:dyDescent="0.25">
      <c r="D281" s="296"/>
      <c r="H281" s="296"/>
      <c r="L281" s="296"/>
      <c r="P281" s="296"/>
      <c r="T281" s="296"/>
      <c r="X281" s="296"/>
      <c r="AB281" s="296"/>
      <c r="AF281" s="296"/>
      <c r="AG281" s="296"/>
      <c r="AK281" s="296"/>
      <c r="AO281" s="296"/>
      <c r="AS281" s="296"/>
    </row>
    <row r="282" spans="4:45" x14ac:dyDescent="0.25">
      <c r="D282" s="296"/>
      <c r="H282" s="296"/>
      <c r="L282" s="296"/>
      <c r="P282" s="296"/>
      <c r="T282" s="296"/>
      <c r="X282" s="296"/>
      <c r="AB282" s="296"/>
      <c r="AF282" s="296"/>
      <c r="AG282" s="296"/>
      <c r="AK282" s="296"/>
      <c r="AO282" s="296"/>
      <c r="AS282" s="296"/>
    </row>
    <row r="283" spans="4:45" x14ac:dyDescent="0.25">
      <c r="D283" s="296"/>
      <c r="H283" s="296"/>
      <c r="L283" s="296"/>
      <c r="P283" s="296"/>
      <c r="T283" s="296"/>
      <c r="X283" s="296"/>
      <c r="AB283" s="296"/>
      <c r="AF283" s="296"/>
      <c r="AG283" s="296"/>
      <c r="AK283" s="296"/>
      <c r="AO283" s="296"/>
      <c r="AS283" s="296"/>
    </row>
    <row r="284" spans="4:45" x14ac:dyDescent="0.25">
      <c r="D284" s="296"/>
      <c r="H284" s="296"/>
      <c r="L284" s="296"/>
      <c r="P284" s="296"/>
      <c r="T284" s="296"/>
      <c r="X284" s="296"/>
      <c r="AB284" s="296"/>
      <c r="AF284" s="296"/>
      <c r="AG284" s="296"/>
      <c r="AK284" s="296"/>
      <c r="AO284" s="296"/>
      <c r="AS284" s="296"/>
    </row>
    <row r="285" spans="4:45" x14ac:dyDescent="0.25">
      <c r="D285" s="296"/>
      <c r="H285" s="296"/>
      <c r="L285" s="296"/>
      <c r="P285" s="296"/>
      <c r="T285" s="296"/>
      <c r="X285" s="296"/>
      <c r="AB285" s="296"/>
      <c r="AF285" s="296"/>
      <c r="AG285" s="296"/>
      <c r="AK285" s="296"/>
      <c r="AO285" s="296"/>
      <c r="AS285" s="296"/>
    </row>
    <row r="286" spans="4:45" x14ac:dyDescent="0.25">
      <c r="D286" s="296"/>
      <c r="H286" s="296"/>
      <c r="L286" s="296"/>
      <c r="P286" s="296"/>
      <c r="T286" s="296"/>
      <c r="X286" s="296"/>
      <c r="AB286" s="296"/>
      <c r="AF286" s="296"/>
      <c r="AG286" s="296"/>
      <c r="AK286" s="296"/>
      <c r="AO286" s="296"/>
      <c r="AS286" s="296"/>
    </row>
    <row r="287" spans="4:45" x14ac:dyDescent="0.25">
      <c r="D287" s="296"/>
      <c r="H287" s="296"/>
      <c r="L287" s="296"/>
      <c r="P287" s="296"/>
      <c r="T287" s="296"/>
      <c r="X287" s="296"/>
      <c r="AB287" s="296"/>
      <c r="AF287" s="296"/>
      <c r="AG287" s="296"/>
      <c r="AK287" s="296"/>
      <c r="AO287" s="296"/>
      <c r="AS287" s="296"/>
    </row>
    <row r="288" spans="4:45" x14ac:dyDescent="0.25">
      <c r="D288" s="296"/>
      <c r="H288" s="296"/>
      <c r="L288" s="296"/>
      <c r="P288" s="296"/>
      <c r="T288" s="296"/>
      <c r="X288" s="296"/>
      <c r="AB288" s="296"/>
      <c r="AF288" s="296"/>
      <c r="AG288" s="296"/>
      <c r="AK288" s="296"/>
      <c r="AO288" s="296"/>
      <c r="AS288" s="296"/>
    </row>
    <row r="289" spans="4:45" x14ac:dyDescent="0.25">
      <c r="D289" s="296"/>
      <c r="H289" s="296"/>
      <c r="L289" s="296"/>
      <c r="P289" s="296"/>
      <c r="T289" s="296"/>
      <c r="X289" s="296"/>
      <c r="AB289" s="296"/>
      <c r="AF289" s="296"/>
      <c r="AG289" s="296"/>
      <c r="AK289" s="296"/>
      <c r="AO289" s="296"/>
      <c r="AS289" s="296"/>
    </row>
    <row r="290" spans="4:45" x14ac:dyDescent="0.25">
      <c r="D290" s="296"/>
      <c r="H290" s="296"/>
      <c r="L290" s="296"/>
      <c r="P290" s="296"/>
      <c r="T290" s="296"/>
      <c r="X290" s="296"/>
      <c r="AB290" s="296"/>
      <c r="AF290" s="296"/>
      <c r="AG290" s="296"/>
      <c r="AK290" s="296"/>
      <c r="AO290" s="296"/>
      <c r="AS290" s="296"/>
    </row>
    <row r="291" spans="4:45" x14ac:dyDescent="0.25">
      <c r="D291" s="296"/>
      <c r="H291" s="296"/>
      <c r="L291" s="296"/>
      <c r="P291" s="296"/>
      <c r="T291" s="296"/>
      <c r="X291" s="296"/>
      <c r="AB291" s="296"/>
      <c r="AF291" s="296"/>
      <c r="AG291" s="296"/>
      <c r="AK291" s="296"/>
      <c r="AO291" s="296"/>
      <c r="AS291" s="296"/>
    </row>
    <row r="292" spans="4:45" x14ac:dyDescent="0.25">
      <c r="D292" s="296"/>
      <c r="H292" s="296"/>
      <c r="L292" s="296"/>
      <c r="P292" s="296"/>
      <c r="T292" s="296"/>
      <c r="X292" s="296"/>
      <c r="AB292" s="296"/>
      <c r="AF292" s="296"/>
      <c r="AG292" s="296"/>
      <c r="AK292" s="296"/>
      <c r="AO292" s="296"/>
      <c r="AS292" s="296"/>
    </row>
    <row r="293" spans="4:45" x14ac:dyDescent="0.25">
      <c r="D293" s="296"/>
      <c r="H293" s="296"/>
      <c r="L293" s="296"/>
      <c r="P293" s="296"/>
      <c r="T293" s="296"/>
      <c r="X293" s="296"/>
      <c r="AB293" s="296"/>
      <c r="AF293" s="296"/>
      <c r="AG293" s="296"/>
      <c r="AK293" s="296"/>
      <c r="AO293" s="296"/>
      <c r="AS293" s="296"/>
    </row>
    <row r="294" spans="4:45" x14ac:dyDescent="0.25">
      <c r="D294" s="296"/>
      <c r="H294" s="296"/>
      <c r="L294" s="296"/>
      <c r="P294" s="296"/>
      <c r="T294" s="296"/>
      <c r="X294" s="296"/>
      <c r="AB294" s="296"/>
      <c r="AF294" s="296"/>
      <c r="AG294" s="296"/>
      <c r="AK294" s="296"/>
      <c r="AO294" s="296"/>
      <c r="AS294" s="296"/>
    </row>
    <row r="295" spans="4:45" x14ac:dyDescent="0.25">
      <c r="D295" s="296"/>
      <c r="H295" s="296"/>
      <c r="L295" s="296"/>
      <c r="P295" s="296"/>
      <c r="T295" s="296"/>
      <c r="X295" s="296"/>
      <c r="AB295" s="296"/>
      <c r="AF295" s="296"/>
      <c r="AG295" s="296"/>
      <c r="AK295" s="296"/>
      <c r="AO295" s="296"/>
      <c r="AS295" s="296"/>
    </row>
    <row r="296" spans="4:45" x14ac:dyDescent="0.25">
      <c r="D296" s="296"/>
      <c r="H296" s="296"/>
      <c r="L296" s="296"/>
      <c r="P296" s="296"/>
      <c r="T296" s="296"/>
      <c r="X296" s="296"/>
      <c r="AB296" s="296"/>
      <c r="AF296" s="296"/>
      <c r="AG296" s="296"/>
      <c r="AK296" s="296"/>
      <c r="AO296" s="296"/>
      <c r="AS296" s="296"/>
    </row>
    <row r="297" spans="4:45" x14ac:dyDescent="0.25">
      <c r="D297" s="296"/>
      <c r="H297" s="296"/>
      <c r="L297" s="296"/>
      <c r="P297" s="296"/>
      <c r="T297" s="296"/>
      <c r="X297" s="296"/>
      <c r="AB297" s="296"/>
      <c r="AF297" s="296"/>
      <c r="AG297" s="296"/>
      <c r="AK297" s="296"/>
      <c r="AO297" s="296"/>
      <c r="AS297" s="296"/>
    </row>
    <row r="298" spans="4:45" x14ac:dyDescent="0.25">
      <c r="D298" s="296"/>
      <c r="H298" s="296"/>
      <c r="L298" s="296"/>
      <c r="P298" s="296"/>
      <c r="T298" s="296"/>
      <c r="X298" s="296"/>
      <c r="AB298" s="296"/>
      <c r="AF298" s="296"/>
      <c r="AG298" s="296"/>
      <c r="AK298" s="296"/>
      <c r="AO298" s="296"/>
      <c r="AS298" s="296"/>
    </row>
    <row r="299" spans="4:45" x14ac:dyDescent="0.25">
      <c r="D299" s="296"/>
      <c r="H299" s="296"/>
      <c r="L299" s="296"/>
      <c r="P299" s="296"/>
      <c r="T299" s="296"/>
      <c r="X299" s="296"/>
      <c r="AB299" s="296"/>
      <c r="AF299" s="296"/>
      <c r="AG299" s="296"/>
      <c r="AK299" s="296"/>
      <c r="AO299" s="296"/>
      <c r="AS299" s="296"/>
    </row>
    <row r="300" spans="4:45" x14ac:dyDescent="0.25">
      <c r="D300" s="296"/>
      <c r="H300" s="296"/>
      <c r="L300" s="296"/>
      <c r="P300" s="296"/>
      <c r="T300" s="296"/>
      <c r="X300" s="296"/>
      <c r="AB300" s="296"/>
      <c r="AF300" s="296"/>
      <c r="AG300" s="296"/>
      <c r="AK300" s="296"/>
      <c r="AO300" s="296"/>
      <c r="AS300" s="296"/>
    </row>
    <row r="301" spans="4:45" x14ac:dyDescent="0.25">
      <c r="D301" s="296"/>
      <c r="H301" s="296"/>
      <c r="L301" s="296"/>
      <c r="P301" s="296"/>
      <c r="T301" s="296"/>
      <c r="X301" s="296"/>
      <c r="AB301" s="296"/>
      <c r="AF301" s="296"/>
      <c r="AG301" s="296"/>
      <c r="AK301" s="296"/>
      <c r="AO301" s="296"/>
      <c r="AS301" s="296"/>
    </row>
    <row r="302" spans="4:45" x14ac:dyDescent="0.25">
      <c r="D302" s="296"/>
      <c r="H302" s="296"/>
      <c r="L302" s="296"/>
      <c r="P302" s="296"/>
      <c r="T302" s="296"/>
      <c r="X302" s="296"/>
      <c r="AB302" s="296"/>
      <c r="AF302" s="296"/>
      <c r="AG302" s="296"/>
      <c r="AK302" s="296"/>
      <c r="AO302" s="296"/>
      <c r="AS302" s="296"/>
    </row>
    <row r="303" spans="4:45" x14ac:dyDescent="0.25">
      <c r="D303" s="296"/>
      <c r="H303" s="296"/>
      <c r="L303" s="296"/>
      <c r="P303" s="296"/>
      <c r="T303" s="296"/>
      <c r="X303" s="296"/>
      <c r="AB303" s="296"/>
      <c r="AF303" s="296"/>
      <c r="AG303" s="296"/>
      <c r="AK303" s="296"/>
      <c r="AO303" s="296"/>
      <c r="AS303" s="296"/>
    </row>
    <row r="304" spans="4:45" x14ac:dyDescent="0.25">
      <c r="D304" s="296"/>
      <c r="H304" s="296"/>
      <c r="L304" s="296"/>
      <c r="P304" s="296"/>
      <c r="T304" s="296"/>
      <c r="X304" s="296"/>
      <c r="AB304" s="296"/>
      <c r="AF304" s="296"/>
      <c r="AG304" s="296"/>
      <c r="AK304" s="296"/>
      <c r="AO304" s="296"/>
      <c r="AS304" s="296"/>
    </row>
    <row r="305" spans="4:45" x14ac:dyDescent="0.25">
      <c r="D305" s="296"/>
      <c r="H305" s="296"/>
      <c r="L305" s="296"/>
      <c r="P305" s="296"/>
      <c r="T305" s="296"/>
      <c r="X305" s="296"/>
      <c r="AB305" s="296"/>
      <c r="AF305" s="296"/>
      <c r="AG305" s="296"/>
      <c r="AK305" s="296"/>
      <c r="AO305" s="296"/>
      <c r="AS305" s="296"/>
    </row>
    <row r="306" spans="4:45" x14ac:dyDescent="0.25">
      <c r="D306" s="296"/>
      <c r="H306" s="296"/>
      <c r="L306" s="296"/>
      <c r="P306" s="296"/>
      <c r="T306" s="296"/>
      <c r="X306" s="296"/>
      <c r="AB306" s="296"/>
      <c r="AF306" s="296"/>
      <c r="AG306" s="296"/>
      <c r="AK306" s="296"/>
      <c r="AO306" s="296"/>
      <c r="AS306" s="296"/>
    </row>
    <row r="307" spans="4:45" x14ac:dyDescent="0.25">
      <c r="D307" s="296"/>
      <c r="H307" s="296"/>
      <c r="L307" s="296"/>
      <c r="P307" s="296"/>
      <c r="T307" s="296"/>
      <c r="X307" s="296"/>
      <c r="AB307" s="296"/>
      <c r="AF307" s="296"/>
      <c r="AG307" s="296"/>
      <c r="AK307" s="296"/>
      <c r="AO307" s="296"/>
      <c r="AS307" s="296"/>
    </row>
    <row r="308" spans="4:45" x14ac:dyDescent="0.25">
      <c r="D308" s="296"/>
      <c r="H308" s="296"/>
      <c r="L308" s="296"/>
      <c r="P308" s="296"/>
      <c r="T308" s="296"/>
      <c r="X308" s="296"/>
      <c r="AB308" s="296"/>
      <c r="AF308" s="296"/>
      <c r="AG308" s="296"/>
      <c r="AK308" s="296"/>
      <c r="AO308" s="296"/>
      <c r="AS308" s="296"/>
    </row>
    <row r="309" spans="4:45" x14ac:dyDescent="0.25">
      <c r="D309" s="296"/>
      <c r="H309" s="296"/>
      <c r="L309" s="296"/>
      <c r="P309" s="296"/>
      <c r="T309" s="296"/>
      <c r="X309" s="296"/>
      <c r="AB309" s="296"/>
      <c r="AF309" s="296"/>
      <c r="AG309" s="296"/>
      <c r="AK309" s="296"/>
      <c r="AO309" s="296"/>
      <c r="AS309" s="296"/>
    </row>
    <row r="310" spans="4:45" x14ac:dyDescent="0.25">
      <c r="D310" s="296"/>
      <c r="H310" s="296"/>
      <c r="L310" s="296"/>
      <c r="P310" s="296"/>
      <c r="T310" s="296"/>
      <c r="X310" s="296"/>
      <c r="AB310" s="296"/>
      <c r="AF310" s="296"/>
      <c r="AG310" s="296"/>
      <c r="AK310" s="296"/>
      <c r="AO310" s="296"/>
      <c r="AS310" s="296"/>
    </row>
    <row r="311" spans="4:45" x14ac:dyDescent="0.25">
      <c r="D311" s="296"/>
      <c r="H311" s="296"/>
      <c r="L311" s="296"/>
      <c r="P311" s="296"/>
      <c r="T311" s="296"/>
      <c r="X311" s="296"/>
      <c r="AB311" s="296"/>
      <c r="AF311" s="296"/>
      <c r="AG311" s="296"/>
      <c r="AK311" s="296"/>
      <c r="AO311" s="296"/>
      <c r="AS311" s="296"/>
    </row>
    <row r="312" spans="4:45" x14ac:dyDescent="0.25">
      <c r="D312" s="296"/>
      <c r="H312" s="296"/>
      <c r="L312" s="296"/>
      <c r="P312" s="296"/>
      <c r="T312" s="296"/>
      <c r="X312" s="296"/>
      <c r="AB312" s="296"/>
      <c r="AF312" s="296"/>
      <c r="AG312" s="296"/>
      <c r="AK312" s="296"/>
      <c r="AO312" s="296"/>
      <c r="AS312" s="296"/>
    </row>
    <row r="313" spans="4:45" x14ac:dyDescent="0.25">
      <c r="D313" s="296"/>
      <c r="H313" s="296"/>
      <c r="L313" s="296"/>
      <c r="P313" s="296"/>
      <c r="T313" s="296"/>
      <c r="X313" s="296"/>
      <c r="AB313" s="296"/>
      <c r="AF313" s="296"/>
      <c r="AG313" s="296"/>
      <c r="AK313" s="296"/>
      <c r="AO313" s="296"/>
      <c r="AS313" s="296"/>
    </row>
    <row r="314" spans="4:45" x14ac:dyDescent="0.25">
      <c r="D314" s="296"/>
      <c r="H314" s="296"/>
      <c r="L314" s="296"/>
      <c r="P314" s="296"/>
      <c r="T314" s="296"/>
      <c r="X314" s="296"/>
      <c r="AB314" s="296"/>
      <c r="AF314" s="296"/>
      <c r="AG314" s="296"/>
      <c r="AK314" s="296"/>
      <c r="AO314" s="296"/>
      <c r="AS314" s="296"/>
    </row>
    <row r="315" spans="4:45" x14ac:dyDescent="0.25">
      <c r="D315" s="296"/>
      <c r="H315" s="296"/>
      <c r="L315" s="296"/>
      <c r="P315" s="296"/>
      <c r="T315" s="296"/>
      <c r="X315" s="296"/>
      <c r="AB315" s="296"/>
      <c r="AF315" s="296"/>
      <c r="AG315" s="296"/>
      <c r="AK315" s="296"/>
      <c r="AO315" s="296"/>
      <c r="AS315" s="296"/>
    </row>
    <row r="316" spans="4:45" x14ac:dyDescent="0.25">
      <c r="D316" s="296"/>
      <c r="H316" s="296"/>
      <c r="L316" s="296"/>
      <c r="P316" s="296"/>
      <c r="T316" s="296"/>
      <c r="X316" s="296"/>
      <c r="AB316" s="296"/>
      <c r="AF316" s="296"/>
      <c r="AG316" s="296"/>
      <c r="AK316" s="296"/>
      <c r="AO316" s="296"/>
      <c r="AS316" s="296"/>
    </row>
    <row r="317" spans="4:45" x14ac:dyDescent="0.25">
      <c r="D317" s="296"/>
      <c r="H317" s="296"/>
      <c r="L317" s="296"/>
      <c r="P317" s="296"/>
      <c r="T317" s="296"/>
      <c r="X317" s="296"/>
      <c r="AB317" s="296"/>
      <c r="AF317" s="296"/>
      <c r="AG317" s="296"/>
      <c r="AK317" s="296"/>
      <c r="AO317" s="296"/>
      <c r="AS317" s="296"/>
    </row>
    <row r="318" spans="4:45" x14ac:dyDescent="0.25">
      <c r="D318" s="296"/>
      <c r="H318" s="296"/>
      <c r="L318" s="296"/>
      <c r="P318" s="296"/>
      <c r="T318" s="296"/>
      <c r="X318" s="296"/>
      <c r="AB318" s="296"/>
      <c r="AF318" s="296"/>
      <c r="AG318" s="296"/>
      <c r="AK318" s="296"/>
      <c r="AO318" s="296"/>
      <c r="AS318" s="296"/>
    </row>
    <row r="319" spans="4:45" x14ac:dyDescent="0.25">
      <c r="D319" s="296"/>
      <c r="H319" s="296"/>
      <c r="L319" s="296"/>
      <c r="P319" s="296"/>
      <c r="T319" s="296"/>
      <c r="X319" s="296"/>
      <c r="AB319" s="296"/>
      <c r="AF319" s="296"/>
      <c r="AG319" s="296"/>
      <c r="AK319" s="296"/>
      <c r="AO319" s="296"/>
      <c r="AS319" s="296"/>
    </row>
    <row r="320" spans="4:45" x14ac:dyDescent="0.25">
      <c r="D320" s="296"/>
      <c r="H320" s="296"/>
      <c r="L320" s="296"/>
      <c r="P320" s="296"/>
      <c r="T320" s="296"/>
      <c r="X320" s="296"/>
      <c r="AB320" s="296"/>
      <c r="AF320" s="296"/>
      <c r="AG320" s="296"/>
      <c r="AK320" s="296"/>
      <c r="AO320" s="296"/>
      <c r="AS320" s="296"/>
    </row>
    <row r="321" spans="4:45" x14ac:dyDescent="0.25">
      <c r="D321" s="296"/>
      <c r="H321" s="296"/>
      <c r="L321" s="296"/>
      <c r="P321" s="296"/>
      <c r="T321" s="296"/>
      <c r="X321" s="296"/>
      <c r="AB321" s="296"/>
      <c r="AF321" s="296"/>
      <c r="AG321" s="296"/>
      <c r="AK321" s="296"/>
      <c r="AO321" s="296"/>
      <c r="AS321" s="296"/>
    </row>
    <row r="322" spans="4:45" x14ac:dyDescent="0.25">
      <c r="D322" s="296"/>
      <c r="H322" s="296"/>
      <c r="L322" s="296"/>
      <c r="P322" s="296"/>
      <c r="T322" s="296"/>
      <c r="X322" s="296"/>
      <c r="AB322" s="296"/>
      <c r="AF322" s="296"/>
      <c r="AG322" s="296"/>
      <c r="AK322" s="296"/>
      <c r="AO322" s="296"/>
      <c r="AS322" s="296"/>
    </row>
    <row r="323" spans="4:45" x14ac:dyDescent="0.25">
      <c r="D323" s="296"/>
      <c r="H323" s="296"/>
      <c r="L323" s="296"/>
      <c r="P323" s="296"/>
      <c r="T323" s="296"/>
      <c r="X323" s="296"/>
      <c r="AB323" s="296"/>
      <c r="AF323" s="296"/>
      <c r="AG323" s="296"/>
      <c r="AK323" s="296"/>
      <c r="AO323" s="296"/>
      <c r="AS323" s="296"/>
    </row>
    <row r="324" spans="4:45" x14ac:dyDescent="0.25">
      <c r="D324" s="296"/>
      <c r="H324" s="296"/>
      <c r="L324" s="296"/>
      <c r="P324" s="296"/>
      <c r="T324" s="296"/>
      <c r="X324" s="296"/>
      <c r="AB324" s="296"/>
      <c r="AF324" s="296"/>
      <c r="AG324" s="296"/>
      <c r="AK324" s="296"/>
      <c r="AO324" s="296"/>
      <c r="AS324" s="296"/>
    </row>
    <row r="325" spans="4:45" x14ac:dyDescent="0.25">
      <c r="D325" s="296"/>
      <c r="H325" s="296"/>
      <c r="L325" s="296"/>
      <c r="P325" s="296"/>
      <c r="T325" s="296"/>
      <c r="X325" s="296"/>
      <c r="AB325" s="296"/>
      <c r="AF325" s="296"/>
      <c r="AG325" s="296"/>
      <c r="AK325" s="296"/>
      <c r="AO325" s="296"/>
      <c r="AS325" s="296"/>
    </row>
    <row r="326" spans="4:45" x14ac:dyDescent="0.25">
      <c r="D326" s="296"/>
      <c r="H326" s="296"/>
      <c r="L326" s="296"/>
      <c r="P326" s="296"/>
      <c r="T326" s="296"/>
      <c r="X326" s="296"/>
      <c r="AB326" s="296"/>
      <c r="AF326" s="296"/>
      <c r="AG326" s="296"/>
      <c r="AK326" s="296"/>
      <c r="AO326" s="296"/>
      <c r="AS326" s="296"/>
    </row>
    <row r="327" spans="4:45" x14ac:dyDescent="0.25">
      <c r="D327" s="296"/>
      <c r="H327" s="296"/>
      <c r="L327" s="296"/>
      <c r="P327" s="296"/>
      <c r="T327" s="296"/>
      <c r="X327" s="296"/>
      <c r="AB327" s="296"/>
      <c r="AF327" s="296"/>
      <c r="AG327" s="296"/>
      <c r="AK327" s="296"/>
      <c r="AO327" s="296"/>
      <c r="AS327" s="296"/>
    </row>
    <row r="328" spans="4:45" x14ac:dyDescent="0.25">
      <c r="D328" s="296"/>
      <c r="H328" s="296"/>
      <c r="L328" s="296"/>
      <c r="P328" s="296"/>
      <c r="T328" s="296"/>
      <c r="X328" s="296"/>
      <c r="AB328" s="296"/>
      <c r="AF328" s="296"/>
      <c r="AG328" s="296"/>
      <c r="AK328" s="296"/>
      <c r="AO328" s="296"/>
      <c r="AS328" s="296"/>
    </row>
    <row r="329" spans="4:45" x14ac:dyDescent="0.25">
      <c r="D329" s="296"/>
      <c r="H329" s="296"/>
      <c r="L329" s="296"/>
      <c r="P329" s="296"/>
      <c r="T329" s="296"/>
      <c r="X329" s="296"/>
      <c r="AB329" s="296"/>
      <c r="AF329" s="296"/>
      <c r="AG329" s="296"/>
      <c r="AK329" s="296"/>
      <c r="AO329" s="296"/>
      <c r="AS329" s="296"/>
    </row>
    <row r="330" spans="4:45" x14ac:dyDescent="0.25">
      <c r="D330" s="296"/>
      <c r="H330" s="296"/>
      <c r="L330" s="296"/>
      <c r="P330" s="296"/>
      <c r="T330" s="296"/>
      <c r="X330" s="296"/>
      <c r="AB330" s="296"/>
      <c r="AF330" s="296"/>
      <c r="AG330" s="296"/>
      <c r="AK330" s="296"/>
      <c r="AO330" s="296"/>
      <c r="AS330" s="296"/>
    </row>
    <row r="331" spans="4:45" x14ac:dyDescent="0.25">
      <c r="D331" s="296"/>
      <c r="H331" s="296"/>
      <c r="L331" s="296"/>
      <c r="P331" s="296"/>
      <c r="T331" s="296"/>
      <c r="X331" s="296"/>
      <c r="AB331" s="296"/>
      <c r="AF331" s="296"/>
      <c r="AG331" s="296"/>
      <c r="AK331" s="296"/>
      <c r="AO331" s="296"/>
      <c r="AS331" s="296"/>
    </row>
    <row r="332" spans="4:45" x14ac:dyDescent="0.25">
      <c r="D332" s="296"/>
      <c r="H332" s="296"/>
      <c r="L332" s="296"/>
      <c r="P332" s="296"/>
      <c r="T332" s="296"/>
      <c r="X332" s="296"/>
      <c r="AB332" s="296"/>
      <c r="AF332" s="296"/>
      <c r="AG332" s="296"/>
      <c r="AK332" s="296"/>
      <c r="AO332" s="296"/>
      <c r="AS332" s="296"/>
    </row>
    <row r="333" spans="4:45" x14ac:dyDescent="0.25">
      <c r="D333" s="296"/>
      <c r="H333" s="296"/>
      <c r="L333" s="296"/>
      <c r="P333" s="296"/>
      <c r="T333" s="296"/>
      <c r="X333" s="296"/>
      <c r="AB333" s="296"/>
      <c r="AF333" s="296"/>
      <c r="AG333" s="296"/>
      <c r="AK333" s="296"/>
      <c r="AO333" s="296"/>
      <c r="AS333" s="296"/>
    </row>
    <row r="334" spans="4:45" x14ac:dyDescent="0.25">
      <c r="D334" s="296"/>
      <c r="H334" s="296"/>
      <c r="L334" s="296"/>
      <c r="P334" s="296"/>
      <c r="T334" s="296"/>
      <c r="X334" s="296"/>
      <c r="AB334" s="296"/>
      <c r="AF334" s="296"/>
      <c r="AG334" s="296"/>
      <c r="AK334" s="296"/>
      <c r="AO334" s="296"/>
      <c r="AS334" s="296"/>
    </row>
    <row r="335" spans="4:45" x14ac:dyDescent="0.25">
      <c r="D335" s="296"/>
      <c r="H335" s="296"/>
      <c r="L335" s="296"/>
      <c r="P335" s="296"/>
      <c r="T335" s="296"/>
      <c r="X335" s="296"/>
      <c r="AB335" s="296"/>
      <c r="AF335" s="296"/>
      <c r="AG335" s="296"/>
      <c r="AK335" s="296"/>
      <c r="AO335" s="296"/>
      <c r="AS335" s="296"/>
    </row>
    <row r="336" spans="4:45" x14ac:dyDescent="0.25">
      <c r="D336" s="296"/>
      <c r="H336" s="296"/>
      <c r="L336" s="296"/>
      <c r="P336" s="296"/>
      <c r="T336" s="296"/>
      <c r="X336" s="296"/>
      <c r="AB336" s="296"/>
      <c r="AF336" s="296"/>
      <c r="AG336" s="296"/>
      <c r="AK336" s="296"/>
      <c r="AO336" s="296"/>
      <c r="AS336" s="296"/>
    </row>
    <row r="337" spans="4:45" x14ac:dyDescent="0.25">
      <c r="D337" s="296"/>
      <c r="H337" s="296"/>
      <c r="L337" s="296"/>
      <c r="P337" s="296"/>
      <c r="T337" s="296"/>
      <c r="X337" s="296"/>
      <c r="AB337" s="296"/>
      <c r="AF337" s="296"/>
      <c r="AG337" s="296"/>
      <c r="AK337" s="296"/>
      <c r="AO337" s="296"/>
      <c r="AS337" s="296"/>
    </row>
    <row r="338" spans="4:45" x14ac:dyDescent="0.25">
      <c r="D338" s="296"/>
      <c r="H338" s="296"/>
      <c r="L338" s="296"/>
      <c r="P338" s="296"/>
      <c r="T338" s="296"/>
      <c r="X338" s="296"/>
      <c r="AB338" s="296"/>
      <c r="AF338" s="296"/>
      <c r="AG338" s="296"/>
      <c r="AK338" s="296"/>
      <c r="AO338" s="296"/>
      <c r="AS338" s="296"/>
    </row>
    <row r="339" spans="4:45" x14ac:dyDescent="0.25">
      <c r="D339" s="296"/>
      <c r="H339" s="296"/>
      <c r="L339" s="296"/>
      <c r="P339" s="296"/>
      <c r="T339" s="296"/>
      <c r="X339" s="296"/>
      <c r="AB339" s="296"/>
      <c r="AF339" s="296"/>
      <c r="AG339" s="296"/>
      <c r="AK339" s="296"/>
      <c r="AO339" s="296"/>
      <c r="AS339" s="296"/>
    </row>
    <row r="340" spans="4:45" x14ac:dyDescent="0.25">
      <c r="D340" s="296"/>
      <c r="H340" s="296"/>
      <c r="L340" s="296"/>
      <c r="P340" s="296"/>
      <c r="T340" s="296"/>
      <c r="X340" s="296"/>
      <c r="AB340" s="296"/>
      <c r="AF340" s="296"/>
      <c r="AG340" s="296"/>
      <c r="AK340" s="296"/>
      <c r="AO340" s="296"/>
      <c r="AS340" s="296"/>
    </row>
    <row r="341" spans="4:45" x14ac:dyDescent="0.25">
      <c r="D341" s="296"/>
      <c r="H341" s="296"/>
      <c r="L341" s="296"/>
      <c r="P341" s="296"/>
      <c r="T341" s="296"/>
      <c r="X341" s="296"/>
      <c r="AB341" s="296"/>
      <c r="AF341" s="296"/>
      <c r="AG341" s="296"/>
      <c r="AK341" s="296"/>
      <c r="AO341" s="296"/>
      <c r="AS341" s="296"/>
    </row>
    <row r="342" spans="4:45" x14ac:dyDescent="0.25">
      <c r="D342" s="296"/>
      <c r="H342" s="296"/>
      <c r="L342" s="296"/>
      <c r="P342" s="296"/>
      <c r="T342" s="296"/>
      <c r="X342" s="296"/>
      <c r="AB342" s="296"/>
      <c r="AF342" s="296"/>
      <c r="AG342" s="296"/>
      <c r="AK342" s="296"/>
      <c r="AO342" s="296"/>
      <c r="AS342" s="296"/>
    </row>
    <row r="343" spans="4:45" x14ac:dyDescent="0.25">
      <c r="D343" s="296"/>
      <c r="H343" s="296"/>
      <c r="L343" s="296"/>
      <c r="P343" s="296"/>
      <c r="T343" s="296"/>
      <c r="X343" s="296"/>
      <c r="AB343" s="296"/>
      <c r="AF343" s="296"/>
      <c r="AG343" s="296"/>
      <c r="AK343" s="296"/>
      <c r="AO343" s="296"/>
      <c r="AS343" s="296"/>
    </row>
    <row r="344" spans="4:45" x14ac:dyDescent="0.25">
      <c r="D344" s="296"/>
      <c r="H344" s="296"/>
      <c r="L344" s="296"/>
      <c r="P344" s="296"/>
      <c r="T344" s="296"/>
      <c r="X344" s="296"/>
      <c r="AB344" s="296"/>
      <c r="AF344" s="296"/>
      <c r="AG344" s="296"/>
      <c r="AK344" s="296"/>
      <c r="AO344" s="296"/>
      <c r="AS344" s="296"/>
    </row>
    <row r="345" spans="4:45" x14ac:dyDescent="0.25">
      <c r="D345" s="296"/>
      <c r="H345" s="296"/>
      <c r="L345" s="296"/>
      <c r="P345" s="296"/>
      <c r="T345" s="296"/>
      <c r="X345" s="296"/>
      <c r="AB345" s="296"/>
      <c r="AF345" s="296"/>
      <c r="AG345" s="296"/>
      <c r="AK345" s="296"/>
      <c r="AO345" s="296"/>
      <c r="AS345" s="296"/>
    </row>
    <row r="346" spans="4:45" x14ac:dyDescent="0.25">
      <c r="D346" s="296"/>
      <c r="H346" s="296"/>
      <c r="L346" s="296"/>
      <c r="P346" s="296"/>
      <c r="T346" s="296"/>
      <c r="X346" s="296"/>
      <c r="AB346" s="296"/>
      <c r="AF346" s="296"/>
      <c r="AG346" s="296"/>
      <c r="AK346" s="296"/>
      <c r="AO346" s="296"/>
      <c r="AS346" s="296"/>
    </row>
    <row r="347" spans="4:45" x14ac:dyDescent="0.25">
      <c r="D347" s="296"/>
      <c r="H347" s="296"/>
      <c r="L347" s="296"/>
      <c r="P347" s="296"/>
      <c r="T347" s="296"/>
      <c r="X347" s="296"/>
      <c r="AB347" s="296"/>
      <c r="AF347" s="296"/>
      <c r="AG347" s="296"/>
      <c r="AK347" s="296"/>
      <c r="AO347" s="296"/>
      <c r="AS347" s="296"/>
    </row>
    <row r="348" spans="4:45" x14ac:dyDescent="0.25">
      <c r="D348" s="296"/>
      <c r="H348" s="296"/>
      <c r="L348" s="296"/>
      <c r="P348" s="296"/>
      <c r="T348" s="296"/>
      <c r="X348" s="296"/>
      <c r="AB348" s="296"/>
      <c r="AF348" s="296"/>
      <c r="AG348" s="296"/>
      <c r="AK348" s="296"/>
      <c r="AO348" s="296"/>
      <c r="AS348" s="296"/>
    </row>
    <row r="349" spans="4:45" x14ac:dyDescent="0.25">
      <c r="D349" s="296"/>
      <c r="H349" s="296"/>
      <c r="L349" s="296"/>
      <c r="P349" s="296"/>
      <c r="T349" s="296"/>
      <c r="X349" s="296"/>
      <c r="AB349" s="296"/>
      <c r="AF349" s="296"/>
      <c r="AG349" s="296"/>
      <c r="AK349" s="296"/>
      <c r="AO349" s="296"/>
      <c r="AS349" s="296"/>
    </row>
    <row r="350" spans="4:45" x14ac:dyDescent="0.25">
      <c r="D350" s="296"/>
      <c r="H350" s="296"/>
      <c r="L350" s="296"/>
      <c r="P350" s="296"/>
      <c r="T350" s="296"/>
      <c r="X350" s="296"/>
      <c r="AB350" s="296"/>
      <c r="AF350" s="296"/>
      <c r="AG350" s="296"/>
      <c r="AK350" s="296"/>
      <c r="AO350" s="296"/>
      <c r="AS350" s="296"/>
    </row>
    <row r="351" spans="4:45" x14ac:dyDescent="0.25">
      <c r="D351" s="296"/>
      <c r="H351" s="296"/>
      <c r="L351" s="296"/>
      <c r="P351" s="296"/>
      <c r="T351" s="296"/>
      <c r="X351" s="296"/>
      <c r="AB351" s="296"/>
      <c r="AF351" s="296"/>
      <c r="AG351" s="296"/>
      <c r="AK351" s="296"/>
      <c r="AO351" s="296"/>
      <c r="AS351" s="296"/>
    </row>
    <row r="352" spans="4:45" x14ac:dyDescent="0.25">
      <c r="D352" s="296"/>
      <c r="H352" s="296"/>
      <c r="L352" s="296"/>
      <c r="P352" s="296"/>
      <c r="T352" s="296"/>
      <c r="X352" s="296"/>
      <c r="AB352" s="296"/>
      <c r="AF352" s="296"/>
      <c r="AG352" s="296"/>
      <c r="AK352" s="296"/>
      <c r="AO352" s="296"/>
      <c r="AS352" s="296"/>
    </row>
    <row r="353" spans="4:45" x14ac:dyDescent="0.25">
      <c r="D353" s="296"/>
      <c r="H353" s="296"/>
      <c r="L353" s="296"/>
      <c r="P353" s="296"/>
      <c r="T353" s="296"/>
      <c r="X353" s="296"/>
      <c r="AB353" s="296"/>
      <c r="AF353" s="296"/>
      <c r="AG353" s="296"/>
      <c r="AK353" s="296"/>
      <c r="AO353" s="296"/>
      <c r="AS353" s="296"/>
    </row>
    <row r="354" spans="4:45" x14ac:dyDescent="0.25">
      <c r="D354" s="296"/>
      <c r="H354" s="296"/>
      <c r="L354" s="296"/>
      <c r="P354" s="296"/>
      <c r="T354" s="296"/>
      <c r="X354" s="296"/>
      <c r="AB354" s="296"/>
      <c r="AF354" s="296"/>
      <c r="AG354" s="296"/>
      <c r="AK354" s="296"/>
      <c r="AO354" s="296"/>
      <c r="AS354" s="296"/>
    </row>
    <row r="355" spans="4:45" x14ac:dyDescent="0.25">
      <c r="D355" s="296"/>
      <c r="H355" s="296"/>
      <c r="L355" s="296"/>
      <c r="P355" s="296"/>
      <c r="T355" s="296"/>
      <c r="X355" s="296"/>
      <c r="AB355" s="296"/>
      <c r="AF355" s="296"/>
      <c r="AG355" s="296"/>
      <c r="AK355" s="296"/>
      <c r="AO355" s="296"/>
      <c r="AS355" s="296"/>
    </row>
    <row r="356" spans="4:45" x14ac:dyDescent="0.25">
      <c r="D356" s="296"/>
      <c r="H356" s="296"/>
      <c r="L356" s="296"/>
      <c r="P356" s="296"/>
      <c r="T356" s="296"/>
      <c r="X356" s="296"/>
      <c r="AB356" s="296"/>
      <c r="AF356" s="296"/>
      <c r="AG356" s="296"/>
      <c r="AK356" s="296"/>
      <c r="AO356" s="296"/>
      <c r="AS356" s="296"/>
    </row>
    <row r="357" spans="4:45" x14ac:dyDescent="0.25">
      <c r="D357" s="296"/>
      <c r="H357" s="296"/>
      <c r="L357" s="296"/>
      <c r="P357" s="296"/>
      <c r="T357" s="296"/>
      <c r="X357" s="296"/>
      <c r="AB357" s="296"/>
      <c r="AF357" s="296"/>
      <c r="AG357" s="296"/>
      <c r="AK357" s="296"/>
      <c r="AO357" s="296"/>
      <c r="AS357" s="296"/>
    </row>
    <row r="358" spans="4:45" x14ac:dyDescent="0.25">
      <c r="D358" s="296"/>
      <c r="H358" s="296"/>
      <c r="L358" s="296"/>
      <c r="P358" s="296"/>
      <c r="T358" s="296"/>
      <c r="X358" s="296"/>
      <c r="AB358" s="296"/>
      <c r="AF358" s="296"/>
      <c r="AG358" s="296"/>
      <c r="AK358" s="296"/>
      <c r="AO358" s="296"/>
      <c r="AS358" s="296"/>
    </row>
    <row r="359" spans="4:45" x14ac:dyDescent="0.25">
      <c r="D359" s="296"/>
      <c r="H359" s="296"/>
      <c r="L359" s="296"/>
      <c r="P359" s="296"/>
      <c r="T359" s="296"/>
      <c r="X359" s="296"/>
      <c r="AB359" s="296"/>
      <c r="AF359" s="296"/>
      <c r="AG359" s="296"/>
      <c r="AK359" s="296"/>
      <c r="AO359" s="296"/>
      <c r="AS359" s="296"/>
    </row>
    <row r="360" spans="4:45" x14ac:dyDescent="0.25">
      <c r="D360" s="296"/>
      <c r="H360" s="296"/>
      <c r="L360" s="296"/>
      <c r="P360" s="296"/>
      <c r="T360" s="296"/>
      <c r="X360" s="296"/>
      <c r="AB360" s="296"/>
      <c r="AF360" s="296"/>
      <c r="AG360" s="296"/>
      <c r="AK360" s="296"/>
      <c r="AO360" s="296"/>
      <c r="AS360" s="296"/>
    </row>
    <row r="361" spans="4:45" x14ac:dyDescent="0.25">
      <c r="D361" s="296"/>
      <c r="H361" s="296"/>
      <c r="L361" s="296"/>
      <c r="P361" s="296"/>
      <c r="T361" s="296"/>
      <c r="X361" s="296"/>
      <c r="AB361" s="296"/>
      <c r="AF361" s="296"/>
      <c r="AG361" s="296"/>
      <c r="AK361" s="296"/>
      <c r="AO361" s="296"/>
      <c r="AS361" s="296"/>
    </row>
    <row r="362" spans="4:45" x14ac:dyDescent="0.25">
      <c r="D362" s="296"/>
      <c r="H362" s="296"/>
      <c r="L362" s="296"/>
      <c r="P362" s="296"/>
      <c r="T362" s="296"/>
      <c r="X362" s="296"/>
      <c r="AB362" s="296"/>
      <c r="AF362" s="296"/>
      <c r="AG362" s="296"/>
      <c r="AK362" s="296"/>
      <c r="AO362" s="296"/>
      <c r="AS362" s="296"/>
    </row>
    <row r="363" spans="4:45" x14ac:dyDescent="0.25">
      <c r="D363" s="296"/>
      <c r="H363" s="296"/>
      <c r="L363" s="296"/>
      <c r="P363" s="296"/>
      <c r="T363" s="296"/>
      <c r="X363" s="296"/>
      <c r="AB363" s="296"/>
      <c r="AF363" s="296"/>
      <c r="AG363" s="296"/>
      <c r="AK363" s="296"/>
      <c r="AO363" s="296"/>
      <c r="AS363" s="296"/>
    </row>
    <row r="364" spans="4:45" x14ac:dyDescent="0.25">
      <c r="D364" s="296"/>
      <c r="H364" s="296"/>
      <c r="L364" s="296"/>
      <c r="P364" s="296"/>
      <c r="T364" s="296"/>
      <c r="X364" s="296"/>
      <c r="AB364" s="296"/>
      <c r="AF364" s="296"/>
      <c r="AG364" s="296"/>
      <c r="AK364" s="296"/>
      <c r="AO364" s="296"/>
      <c r="AS364" s="296"/>
    </row>
    <row r="365" spans="4:45" x14ac:dyDescent="0.25">
      <c r="D365" s="296"/>
      <c r="H365" s="296"/>
      <c r="L365" s="296"/>
      <c r="P365" s="296"/>
      <c r="T365" s="296"/>
      <c r="X365" s="296"/>
      <c r="AB365" s="296"/>
      <c r="AF365" s="296"/>
      <c r="AG365" s="296"/>
      <c r="AK365" s="296"/>
      <c r="AO365" s="296"/>
      <c r="AS365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372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24.85546875" style="106" customWidth="1"/>
    <col min="4" max="5" width="10.5703125" style="135" bestFit="1" customWidth="1"/>
    <col min="6" max="6" width="8" style="135" bestFit="1" customWidth="1"/>
    <col min="7" max="7" width="2.42578125" style="135" customWidth="1"/>
    <col min="8" max="8" width="10.5703125" style="135" bestFit="1" customWidth="1"/>
    <col min="9" max="9" width="10.5703125" style="135" customWidth="1"/>
    <col min="10" max="10" width="7.5703125" style="135" bestFit="1" customWidth="1"/>
    <col min="11" max="11" width="2.42578125" style="135" customWidth="1"/>
    <col min="12" max="12" width="10.5703125" style="135" bestFit="1" customWidth="1"/>
    <col min="13" max="13" width="10.5703125" style="135" customWidth="1"/>
    <col min="14" max="14" width="7" style="135" customWidth="1"/>
    <col min="15" max="15" width="2.42578125" style="135" customWidth="1"/>
    <col min="16" max="16" width="10.5703125" style="135" bestFit="1" customWidth="1"/>
    <col min="17" max="17" width="10.5703125" style="135" customWidth="1"/>
    <col min="18" max="18" width="7.5703125" style="135" bestFit="1" customWidth="1"/>
    <col min="19" max="19" width="2.42578125" style="135" customWidth="1"/>
    <col min="20" max="20" width="10.5703125" style="106" bestFit="1" customWidth="1"/>
    <col min="21" max="21" width="10.5703125" style="106" customWidth="1"/>
    <col min="22" max="22" width="7" style="106" customWidth="1"/>
    <col min="23" max="23" width="2.42578125" style="106" customWidth="1"/>
    <col min="24" max="25" width="10.5703125" style="106" bestFit="1" customWidth="1"/>
    <col min="26" max="26" width="8.28515625" style="106" bestFit="1" customWidth="1"/>
    <col min="27" max="27" width="2.42578125" style="106" customWidth="1"/>
    <col min="28" max="28" width="10.5703125" style="106" bestFit="1" customWidth="1"/>
    <col min="29" max="29" width="10.5703125" style="106" customWidth="1"/>
    <col min="30" max="30" width="8.28515625" style="106" bestFit="1" customWidth="1"/>
    <col min="31" max="31" width="3.5703125" style="135" customWidth="1"/>
    <col min="32" max="34" width="10.5703125" style="135" bestFit="1" customWidth="1"/>
    <col min="35" max="35" width="8.28515625" style="135" bestFit="1" customWidth="1"/>
    <col min="36" max="36" width="3.28515625" style="106" customWidth="1"/>
    <col min="37" max="37" width="10.5703125" style="347" bestFit="1" customWidth="1"/>
    <col min="38" max="38" width="10.5703125" style="347" customWidth="1"/>
    <col min="39" max="39" width="8.28515625" style="347" customWidth="1"/>
    <col min="40" max="40" width="2.7109375" style="347" customWidth="1"/>
    <col min="41" max="42" width="10.5703125" style="287" bestFit="1" customWidth="1"/>
    <col min="43" max="43" width="8.28515625" style="287" bestFit="1" customWidth="1"/>
    <col min="44" max="44" width="2.7109375" style="347" customWidth="1"/>
    <col min="45" max="45" width="11.5703125" style="347" customWidth="1"/>
    <col min="46" max="46" width="10.5703125" style="347" bestFit="1" customWidth="1"/>
    <col min="47" max="47" width="9.28515625" style="347" bestFit="1" customWidth="1"/>
    <col min="48" max="48" width="2.7109375" style="347" hidden="1" customWidth="1"/>
    <col min="49" max="49" width="12" style="60" hidden="1" customWidth="1"/>
    <col min="50" max="50" width="10.7109375" style="60" hidden="1" customWidth="1"/>
    <col min="51" max="51" width="11.7109375" style="106" hidden="1" customWidth="1"/>
    <col min="52" max="52" width="44.5703125" style="106" hidden="1" customWidth="1"/>
    <col min="53" max="58" width="0" style="106" hidden="1" customWidth="1"/>
    <col min="59" max="16384" width="9.140625" style="106"/>
  </cols>
  <sheetData>
    <row r="1" spans="1:52" s="135" customFormat="1" x14ac:dyDescent="0.25">
      <c r="G1" s="137"/>
      <c r="K1" s="137"/>
      <c r="O1" s="137"/>
      <c r="S1" s="137"/>
      <c r="W1" s="137"/>
      <c r="AA1" s="137"/>
      <c r="AE1" s="137"/>
      <c r="AK1" s="347"/>
      <c r="AL1" s="347"/>
      <c r="AM1" s="347"/>
      <c r="AN1" s="347"/>
      <c r="AO1" s="287"/>
      <c r="AP1" s="287"/>
      <c r="AQ1" s="287"/>
      <c r="AR1" s="347"/>
      <c r="AS1" s="347"/>
      <c r="AT1" s="347"/>
      <c r="AU1" s="347"/>
      <c r="AV1" s="347"/>
      <c r="AW1" s="136"/>
      <c r="AX1" s="136"/>
    </row>
    <row r="2" spans="1:52" s="135" customFormat="1" x14ac:dyDescent="0.25">
      <c r="G2" s="137"/>
      <c r="K2" s="137"/>
      <c r="O2" s="137"/>
      <c r="S2" s="137"/>
      <c r="W2" s="137"/>
      <c r="AA2" s="137"/>
      <c r="AE2" s="137"/>
      <c r="AK2" s="347"/>
      <c r="AL2" s="347"/>
      <c r="AM2" s="347"/>
      <c r="AN2" s="347"/>
      <c r="AO2" s="287"/>
      <c r="AP2" s="287"/>
      <c r="AQ2" s="287"/>
      <c r="AR2" s="347"/>
      <c r="AS2" s="347"/>
      <c r="AT2" s="347"/>
      <c r="AU2" s="347"/>
      <c r="AV2" s="347"/>
      <c r="AW2" s="136"/>
      <c r="AX2" s="136"/>
    </row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1267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O4" s="521" t="s">
        <v>29</v>
      </c>
      <c r="AP4" s="521" t="s">
        <v>27</v>
      </c>
      <c r="AQ4" s="521" t="s">
        <v>162</v>
      </c>
      <c r="AS4" s="521" t="s">
        <v>29</v>
      </c>
      <c r="AT4" s="524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ht="14.25" x14ac:dyDescent="0.3">
      <c r="A6" s="106" t="s">
        <v>272</v>
      </c>
      <c r="B6" s="66" t="str">
        <f>MID(A6,14,4)</f>
        <v>5109</v>
      </c>
      <c r="C6" s="106" t="s">
        <v>4</v>
      </c>
      <c r="D6" s="168">
        <v>28896</v>
      </c>
      <c r="E6" s="168">
        <v>28896</v>
      </c>
      <c r="F6" s="139"/>
      <c r="G6" s="137"/>
      <c r="H6" s="168">
        <v>30705</v>
      </c>
      <c r="I6" s="168">
        <v>30705</v>
      </c>
      <c r="J6" s="139"/>
      <c r="K6" s="137"/>
      <c r="L6" s="168">
        <v>32699.65</v>
      </c>
      <c r="M6" s="168">
        <v>32699.68</v>
      </c>
      <c r="N6" s="139"/>
      <c r="O6" s="137"/>
      <c r="P6" s="168">
        <v>34628.959999999999</v>
      </c>
      <c r="Q6" s="168">
        <v>34628.879999999997</v>
      </c>
      <c r="R6" s="139"/>
      <c r="S6" s="137"/>
      <c r="T6" s="107">
        <v>36371.919999999998</v>
      </c>
      <c r="U6" s="107">
        <v>36302.239999999998</v>
      </c>
      <c r="V6" s="38"/>
      <c r="W6" s="59"/>
      <c r="X6" s="107">
        <v>39020.18</v>
      </c>
      <c r="Y6" s="107">
        <v>39020.18</v>
      </c>
      <c r="Z6" s="38">
        <v>7.2810563753577001E-2</v>
      </c>
      <c r="AA6" s="59"/>
      <c r="AB6" s="107">
        <v>40647.1</v>
      </c>
      <c r="AC6" s="107">
        <v>40647.089999999997</v>
      </c>
      <c r="AD6" s="38">
        <f>(AB6-X6)/X6</f>
        <v>4.1694323296304583E-2</v>
      </c>
      <c r="AE6" s="137"/>
      <c r="AF6" s="168">
        <v>42455.83</v>
      </c>
      <c r="AG6" s="276">
        <v>46215.79</v>
      </c>
      <c r="AH6" s="168">
        <v>46215.79</v>
      </c>
      <c r="AI6" s="139">
        <f>(AG6-AB6)/AB6</f>
        <v>0.13700091765464209</v>
      </c>
      <c r="AJ6" s="38"/>
      <c r="AK6" s="348">
        <v>48737.05</v>
      </c>
      <c r="AL6" s="348">
        <v>48550.32</v>
      </c>
      <c r="AM6" s="289">
        <f>(AK6-AG6)/AG6</f>
        <v>5.4554082057236324E-2</v>
      </c>
      <c r="AN6" s="290"/>
      <c r="AO6" s="348">
        <v>51554.29</v>
      </c>
      <c r="AP6" s="291">
        <v>51554.29</v>
      </c>
      <c r="AQ6" s="289">
        <f>(AO6-AK6)/AK6</f>
        <v>5.7804893812817927E-2</v>
      </c>
      <c r="AR6" s="290"/>
      <c r="AS6" s="348">
        <v>54163.24</v>
      </c>
      <c r="AT6" s="348">
        <v>25525.21</v>
      </c>
      <c r="AU6" s="289">
        <f>(AS6-AO6)/AO6</f>
        <v>5.0605875864064793E-2</v>
      </c>
      <c r="AV6" s="290"/>
      <c r="AW6" s="108" t="e">
        <f>#REF!</f>
        <v>#REF!</v>
      </c>
      <c r="AX6" s="292" t="e">
        <f>AW6-AS6</f>
        <v>#REF!</v>
      </c>
      <c r="AY6" s="289" t="e">
        <f>(AW6-AS6)/AS6</f>
        <v>#REF!</v>
      </c>
      <c r="AZ6" s="102" t="s">
        <v>1798</v>
      </c>
    </row>
    <row r="7" spans="1:52" s="287" customFormat="1" ht="14.25" x14ac:dyDescent="0.3">
      <c r="A7" s="288" t="s">
        <v>1322</v>
      </c>
      <c r="B7" s="288">
        <v>5142</v>
      </c>
      <c r="C7" s="287" t="s">
        <v>1088</v>
      </c>
      <c r="D7" s="291"/>
      <c r="E7" s="291"/>
      <c r="F7" s="289"/>
      <c r="G7" s="290"/>
      <c r="H7" s="291"/>
      <c r="I7" s="291"/>
      <c r="J7" s="289"/>
      <c r="K7" s="290"/>
      <c r="L7" s="291"/>
      <c r="M7" s="291"/>
      <c r="N7" s="289"/>
      <c r="O7" s="290"/>
      <c r="P7" s="291"/>
      <c r="Q7" s="291"/>
      <c r="R7" s="289"/>
      <c r="S7" s="290"/>
      <c r="T7" s="291"/>
      <c r="U7" s="291"/>
      <c r="V7" s="289"/>
      <c r="W7" s="290"/>
      <c r="X7" s="291"/>
      <c r="Y7" s="291"/>
      <c r="Z7" s="289"/>
      <c r="AA7" s="290"/>
      <c r="AB7" s="291"/>
      <c r="AC7" s="291"/>
      <c r="AD7" s="289"/>
      <c r="AE7" s="290"/>
      <c r="AF7" s="291"/>
      <c r="AG7" s="276"/>
      <c r="AH7" s="291"/>
      <c r="AI7" s="289"/>
      <c r="AJ7" s="289"/>
      <c r="AK7" s="348"/>
      <c r="AL7" s="348"/>
      <c r="AM7" s="289" t="e">
        <f t="shared" ref="AM7:AM30" si="0">(AK7-AG7)/AG7</f>
        <v>#DIV/0!</v>
      </c>
      <c r="AN7" s="290"/>
      <c r="AO7" s="291">
        <v>515.54</v>
      </c>
      <c r="AP7" s="291">
        <v>515.54</v>
      </c>
      <c r="AQ7" s="289"/>
      <c r="AR7" s="290"/>
      <c r="AS7" s="348">
        <v>541.63</v>
      </c>
      <c r="AT7" s="348">
        <v>541.64</v>
      </c>
      <c r="AU7" s="289">
        <f t="shared" ref="AU7:AU28" si="1">(AS7-AO7)/AO7</f>
        <v>5.0607130387554863E-2</v>
      </c>
      <c r="AV7" s="290"/>
      <c r="AW7" s="108" t="e">
        <f>#REF!</f>
        <v>#REF!</v>
      </c>
      <c r="AX7" s="292" t="e">
        <f>AW7-AS7</f>
        <v>#REF!</v>
      </c>
      <c r="AY7" s="289" t="e">
        <f t="shared" ref="AY7:AY28" si="2">(AW7-AS7)/AS7</f>
        <v>#REF!</v>
      </c>
      <c r="AZ7" s="102"/>
    </row>
    <row r="8" spans="1:52" s="64" customFormat="1" x14ac:dyDescent="0.25">
      <c r="A8" s="147"/>
      <c r="B8" s="147"/>
      <c r="C8" s="147" t="s">
        <v>26</v>
      </c>
      <c r="D8" s="148">
        <f>SUM(D6:D6)</f>
        <v>28896</v>
      </c>
      <c r="E8" s="148">
        <f>SUM(E6:E6)</f>
        <v>28896</v>
      </c>
      <c r="F8" s="149"/>
      <c r="G8" s="147"/>
      <c r="H8" s="148">
        <f>SUM(H6:H6)</f>
        <v>30705</v>
      </c>
      <c r="I8" s="148">
        <f>SUM(I6:I6)</f>
        <v>30705</v>
      </c>
      <c r="J8" s="149">
        <f>(H8-D8)/D8</f>
        <v>6.2603820598006649E-2</v>
      </c>
      <c r="K8" s="147"/>
      <c r="L8" s="148">
        <f>SUM(L6:L6)</f>
        <v>32699.65</v>
      </c>
      <c r="M8" s="148">
        <f>SUM(M6:M6)</f>
        <v>32699.68</v>
      </c>
      <c r="N8" s="149">
        <f>(L8-H8)/H8</f>
        <v>6.49617326168377E-2</v>
      </c>
      <c r="O8" s="147"/>
      <c r="P8" s="148">
        <f>SUM(P6:P6)</f>
        <v>34628.959999999999</v>
      </c>
      <c r="Q8" s="148">
        <f>SUM(Q6:Q6)</f>
        <v>34628.879999999997</v>
      </c>
      <c r="R8" s="149">
        <f>(P8-L8)/L8</f>
        <v>5.9000937318900895E-2</v>
      </c>
      <c r="S8" s="147"/>
      <c r="T8" s="148">
        <f>SUM(T6:T6)</f>
        <v>36371.919999999998</v>
      </c>
      <c r="U8" s="148">
        <f>SUM(U6:U6)</f>
        <v>36302.239999999998</v>
      </c>
      <c r="V8" s="149">
        <f>(T8-P8)/P8</f>
        <v>5.0332438513891242E-2</v>
      </c>
      <c r="W8" s="147"/>
      <c r="X8" s="148">
        <f>SUM(X6:X6)</f>
        <v>39020.18</v>
      </c>
      <c r="Y8" s="148">
        <f>SUM(Y6:Y6)</f>
        <v>39020.18</v>
      </c>
      <c r="Z8" s="149">
        <f>(X8-T8)/T8</f>
        <v>7.2810563753577001E-2</v>
      </c>
      <c r="AA8" s="147"/>
      <c r="AB8" s="148">
        <f>SUM(AB6:AB6)</f>
        <v>40647.1</v>
      </c>
      <c r="AC8" s="148">
        <f>SUM(AC6:AC6)</f>
        <v>40647.089999999997</v>
      </c>
      <c r="AD8" s="149">
        <f>(AB8-X8)/X8</f>
        <v>4.1694323296304583E-2</v>
      </c>
      <c r="AE8" s="147"/>
      <c r="AF8" s="148">
        <f>SUM(AF6:AF6)</f>
        <v>42455.83</v>
      </c>
      <c r="AG8" s="277">
        <f>SUM(AG6:AG6)</f>
        <v>46215.79</v>
      </c>
      <c r="AH8" s="148">
        <f>SUM(AH6:AH6)</f>
        <v>46215.79</v>
      </c>
      <c r="AI8" s="149">
        <f>(AG8-AB8)/AB8</f>
        <v>0.13700091765464209</v>
      </c>
      <c r="AJ8" s="149"/>
      <c r="AK8" s="148">
        <f>SUM(AK6:AK6)</f>
        <v>48737.05</v>
      </c>
      <c r="AL8" s="148">
        <f>SUM(AL6:AL6)</f>
        <v>48550.32</v>
      </c>
      <c r="AM8" s="149">
        <f t="shared" si="0"/>
        <v>5.4554082057236324E-2</v>
      </c>
      <c r="AN8" s="147"/>
      <c r="AO8" s="148">
        <f>SUM(AO6:AO7)</f>
        <v>52069.83</v>
      </c>
      <c r="AP8" s="148">
        <f>SUM(AP6:AP7)</f>
        <v>52069.83</v>
      </c>
      <c r="AQ8" s="149">
        <f t="shared" ref="AQ8:AQ30" si="3">(AO8-AK8)/AK8</f>
        <v>6.8382883247960199E-2</v>
      </c>
      <c r="AR8" s="147"/>
      <c r="AS8" s="148">
        <f>SUM(AS6:AS7)</f>
        <v>54704.869999999995</v>
      </c>
      <c r="AT8" s="148">
        <f>SUM(AT6:AT7)</f>
        <v>26066.85</v>
      </c>
      <c r="AU8" s="149">
        <f t="shared" si="1"/>
        <v>5.0605888285020204E-2</v>
      </c>
      <c r="AV8" s="147"/>
      <c r="AW8" s="148" t="e">
        <f>SUM(AW6:AW7)</f>
        <v>#REF!</v>
      </c>
      <c r="AX8" s="148" t="e">
        <f>SUM(AX6:AX7)</f>
        <v>#REF!</v>
      </c>
      <c r="AY8" s="149" t="e">
        <f t="shared" si="2"/>
        <v>#REF!</v>
      </c>
      <c r="AZ8" s="147"/>
    </row>
    <row r="9" spans="1:52" x14ac:dyDescent="0.25"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Y9" s="289"/>
    </row>
    <row r="10" spans="1:52" x14ac:dyDescent="0.25">
      <c r="C10" s="61" t="s">
        <v>166</v>
      </c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136"/>
      <c r="AG10" s="136"/>
      <c r="AH10" s="62"/>
      <c r="AI10" s="139"/>
      <c r="AJ10" s="38"/>
      <c r="AK10" s="62"/>
      <c r="AL10" s="62"/>
      <c r="AM10" s="289"/>
      <c r="AO10" s="62"/>
      <c r="AP10" s="62"/>
      <c r="AQ10" s="289"/>
      <c r="AS10" s="62"/>
      <c r="AT10" s="62"/>
      <c r="AU10" s="289"/>
      <c r="AY10" s="289"/>
      <c r="AZ10" s="61"/>
    </row>
    <row r="11" spans="1:52" s="135" customFormat="1" ht="14.25" x14ac:dyDescent="0.3">
      <c r="A11" s="135" t="s">
        <v>273</v>
      </c>
      <c r="B11" s="138" t="str">
        <f t="shared" ref="B11:B25" si="4">MID(A11,14,4)</f>
        <v>5303</v>
      </c>
      <c r="C11" s="137" t="s">
        <v>1113</v>
      </c>
      <c r="D11" s="168">
        <v>600</v>
      </c>
      <c r="E11" s="168">
        <v>673.54</v>
      </c>
      <c r="F11" s="139">
        <v>6</v>
      </c>
      <c r="G11" s="137"/>
      <c r="H11" s="168">
        <v>1000</v>
      </c>
      <c r="I11" s="168">
        <v>25</v>
      </c>
      <c r="J11" s="139"/>
      <c r="K11" s="137"/>
      <c r="L11" s="168">
        <v>600</v>
      </c>
      <c r="M11" s="168">
        <v>133</v>
      </c>
      <c r="N11" s="139"/>
      <c r="O11" s="137"/>
      <c r="P11" s="168">
        <v>600</v>
      </c>
      <c r="Q11" s="168">
        <v>92.72</v>
      </c>
      <c r="R11" s="139"/>
      <c r="S11" s="137"/>
      <c r="T11" s="168">
        <v>727</v>
      </c>
      <c r="U11" s="168">
        <v>100</v>
      </c>
      <c r="V11" s="139"/>
      <c r="W11" s="137"/>
      <c r="X11" s="168">
        <v>550</v>
      </c>
      <c r="Y11" s="168">
        <v>17</v>
      </c>
      <c r="Z11" s="139">
        <v>-0.24346629986244842</v>
      </c>
      <c r="AA11" s="137"/>
      <c r="AB11" s="168">
        <v>100</v>
      </c>
      <c r="AC11" s="168">
        <v>103</v>
      </c>
      <c r="AD11" s="139">
        <f t="shared" ref="AD11:AD25" si="5">(AB11-X11)/X11</f>
        <v>-0.81818181818181823</v>
      </c>
      <c r="AE11" s="137"/>
      <c r="AF11" s="168">
        <v>538</v>
      </c>
      <c r="AG11" s="291">
        <v>538</v>
      </c>
      <c r="AH11" s="168">
        <v>80</v>
      </c>
      <c r="AI11" s="289">
        <f t="shared" ref="AI11:AI25" si="6">(AG11-AB11)/AB11</f>
        <v>4.38</v>
      </c>
      <c r="AJ11" s="139"/>
      <c r="AK11" s="348">
        <v>538</v>
      </c>
      <c r="AL11" s="348">
        <v>219.64</v>
      </c>
      <c r="AM11" s="289">
        <f t="shared" si="0"/>
        <v>0</v>
      </c>
      <c r="AN11" s="290"/>
      <c r="AO11" s="291">
        <v>100</v>
      </c>
      <c r="AP11" s="291">
        <v>105</v>
      </c>
      <c r="AQ11" s="289">
        <f t="shared" si="3"/>
        <v>-0.81412639405204457</v>
      </c>
      <c r="AR11" s="290"/>
      <c r="AS11" s="292">
        <v>100</v>
      </c>
      <c r="AT11" s="348">
        <v>0</v>
      </c>
      <c r="AU11" s="289">
        <f t="shared" si="1"/>
        <v>0</v>
      </c>
      <c r="AV11" s="290"/>
      <c r="AW11" s="342">
        <v>100</v>
      </c>
      <c r="AX11" s="292">
        <f t="shared" ref="AX11:AX27" si="7">AW11-AS11</f>
        <v>0</v>
      </c>
      <c r="AY11" s="289">
        <f t="shared" si="2"/>
        <v>0</v>
      </c>
      <c r="AZ11" s="339" t="s">
        <v>1796</v>
      </c>
    </row>
    <row r="12" spans="1:52" ht="14.25" x14ac:dyDescent="0.3">
      <c r="A12" s="106" t="s">
        <v>274</v>
      </c>
      <c r="B12" s="66" t="str">
        <f t="shared" si="4"/>
        <v>5306</v>
      </c>
      <c r="C12" s="137" t="s">
        <v>1203</v>
      </c>
      <c r="D12" s="168">
        <v>50</v>
      </c>
      <c r="E12" s="168">
        <v>0</v>
      </c>
      <c r="F12" s="139"/>
      <c r="G12" s="137"/>
      <c r="H12" s="168">
        <v>50</v>
      </c>
      <c r="I12" s="168">
        <v>0</v>
      </c>
      <c r="J12" s="139"/>
      <c r="K12" s="137"/>
      <c r="L12" s="168">
        <v>50</v>
      </c>
      <c r="M12" s="168">
        <v>0</v>
      </c>
      <c r="N12" s="139"/>
      <c r="O12" s="137"/>
      <c r="P12" s="168">
        <v>50</v>
      </c>
      <c r="Q12" s="168">
        <v>0</v>
      </c>
      <c r="R12" s="139"/>
      <c r="S12" s="137"/>
      <c r="T12" s="168">
        <v>50</v>
      </c>
      <c r="U12" s="168">
        <v>0</v>
      </c>
      <c r="V12" s="139"/>
      <c r="W12" s="137"/>
      <c r="X12" s="168">
        <v>50</v>
      </c>
      <c r="Y12" s="168">
        <v>0</v>
      </c>
      <c r="Z12" s="139">
        <v>0</v>
      </c>
      <c r="AA12" s="137"/>
      <c r="AB12" s="168">
        <v>50</v>
      </c>
      <c r="AC12" s="168">
        <v>0</v>
      </c>
      <c r="AD12" s="139">
        <f t="shared" si="5"/>
        <v>0</v>
      </c>
      <c r="AE12" s="137"/>
      <c r="AF12" s="168">
        <v>50</v>
      </c>
      <c r="AG12" s="291">
        <v>50</v>
      </c>
      <c r="AH12" s="168">
        <v>0</v>
      </c>
      <c r="AI12" s="289">
        <f t="shared" si="6"/>
        <v>0</v>
      </c>
      <c r="AJ12" s="38"/>
      <c r="AK12" s="348">
        <v>50</v>
      </c>
      <c r="AL12" s="348">
        <v>0</v>
      </c>
      <c r="AM12" s="289">
        <f t="shared" si="0"/>
        <v>0</v>
      </c>
      <c r="AN12" s="290"/>
      <c r="AO12" s="291">
        <v>50</v>
      </c>
      <c r="AP12" s="291">
        <v>0</v>
      </c>
      <c r="AQ12" s="289">
        <f t="shared" si="3"/>
        <v>0</v>
      </c>
      <c r="AR12" s="290"/>
      <c r="AS12" s="292">
        <v>50</v>
      </c>
      <c r="AT12" s="348">
        <v>0</v>
      </c>
      <c r="AU12" s="289">
        <f t="shared" si="1"/>
        <v>0</v>
      </c>
      <c r="AV12" s="290"/>
      <c r="AW12" s="342">
        <v>50</v>
      </c>
      <c r="AX12" s="292">
        <f t="shared" si="7"/>
        <v>0</v>
      </c>
      <c r="AY12" s="289">
        <f t="shared" si="2"/>
        <v>0</v>
      </c>
      <c r="AZ12" s="338"/>
    </row>
    <row r="13" spans="1:52" ht="14.25" x14ac:dyDescent="0.3">
      <c r="A13" s="106" t="s">
        <v>275</v>
      </c>
      <c r="B13" s="66" t="str">
        <f t="shared" si="4"/>
        <v>5309</v>
      </c>
      <c r="C13" s="137" t="s">
        <v>1242</v>
      </c>
      <c r="D13" s="168">
        <v>180</v>
      </c>
      <c r="E13" s="168">
        <v>0</v>
      </c>
      <c r="F13" s="139"/>
      <c r="G13" s="137"/>
      <c r="H13" s="168">
        <v>180</v>
      </c>
      <c r="I13" s="168">
        <v>0</v>
      </c>
      <c r="J13" s="139"/>
      <c r="K13" s="137"/>
      <c r="L13" s="168">
        <v>180</v>
      </c>
      <c r="M13" s="168">
        <v>0</v>
      </c>
      <c r="N13" s="139"/>
      <c r="O13" s="137"/>
      <c r="P13" s="168">
        <v>160</v>
      </c>
      <c r="Q13" s="168">
        <v>0</v>
      </c>
      <c r="R13" s="139"/>
      <c r="S13" s="137"/>
      <c r="T13" s="168">
        <v>320</v>
      </c>
      <c r="U13" s="168">
        <v>0</v>
      </c>
      <c r="V13" s="139"/>
      <c r="W13" s="137"/>
      <c r="X13" s="168">
        <v>160</v>
      </c>
      <c r="Y13" s="168">
        <v>0</v>
      </c>
      <c r="Z13" s="139">
        <v>-0.5</v>
      </c>
      <c r="AA13" s="137"/>
      <c r="AB13" s="168">
        <v>160</v>
      </c>
      <c r="AC13" s="168">
        <v>142.36000000000001</v>
      </c>
      <c r="AD13" s="139">
        <f t="shared" si="5"/>
        <v>0</v>
      </c>
      <c r="AE13" s="137"/>
      <c r="AF13" s="168">
        <v>160</v>
      </c>
      <c r="AG13" s="291">
        <v>160</v>
      </c>
      <c r="AH13" s="168">
        <v>0</v>
      </c>
      <c r="AI13" s="289">
        <f t="shared" si="6"/>
        <v>0</v>
      </c>
      <c r="AJ13" s="38"/>
      <c r="AK13" s="348">
        <v>160</v>
      </c>
      <c r="AL13" s="348">
        <v>276.25</v>
      </c>
      <c r="AM13" s="289">
        <f t="shared" si="0"/>
        <v>0</v>
      </c>
      <c r="AN13" s="290"/>
      <c r="AO13" s="291">
        <v>160</v>
      </c>
      <c r="AP13" s="291">
        <v>0</v>
      </c>
      <c r="AQ13" s="289">
        <f t="shared" si="3"/>
        <v>0</v>
      </c>
      <c r="AR13" s="290"/>
      <c r="AS13" s="292">
        <v>0</v>
      </c>
      <c r="AT13" s="348">
        <v>0</v>
      </c>
      <c r="AU13" s="289">
        <f t="shared" si="1"/>
        <v>-1</v>
      </c>
      <c r="AV13" s="290"/>
      <c r="AW13" s="342">
        <v>0</v>
      </c>
      <c r="AX13" s="292">
        <f t="shared" si="7"/>
        <v>0</v>
      </c>
      <c r="AY13" s="289" t="e">
        <f t="shared" si="2"/>
        <v>#DIV/0!</v>
      </c>
      <c r="AZ13" s="338"/>
    </row>
    <row r="14" spans="1:52" ht="14.25" x14ac:dyDescent="0.3">
      <c r="A14" s="106" t="s">
        <v>276</v>
      </c>
      <c r="B14" s="66" t="str">
        <f t="shared" si="4"/>
        <v>5343</v>
      </c>
      <c r="C14" s="76" t="s">
        <v>1300</v>
      </c>
      <c r="D14" s="168">
        <v>250</v>
      </c>
      <c r="E14" s="168">
        <v>0</v>
      </c>
      <c r="F14" s="139"/>
      <c r="G14" s="137"/>
      <c r="H14" s="168">
        <v>200</v>
      </c>
      <c r="I14" s="168">
        <v>24.52</v>
      </c>
      <c r="J14" s="139"/>
      <c r="K14" s="137"/>
      <c r="L14" s="168">
        <v>200</v>
      </c>
      <c r="M14" s="168">
        <v>0</v>
      </c>
      <c r="N14" s="139"/>
      <c r="O14" s="137"/>
      <c r="P14" s="168">
        <v>200</v>
      </c>
      <c r="Q14" s="168">
        <v>0</v>
      </c>
      <c r="R14" s="139"/>
      <c r="S14" s="137"/>
      <c r="T14" s="168">
        <v>200</v>
      </c>
      <c r="U14" s="168">
        <v>180</v>
      </c>
      <c r="V14" s="139"/>
      <c r="W14" s="137"/>
      <c r="X14" s="168">
        <v>200</v>
      </c>
      <c r="Y14" s="168">
        <v>0</v>
      </c>
      <c r="Z14" s="139">
        <v>0</v>
      </c>
      <c r="AA14" s="137"/>
      <c r="AB14" s="168">
        <v>200</v>
      </c>
      <c r="AC14" s="168">
        <v>0</v>
      </c>
      <c r="AD14" s="139">
        <f t="shared" si="5"/>
        <v>0</v>
      </c>
      <c r="AE14" s="137"/>
      <c r="AF14" s="168">
        <v>200</v>
      </c>
      <c r="AG14" s="291">
        <v>200</v>
      </c>
      <c r="AH14" s="168">
        <v>0</v>
      </c>
      <c r="AI14" s="289">
        <f t="shared" si="6"/>
        <v>0</v>
      </c>
      <c r="AJ14" s="38"/>
      <c r="AK14" s="348">
        <v>250</v>
      </c>
      <c r="AL14" s="348">
        <v>351.34</v>
      </c>
      <c r="AM14" s="289">
        <f t="shared" si="0"/>
        <v>0.25</v>
      </c>
      <c r="AN14" s="290"/>
      <c r="AO14" s="291">
        <v>250</v>
      </c>
      <c r="AP14" s="291">
        <v>90</v>
      </c>
      <c r="AQ14" s="289">
        <f t="shared" si="3"/>
        <v>0</v>
      </c>
      <c r="AR14" s="290"/>
      <c r="AS14" s="292">
        <v>250</v>
      </c>
      <c r="AT14" s="348">
        <v>0</v>
      </c>
      <c r="AU14" s="289">
        <f t="shared" si="1"/>
        <v>0</v>
      </c>
      <c r="AV14" s="290"/>
      <c r="AW14" s="342">
        <v>250</v>
      </c>
      <c r="AX14" s="292">
        <f t="shared" si="7"/>
        <v>0</v>
      </c>
      <c r="AY14" s="289">
        <f t="shared" si="2"/>
        <v>0</v>
      </c>
      <c r="AZ14" s="338" t="s">
        <v>1653</v>
      </c>
    </row>
    <row r="15" spans="1:52" s="135" customFormat="1" ht="14.25" x14ac:dyDescent="0.3">
      <c r="A15" s="135" t="s">
        <v>277</v>
      </c>
      <c r="B15" s="138" t="str">
        <f t="shared" si="4"/>
        <v>5344</v>
      </c>
      <c r="C15" s="76" t="s">
        <v>1205</v>
      </c>
      <c r="D15" s="168">
        <v>515</v>
      </c>
      <c r="E15" s="168">
        <v>619.78</v>
      </c>
      <c r="F15" s="139"/>
      <c r="G15" s="137"/>
      <c r="H15" s="168">
        <v>515</v>
      </c>
      <c r="I15" s="168">
        <v>593.80999999999995</v>
      </c>
      <c r="J15" s="139"/>
      <c r="K15" s="137"/>
      <c r="L15" s="168">
        <v>620</v>
      </c>
      <c r="M15" s="168">
        <v>793.3</v>
      </c>
      <c r="N15" s="139"/>
      <c r="O15" s="137"/>
      <c r="P15" s="168">
        <v>620</v>
      </c>
      <c r="Q15" s="168">
        <v>612.89</v>
      </c>
      <c r="R15" s="139"/>
      <c r="S15" s="137"/>
      <c r="T15" s="168">
        <v>650</v>
      </c>
      <c r="U15" s="168">
        <v>706.51</v>
      </c>
      <c r="V15" s="139"/>
      <c r="W15" s="137"/>
      <c r="X15" s="168">
        <v>750</v>
      </c>
      <c r="Y15" s="168">
        <v>629.04</v>
      </c>
      <c r="Z15" s="139">
        <v>0.15384615384615385</v>
      </c>
      <c r="AA15" s="137"/>
      <c r="AB15" s="168">
        <v>916</v>
      </c>
      <c r="AC15" s="168">
        <v>862.46</v>
      </c>
      <c r="AD15" s="139">
        <f t="shared" si="5"/>
        <v>0.22133333333333333</v>
      </c>
      <c r="AE15" s="137"/>
      <c r="AF15" s="168">
        <v>725</v>
      </c>
      <c r="AG15" s="291">
        <v>725</v>
      </c>
      <c r="AH15" s="168">
        <v>582.51</v>
      </c>
      <c r="AI15" s="289">
        <f t="shared" si="6"/>
        <v>-0.20851528384279475</v>
      </c>
      <c r="AJ15" s="139"/>
      <c r="AK15" s="348">
        <v>1025</v>
      </c>
      <c r="AL15" s="348">
        <v>732.77</v>
      </c>
      <c r="AM15" s="289">
        <f t="shared" si="0"/>
        <v>0.41379310344827586</v>
      </c>
      <c r="AN15" s="290"/>
      <c r="AO15" s="291">
        <v>1177</v>
      </c>
      <c r="AP15" s="291">
        <v>674.79</v>
      </c>
      <c r="AQ15" s="289">
        <f t="shared" si="3"/>
        <v>0.14829268292682926</v>
      </c>
      <c r="AR15" s="290"/>
      <c r="AS15" s="292">
        <v>1250</v>
      </c>
      <c r="AT15" s="348">
        <v>677.21</v>
      </c>
      <c r="AU15" s="289">
        <f t="shared" si="1"/>
        <v>6.2022090059473234E-2</v>
      </c>
      <c r="AV15" s="290"/>
      <c r="AW15" s="342">
        <v>950</v>
      </c>
      <c r="AX15" s="292">
        <f t="shared" si="7"/>
        <v>-300</v>
      </c>
      <c r="AY15" s="289">
        <f t="shared" si="2"/>
        <v>-0.24</v>
      </c>
      <c r="AZ15" s="339" t="s">
        <v>1797</v>
      </c>
    </row>
    <row r="16" spans="1:52" s="135" customFormat="1" ht="14.25" x14ac:dyDescent="0.3">
      <c r="A16" s="135" t="s">
        <v>278</v>
      </c>
      <c r="B16" s="138" t="str">
        <f t="shared" si="4"/>
        <v>5385</v>
      </c>
      <c r="C16" s="76" t="s">
        <v>1315</v>
      </c>
      <c r="D16" s="168">
        <v>1800</v>
      </c>
      <c r="E16" s="168">
        <v>1220.43</v>
      </c>
      <c r="F16" s="139"/>
      <c r="G16" s="137"/>
      <c r="H16" s="168">
        <v>1200</v>
      </c>
      <c r="I16" s="168">
        <v>534.25</v>
      </c>
      <c r="J16" s="139"/>
      <c r="K16" s="137"/>
      <c r="L16" s="168">
        <v>2186</v>
      </c>
      <c r="M16" s="168">
        <v>1630.36</v>
      </c>
      <c r="N16" s="139"/>
      <c r="O16" s="137"/>
      <c r="P16" s="168">
        <v>1800</v>
      </c>
      <c r="Q16" s="168">
        <v>714.25</v>
      </c>
      <c r="R16" s="139"/>
      <c r="S16" s="137"/>
      <c r="T16" s="168">
        <v>2270</v>
      </c>
      <c r="U16" s="168">
        <v>2284.4899999999998</v>
      </c>
      <c r="V16" s="139"/>
      <c r="W16" s="137"/>
      <c r="X16" s="168">
        <v>2270</v>
      </c>
      <c r="Y16" s="168">
        <v>723.69</v>
      </c>
      <c r="Z16" s="139">
        <v>0</v>
      </c>
      <c r="AA16" s="137"/>
      <c r="AB16" s="168">
        <v>3250</v>
      </c>
      <c r="AC16" s="168">
        <v>3597.86</v>
      </c>
      <c r="AD16" s="139">
        <f t="shared" si="5"/>
        <v>0.43171806167400884</v>
      </c>
      <c r="AE16" s="137"/>
      <c r="AF16" s="168">
        <v>1850</v>
      </c>
      <c r="AG16" s="291">
        <v>1850</v>
      </c>
      <c r="AH16" s="168">
        <v>489.85</v>
      </c>
      <c r="AI16" s="289">
        <f t="shared" si="6"/>
        <v>-0.43076923076923079</v>
      </c>
      <c r="AJ16" s="139"/>
      <c r="AK16" s="348">
        <v>3750</v>
      </c>
      <c r="AL16" s="348">
        <v>3068.43</v>
      </c>
      <c r="AM16" s="289">
        <f t="shared" si="0"/>
        <v>1.027027027027027</v>
      </c>
      <c r="AN16" s="290"/>
      <c r="AO16" s="291">
        <v>3250</v>
      </c>
      <c r="AP16" s="291">
        <v>1258.31</v>
      </c>
      <c r="AQ16" s="289">
        <f t="shared" si="3"/>
        <v>-0.13333333333333333</v>
      </c>
      <c r="AR16" s="290"/>
      <c r="AS16" s="292">
        <v>6710.5</v>
      </c>
      <c r="AT16" s="348">
        <v>5870.21</v>
      </c>
      <c r="AU16" s="289">
        <f t="shared" si="1"/>
        <v>1.0647692307692307</v>
      </c>
      <c r="AV16" s="290"/>
      <c r="AW16" s="342">
        <v>4125</v>
      </c>
      <c r="AX16" s="292">
        <f t="shared" si="7"/>
        <v>-2585.5</v>
      </c>
      <c r="AY16" s="289">
        <f t="shared" si="2"/>
        <v>-0.38529170702630205</v>
      </c>
      <c r="AZ16" s="339" t="s">
        <v>1654</v>
      </c>
    </row>
    <row r="17" spans="1:52" s="135" customFormat="1" ht="14.25" x14ac:dyDescent="0.3">
      <c r="A17" s="135" t="s">
        <v>279</v>
      </c>
      <c r="B17" s="138" t="str">
        <f t="shared" si="4"/>
        <v>5386</v>
      </c>
      <c r="C17" s="76" t="s">
        <v>1316</v>
      </c>
      <c r="D17" s="168">
        <v>150</v>
      </c>
      <c r="E17" s="168">
        <v>97.5</v>
      </c>
      <c r="F17" s="139"/>
      <c r="G17" s="137"/>
      <c r="H17" s="168">
        <v>115</v>
      </c>
      <c r="I17" s="168">
        <v>116.25</v>
      </c>
      <c r="J17" s="139"/>
      <c r="K17" s="137"/>
      <c r="L17" s="168">
        <v>250</v>
      </c>
      <c r="M17" s="168">
        <v>120</v>
      </c>
      <c r="N17" s="139"/>
      <c r="O17" s="137"/>
      <c r="P17" s="168">
        <v>250</v>
      </c>
      <c r="Q17" s="168">
        <v>267.5</v>
      </c>
      <c r="R17" s="139"/>
      <c r="S17" s="137"/>
      <c r="T17" s="168">
        <v>200</v>
      </c>
      <c r="U17" s="168">
        <v>190</v>
      </c>
      <c r="V17" s="139"/>
      <c r="W17" s="137"/>
      <c r="X17" s="168">
        <v>350</v>
      </c>
      <c r="Y17" s="168">
        <v>257.5</v>
      </c>
      <c r="Z17" s="139">
        <v>0.75</v>
      </c>
      <c r="AA17" s="137"/>
      <c r="AB17" s="168">
        <v>350</v>
      </c>
      <c r="AC17" s="168">
        <v>110</v>
      </c>
      <c r="AD17" s="139">
        <f t="shared" si="5"/>
        <v>0</v>
      </c>
      <c r="AE17" s="137"/>
      <c r="AF17" s="168">
        <v>350</v>
      </c>
      <c r="AG17" s="291">
        <v>350</v>
      </c>
      <c r="AH17" s="168">
        <v>245</v>
      </c>
      <c r="AI17" s="289">
        <f t="shared" si="6"/>
        <v>0</v>
      </c>
      <c r="AJ17" s="139"/>
      <c r="AK17" s="348">
        <v>350</v>
      </c>
      <c r="AL17" s="348">
        <v>405</v>
      </c>
      <c r="AM17" s="289">
        <f t="shared" si="0"/>
        <v>0</v>
      </c>
      <c r="AN17" s="290"/>
      <c r="AO17" s="291">
        <v>350</v>
      </c>
      <c r="AP17" s="291">
        <v>290</v>
      </c>
      <c r="AQ17" s="289">
        <f t="shared" si="3"/>
        <v>0</v>
      </c>
      <c r="AR17" s="290"/>
      <c r="AS17" s="292">
        <v>350</v>
      </c>
      <c r="AT17" s="348">
        <v>38.25</v>
      </c>
      <c r="AU17" s="289">
        <f t="shared" si="1"/>
        <v>0</v>
      </c>
      <c r="AV17" s="290"/>
      <c r="AW17" s="342">
        <v>350</v>
      </c>
      <c r="AX17" s="292">
        <f t="shared" si="7"/>
        <v>0</v>
      </c>
      <c r="AY17" s="289">
        <f t="shared" si="2"/>
        <v>0</v>
      </c>
      <c r="AZ17" s="338"/>
    </row>
    <row r="18" spans="1:52" s="135" customFormat="1" ht="14.25" x14ac:dyDescent="0.3">
      <c r="A18" s="135" t="s">
        <v>280</v>
      </c>
      <c r="B18" s="138" t="str">
        <f t="shared" si="4"/>
        <v>5420</v>
      </c>
      <c r="C18" s="76" t="s">
        <v>1099</v>
      </c>
      <c r="D18" s="168">
        <v>200</v>
      </c>
      <c r="E18" s="168">
        <v>590.13</v>
      </c>
      <c r="F18" s="139"/>
      <c r="G18" s="137"/>
      <c r="H18" s="168">
        <v>200</v>
      </c>
      <c r="I18" s="168">
        <v>246.03</v>
      </c>
      <c r="J18" s="139"/>
      <c r="K18" s="137"/>
      <c r="L18" s="168">
        <v>200</v>
      </c>
      <c r="M18" s="168">
        <v>227.14</v>
      </c>
      <c r="N18" s="139"/>
      <c r="O18" s="137"/>
      <c r="P18" s="168">
        <v>200</v>
      </c>
      <c r="Q18" s="168">
        <v>383.37</v>
      </c>
      <c r="R18" s="139"/>
      <c r="S18" s="137"/>
      <c r="T18" s="168">
        <v>200</v>
      </c>
      <c r="U18" s="168">
        <v>899.21</v>
      </c>
      <c r="V18" s="139"/>
      <c r="W18" s="137"/>
      <c r="X18" s="168">
        <v>200</v>
      </c>
      <c r="Y18" s="168">
        <v>550.28</v>
      </c>
      <c r="Z18" s="139">
        <v>0</v>
      </c>
      <c r="AA18" s="137"/>
      <c r="AB18" s="168">
        <v>235</v>
      </c>
      <c r="AC18" s="168">
        <v>266.12</v>
      </c>
      <c r="AD18" s="139">
        <f t="shared" si="5"/>
        <v>0.17499999999999999</v>
      </c>
      <c r="AE18" s="137"/>
      <c r="AF18" s="168">
        <v>375</v>
      </c>
      <c r="AG18" s="291">
        <v>375</v>
      </c>
      <c r="AH18" s="168">
        <v>377.13</v>
      </c>
      <c r="AI18" s="289">
        <f t="shared" si="6"/>
        <v>0.5957446808510638</v>
      </c>
      <c r="AJ18" s="139"/>
      <c r="AK18" s="348">
        <v>250</v>
      </c>
      <c r="AL18" s="348">
        <v>318.85000000000002</v>
      </c>
      <c r="AM18" s="289">
        <f t="shared" si="0"/>
        <v>-0.33333333333333331</v>
      </c>
      <c r="AN18" s="290"/>
      <c r="AO18" s="291">
        <v>250</v>
      </c>
      <c r="AP18" s="291">
        <v>587.9</v>
      </c>
      <c r="AQ18" s="289">
        <f t="shared" si="3"/>
        <v>0</v>
      </c>
      <c r="AR18" s="290"/>
      <c r="AS18" s="292">
        <v>250</v>
      </c>
      <c r="AT18" s="348">
        <v>588.86</v>
      </c>
      <c r="AU18" s="289">
        <f t="shared" si="1"/>
        <v>0</v>
      </c>
      <c r="AV18" s="290"/>
      <c r="AW18" s="342">
        <v>250</v>
      </c>
      <c r="AX18" s="292">
        <f t="shared" si="7"/>
        <v>0</v>
      </c>
      <c r="AY18" s="289">
        <f t="shared" si="2"/>
        <v>0</v>
      </c>
      <c r="AZ18" s="339"/>
    </row>
    <row r="19" spans="1:52" s="135" customFormat="1" ht="14.25" x14ac:dyDescent="0.3">
      <c r="A19" s="135" t="s">
        <v>281</v>
      </c>
      <c r="B19" s="138" t="str">
        <f t="shared" si="4"/>
        <v>5582</v>
      </c>
      <c r="C19" s="76" t="s">
        <v>1219</v>
      </c>
      <c r="D19" s="168">
        <v>150</v>
      </c>
      <c r="E19" s="168">
        <v>108.64</v>
      </c>
      <c r="F19" s="139"/>
      <c r="G19" s="137"/>
      <c r="H19" s="168">
        <v>295</v>
      </c>
      <c r="I19" s="168">
        <v>0</v>
      </c>
      <c r="J19" s="139"/>
      <c r="K19" s="137"/>
      <c r="L19" s="168">
        <v>295</v>
      </c>
      <c r="M19" s="168">
        <v>213.99</v>
      </c>
      <c r="N19" s="139"/>
      <c r="O19" s="137"/>
      <c r="P19" s="168">
        <v>295</v>
      </c>
      <c r="Q19" s="168">
        <v>76.87</v>
      </c>
      <c r="R19" s="139"/>
      <c r="S19" s="137"/>
      <c r="T19" s="168">
        <v>800</v>
      </c>
      <c r="U19" s="168">
        <v>0</v>
      </c>
      <c r="V19" s="139"/>
      <c r="W19" s="137"/>
      <c r="X19" s="168">
        <v>295</v>
      </c>
      <c r="Y19" s="168">
        <v>0</v>
      </c>
      <c r="Z19" s="139">
        <v>-0.63124999999999998</v>
      </c>
      <c r="AA19" s="137"/>
      <c r="AB19" s="168">
        <v>2295</v>
      </c>
      <c r="AC19" s="168">
        <v>1190</v>
      </c>
      <c r="AD19" s="139">
        <f t="shared" si="5"/>
        <v>6.7796610169491522</v>
      </c>
      <c r="AE19" s="137"/>
      <c r="AF19" s="168">
        <v>750</v>
      </c>
      <c r="AG19" s="291">
        <v>750</v>
      </c>
      <c r="AH19" s="168">
        <v>0</v>
      </c>
      <c r="AI19" s="289">
        <f t="shared" si="6"/>
        <v>-0.67320261437908502</v>
      </c>
      <c r="AJ19" s="139"/>
      <c r="AK19" s="348">
        <v>350</v>
      </c>
      <c r="AL19" s="348">
        <v>214.67</v>
      </c>
      <c r="AM19" s="289">
        <f t="shared" si="0"/>
        <v>-0.53333333333333333</v>
      </c>
      <c r="AN19" s="290"/>
      <c r="AO19" s="291">
        <v>350</v>
      </c>
      <c r="AP19" s="291">
        <v>0</v>
      </c>
      <c r="AQ19" s="289">
        <f t="shared" si="3"/>
        <v>0</v>
      </c>
      <c r="AR19" s="290"/>
      <c r="AS19" s="292">
        <v>350</v>
      </c>
      <c r="AT19" s="348">
        <v>0</v>
      </c>
      <c r="AU19" s="289">
        <f t="shared" si="1"/>
        <v>0</v>
      </c>
      <c r="AV19" s="290"/>
      <c r="AW19" s="342">
        <v>350</v>
      </c>
      <c r="AX19" s="292">
        <f t="shared" si="7"/>
        <v>0</v>
      </c>
      <c r="AY19" s="289">
        <f t="shared" si="2"/>
        <v>0</v>
      </c>
      <c r="AZ19" s="339"/>
    </row>
    <row r="20" spans="1:52" s="135" customFormat="1" ht="14.25" x14ac:dyDescent="0.3">
      <c r="A20" s="135" t="s">
        <v>282</v>
      </c>
      <c r="B20" s="138" t="str">
        <f t="shared" si="4"/>
        <v>5589</v>
      </c>
      <c r="C20" s="76" t="s">
        <v>1208</v>
      </c>
      <c r="D20" s="168">
        <v>323.55</v>
      </c>
      <c r="E20" s="168">
        <v>279</v>
      </c>
      <c r="F20" s="139"/>
      <c r="G20" s="137"/>
      <c r="H20" s="168">
        <v>125</v>
      </c>
      <c r="I20" s="168">
        <v>157.65</v>
      </c>
      <c r="J20" s="139"/>
      <c r="K20" s="137"/>
      <c r="L20" s="168">
        <v>125</v>
      </c>
      <c r="M20" s="168">
        <v>248.25</v>
      </c>
      <c r="N20" s="139"/>
      <c r="O20" s="137"/>
      <c r="P20" s="168">
        <v>125</v>
      </c>
      <c r="Q20" s="168">
        <v>16.47</v>
      </c>
      <c r="R20" s="139"/>
      <c r="S20" s="137"/>
      <c r="T20" s="168">
        <v>250</v>
      </c>
      <c r="U20" s="168">
        <v>0</v>
      </c>
      <c r="V20" s="139"/>
      <c r="W20" s="137"/>
      <c r="X20" s="168">
        <v>250</v>
      </c>
      <c r="Y20" s="168">
        <v>0</v>
      </c>
      <c r="Z20" s="139">
        <v>0</v>
      </c>
      <c r="AA20" s="137"/>
      <c r="AB20" s="168">
        <v>250</v>
      </c>
      <c r="AC20" s="168">
        <v>91.6</v>
      </c>
      <c r="AD20" s="139">
        <f t="shared" si="5"/>
        <v>0</v>
      </c>
      <c r="AE20" s="137"/>
      <c r="AF20" s="168">
        <v>250</v>
      </c>
      <c r="AG20" s="291">
        <v>250</v>
      </c>
      <c r="AH20" s="168">
        <v>0</v>
      </c>
      <c r="AI20" s="289">
        <f t="shared" si="6"/>
        <v>0</v>
      </c>
      <c r="AJ20" s="139"/>
      <c r="AK20" s="348">
        <v>275</v>
      </c>
      <c r="AL20" s="348">
        <v>245.14</v>
      </c>
      <c r="AM20" s="289">
        <f t="shared" si="0"/>
        <v>0.1</v>
      </c>
      <c r="AN20" s="290"/>
      <c r="AO20" s="291">
        <v>275</v>
      </c>
      <c r="AP20" s="291">
        <v>23.08</v>
      </c>
      <c r="AQ20" s="289">
        <f t="shared" si="3"/>
        <v>0</v>
      </c>
      <c r="AR20" s="290"/>
      <c r="AS20" s="292">
        <v>275</v>
      </c>
      <c r="AT20" s="348">
        <v>0</v>
      </c>
      <c r="AU20" s="289">
        <f t="shared" si="1"/>
        <v>0</v>
      </c>
      <c r="AV20" s="290"/>
      <c r="AW20" s="342">
        <v>275</v>
      </c>
      <c r="AX20" s="292">
        <f t="shared" si="7"/>
        <v>0</v>
      </c>
      <c r="AY20" s="289">
        <f t="shared" si="2"/>
        <v>0</v>
      </c>
      <c r="AZ20" s="338"/>
    </row>
    <row r="21" spans="1:52" s="135" customFormat="1" ht="14.25" x14ac:dyDescent="0.3">
      <c r="A21" s="138" t="s">
        <v>990</v>
      </c>
      <c r="B21" s="138" t="str">
        <f t="shared" si="4"/>
        <v>5592</v>
      </c>
      <c r="C21" s="137" t="s">
        <v>1317</v>
      </c>
      <c r="D21" s="168">
        <v>0</v>
      </c>
      <c r="E21" s="168">
        <v>0</v>
      </c>
      <c r="F21" s="139"/>
      <c r="G21" s="137"/>
      <c r="H21" s="168">
        <v>0</v>
      </c>
      <c r="I21" s="168">
        <v>0</v>
      </c>
      <c r="J21" s="139"/>
      <c r="K21" s="137"/>
      <c r="L21" s="168">
        <v>0</v>
      </c>
      <c r="M21" s="168">
        <v>0</v>
      </c>
      <c r="N21" s="139"/>
      <c r="O21" s="137"/>
      <c r="P21" s="168">
        <v>0</v>
      </c>
      <c r="Q21" s="168">
        <v>159.36000000000001</v>
      </c>
      <c r="R21" s="139"/>
      <c r="S21" s="137"/>
      <c r="T21" s="168">
        <v>0</v>
      </c>
      <c r="U21" s="168">
        <v>160.84</v>
      </c>
      <c r="V21" s="139"/>
      <c r="W21" s="137"/>
      <c r="X21" s="168">
        <v>180</v>
      </c>
      <c r="Y21" s="168">
        <v>38.130000000000003</v>
      </c>
      <c r="Z21" s="139" t="e">
        <v>#DIV/0!</v>
      </c>
      <c r="AA21" s="137"/>
      <c r="AB21" s="168">
        <v>180</v>
      </c>
      <c r="AC21" s="168">
        <v>39.950000000000003</v>
      </c>
      <c r="AD21" s="139">
        <f t="shared" si="5"/>
        <v>0</v>
      </c>
      <c r="AE21" s="137"/>
      <c r="AF21" s="168">
        <v>180</v>
      </c>
      <c r="AG21" s="291">
        <v>180</v>
      </c>
      <c r="AH21" s="168">
        <v>42</v>
      </c>
      <c r="AI21" s="289">
        <f t="shared" si="6"/>
        <v>0</v>
      </c>
      <c r="AJ21" s="139"/>
      <c r="AK21" s="348">
        <v>75</v>
      </c>
      <c r="AL21" s="348">
        <v>45.14</v>
      </c>
      <c r="AM21" s="289">
        <f t="shared" si="0"/>
        <v>-0.58333333333333337</v>
      </c>
      <c r="AN21" s="65"/>
      <c r="AO21" s="291">
        <v>75</v>
      </c>
      <c r="AP21" s="291">
        <v>51.71</v>
      </c>
      <c r="AQ21" s="289">
        <f t="shared" si="3"/>
        <v>0</v>
      </c>
      <c r="AR21" s="65"/>
      <c r="AS21" s="292">
        <v>55</v>
      </c>
      <c r="AT21" s="348">
        <v>70</v>
      </c>
      <c r="AU21" s="289">
        <f t="shared" si="1"/>
        <v>-0.26666666666666666</v>
      </c>
      <c r="AV21" s="65"/>
      <c r="AW21" s="342">
        <v>70</v>
      </c>
      <c r="AX21" s="292">
        <f t="shared" si="7"/>
        <v>15</v>
      </c>
      <c r="AY21" s="289">
        <f t="shared" si="2"/>
        <v>0.27272727272727271</v>
      </c>
      <c r="AZ21" s="338" t="s">
        <v>1655</v>
      </c>
    </row>
    <row r="22" spans="1:52" s="135" customFormat="1" ht="14.25" x14ac:dyDescent="0.3">
      <c r="A22" s="135" t="s">
        <v>283</v>
      </c>
      <c r="B22" s="138" t="str">
        <f t="shared" si="4"/>
        <v>5710</v>
      </c>
      <c r="C22" s="137" t="s">
        <v>1209</v>
      </c>
      <c r="D22" s="168">
        <v>150</v>
      </c>
      <c r="E22" s="168">
        <v>306.79000000000002</v>
      </c>
      <c r="F22" s="139"/>
      <c r="G22" s="137"/>
      <c r="H22" s="168">
        <v>250</v>
      </c>
      <c r="I22" s="168">
        <v>363</v>
      </c>
      <c r="J22" s="139"/>
      <c r="K22" s="137"/>
      <c r="L22" s="168">
        <v>250</v>
      </c>
      <c r="M22" s="168">
        <v>61</v>
      </c>
      <c r="N22" s="139"/>
      <c r="O22" s="137"/>
      <c r="P22" s="168">
        <v>250</v>
      </c>
      <c r="Q22" s="168">
        <v>77</v>
      </c>
      <c r="R22" s="139"/>
      <c r="S22" s="137"/>
      <c r="T22" s="168">
        <v>95</v>
      </c>
      <c r="U22" s="168">
        <v>77.5</v>
      </c>
      <c r="V22" s="139"/>
      <c r="W22" s="137"/>
      <c r="X22" s="168">
        <v>95</v>
      </c>
      <c r="Y22" s="168">
        <v>182.38</v>
      </c>
      <c r="Z22" s="139">
        <v>0</v>
      </c>
      <c r="AA22" s="137"/>
      <c r="AB22" s="168">
        <v>890</v>
      </c>
      <c r="AC22" s="168">
        <v>400.37</v>
      </c>
      <c r="AD22" s="139">
        <f t="shared" si="5"/>
        <v>8.3684210526315788</v>
      </c>
      <c r="AE22" s="137"/>
      <c r="AF22" s="168">
        <v>415</v>
      </c>
      <c r="AG22" s="291">
        <v>415</v>
      </c>
      <c r="AH22" s="168">
        <v>77.5</v>
      </c>
      <c r="AI22" s="289">
        <f t="shared" si="6"/>
        <v>-0.5337078651685393</v>
      </c>
      <c r="AJ22" s="139"/>
      <c r="AK22" s="348">
        <v>425</v>
      </c>
      <c r="AL22" s="348">
        <v>0</v>
      </c>
      <c r="AM22" s="289">
        <f t="shared" si="0"/>
        <v>2.4096385542168676E-2</v>
      </c>
      <c r="AN22" s="76"/>
      <c r="AO22" s="291">
        <v>897.4</v>
      </c>
      <c r="AP22" s="291">
        <v>0</v>
      </c>
      <c r="AQ22" s="289">
        <f t="shared" si="3"/>
        <v>1.1115294117647059</v>
      </c>
      <c r="AR22" s="76"/>
      <c r="AS22" s="292">
        <v>721</v>
      </c>
      <c r="AT22" s="348"/>
      <c r="AU22" s="289">
        <f t="shared" si="1"/>
        <v>-0.19656786271450857</v>
      </c>
      <c r="AV22" s="76"/>
      <c r="AW22" s="342">
        <v>721</v>
      </c>
      <c r="AX22" s="292">
        <f t="shared" si="7"/>
        <v>0</v>
      </c>
      <c r="AY22" s="289">
        <f t="shared" si="2"/>
        <v>0</v>
      </c>
      <c r="AZ22" s="339" t="s">
        <v>1795</v>
      </c>
    </row>
    <row r="23" spans="1:52" s="347" customFormat="1" ht="14.25" x14ac:dyDescent="0.3">
      <c r="A23" s="349" t="s">
        <v>1694</v>
      </c>
      <c r="B23" s="349">
        <v>5711</v>
      </c>
      <c r="C23" s="290" t="s">
        <v>1695</v>
      </c>
      <c r="D23" s="348"/>
      <c r="E23" s="348"/>
      <c r="F23" s="289"/>
      <c r="G23" s="290"/>
      <c r="H23" s="348"/>
      <c r="I23" s="348"/>
      <c r="J23" s="289"/>
      <c r="K23" s="290"/>
      <c r="L23" s="348"/>
      <c r="M23" s="348"/>
      <c r="N23" s="289"/>
      <c r="O23" s="290"/>
      <c r="P23" s="348"/>
      <c r="Q23" s="348"/>
      <c r="R23" s="289"/>
      <c r="S23" s="290"/>
      <c r="T23" s="348"/>
      <c r="U23" s="348"/>
      <c r="V23" s="289"/>
      <c r="W23" s="290"/>
      <c r="X23" s="348"/>
      <c r="Y23" s="348"/>
      <c r="Z23" s="289"/>
      <c r="AA23" s="290"/>
      <c r="AB23" s="348"/>
      <c r="AC23" s="348"/>
      <c r="AD23" s="289"/>
      <c r="AE23" s="290"/>
      <c r="AF23" s="348"/>
      <c r="AG23" s="348"/>
      <c r="AH23" s="348"/>
      <c r="AI23" s="289"/>
      <c r="AJ23" s="289"/>
      <c r="AK23" s="348"/>
      <c r="AL23" s="348"/>
      <c r="AM23" s="289"/>
      <c r="AN23" s="76"/>
      <c r="AO23" s="348"/>
      <c r="AP23" s="348"/>
      <c r="AQ23" s="289"/>
      <c r="AR23" s="76"/>
      <c r="AS23" s="292">
        <v>176.4</v>
      </c>
      <c r="AT23" s="348"/>
      <c r="AU23" s="289"/>
      <c r="AV23" s="76"/>
      <c r="AW23" s="342">
        <v>176.4</v>
      </c>
      <c r="AX23" s="292">
        <f t="shared" si="7"/>
        <v>0</v>
      </c>
      <c r="AY23" s="289"/>
      <c r="AZ23" s="339" t="s">
        <v>1795</v>
      </c>
    </row>
    <row r="24" spans="1:52" s="135" customFormat="1" ht="14.25" x14ac:dyDescent="0.3">
      <c r="A24" s="135" t="s">
        <v>284</v>
      </c>
      <c r="B24" s="138" t="str">
        <f t="shared" si="4"/>
        <v>5730</v>
      </c>
      <c r="C24" s="137" t="s">
        <v>1199</v>
      </c>
      <c r="D24" s="168">
        <v>45</v>
      </c>
      <c r="E24" s="168">
        <v>217.75</v>
      </c>
      <c r="F24" s="139"/>
      <c r="G24" s="137"/>
      <c r="H24" s="168">
        <v>160</v>
      </c>
      <c r="I24" s="168">
        <v>240</v>
      </c>
      <c r="J24" s="139"/>
      <c r="K24" s="137"/>
      <c r="L24" s="168">
        <v>185</v>
      </c>
      <c r="M24" s="168">
        <v>225</v>
      </c>
      <c r="N24" s="139"/>
      <c r="O24" s="137"/>
      <c r="P24" s="168">
        <v>185</v>
      </c>
      <c r="Q24" s="168">
        <v>355</v>
      </c>
      <c r="R24" s="139"/>
      <c r="S24" s="137"/>
      <c r="T24" s="168">
        <v>215</v>
      </c>
      <c r="U24" s="168">
        <v>65</v>
      </c>
      <c r="V24" s="139"/>
      <c r="W24" s="137"/>
      <c r="X24" s="168">
        <v>215</v>
      </c>
      <c r="Y24" s="168">
        <v>295</v>
      </c>
      <c r="Z24" s="139">
        <v>0</v>
      </c>
      <c r="AA24" s="137"/>
      <c r="AB24" s="168">
        <v>220</v>
      </c>
      <c r="AC24" s="168">
        <v>270</v>
      </c>
      <c r="AD24" s="139">
        <f t="shared" si="5"/>
        <v>2.3255813953488372E-2</v>
      </c>
      <c r="AE24" s="137"/>
      <c r="AF24" s="168">
        <v>245</v>
      </c>
      <c r="AG24" s="291">
        <v>245</v>
      </c>
      <c r="AH24" s="168">
        <v>275</v>
      </c>
      <c r="AI24" s="289">
        <f t="shared" si="6"/>
        <v>0.11363636363636363</v>
      </c>
      <c r="AJ24" s="139"/>
      <c r="AK24" s="348">
        <v>250</v>
      </c>
      <c r="AL24" s="348">
        <v>195</v>
      </c>
      <c r="AM24" s="289">
        <f t="shared" si="0"/>
        <v>2.0408163265306121E-2</v>
      </c>
      <c r="AN24" s="76"/>
      <c r="AO24" s="291">
        <v>250</v>
      </c>
      <c r="AP24" s="291">
        <v>315</v>
      </c>
      <c r="AQ24" s="289">
        <f t="shared" si="3"/>
        <v>0</v>
      </c>
      <c r="AR24" s="76"/>
      <c r="AS24" s="292">
        <v>280</v>
      </c>
      <c r="AT24" s="348">
        <v>195</v>
      </c>
      <c r="AU24" s="289">
        <f t="shared" si="1"/>
        <v>0.12</v>
      </c>
      <c r="AV24" s="76"/>
      <c r="AW24" s="342">
        <v>280</v>
      </c>
      <c r="AX24" s="292">
        <f t="shared" si="7"/>
        <v>0</v>
      </c>
      <c r="AY24" s="289">
        <f t="shared" si="2"/>
        <v>0</v>
      </c>
      <c r="AZ24" s="339" t="s">
        <v>1656</v>
      </c>
    </row>
    <row r="25" spans="1:52" ht="14.25" x14ac:dyDescent="0.3">
      <c r="A25" s="106" t="s">
        <v>285</v>
      </c>
      <c r="B25" s="66" t="str">
        <f t="shared" si="4"/>
        <v>5741</v>
      </c>
      <c r="C25" s="137" t="s">
        <v>1318</v>
      </c>
      <c r="D25" s="168">
        <v>110</v>
      </c>
      <c r="E25" s="168">
        <v>100</v>
      </c>
      <c r="F25" s="139"/>
      <c r="G25" s="137"/>
      <c r="H25" s="168">
        <v>110</v>
      </c>
      <c r="I25" s="168">
        <v>100</v>
      </c>
      <c r="J25" s="139"/>
      <c r="K25" s="137"/>
      <c r="L25" s="168">
        <v>110</v>
      </c>
      <c r="M25" s="168">
        <v>100</v>
      </c>
      <c r="N25" s="139"/>
      <c r="O25" s="137"/>
      <c r="P25" s="168">
        <v>110</v>
      </c>
      <c r="Q25" s="168">
        <v>100</v>
      </c>
      <c r="R25" s="139"/>
      <c r="S25" s="137"/>
      <c r="T25" s="168">
        <v>100</v>
      </c>
      <c r="U25" s="168">
        <v>100</v>
      </c>
      <c r="V25" s="139"/>
      <c r="W25" s="137"/>
      <c r="X25" s="168">
        <v>100</v>
      </c>
      <c r="Y25" s="168">
        <v>100</v>
      </c>
      <c r="Z25" s="139">
        <v>0</v>
      </c>
      <c r="AA25" s="137"/>
      <c r="AB25" s="168">
        <v>100</v>
      </c>
      <c r="AC25" s="168">
        <v>100</v>
      </c>
      <c r="AD25" s="139">
        <f t="shared" si="5"/>
        <v>0</v>
      </c>
      <c r="AE25" s="137"/>
      <c r="AF25" s="168">
        <v>100</v>
      </c>
      <c r="AG25" s="291">
        <v>100</v>
      </c>
      <c r="AH25" s="168">
        <v>100</v>
      </c>
      <c r="AI25" s="289">
        <f t="shared" si="6"/>
        <v>0</v>
      </c>
      <c r="AJ25" s="38"/>
      <c r="AK25" s="348">
        <v>100</v>
      </c>
      <c r="AL25" s="348">
        <v>100</v>
      </c>
      <c r="AM25" s="289">
        <f t="shared" si="0"/>
        <v>0</v>
      </c>
      <c r="AN25" s="76"/>
      <c r="AO25" s="291">
        <v>100</v>
      </c>
      <c r="AP25" s="291">
        <v>100</v>
      </c>
      <c r="AQ25" s="289">
        <f t="shared" si="3"/>
        <v>0</v>
      </c>
      <c r="AR25" s="76"/>
      <c r="AS25" s="292">
        <v>100</v>
      </c>
      <c r="AT25" s="348">
        <v>0</v>
      </c>
      <c r="AU25" s="289">
        <f t="shared" si="1"/>
        <v>0</v>
      </c>
      <c r="AV25" s="76"/>
      <c r="AW25" s="342">
        <v>100</v>
      </c>
      <c r="AX25" s="292">
        <f t="shared" si="7"/>
        <v>0</v>
      </c>
      <c r="AY25" s="289">
        <f t="shared" si="2"/>
        <v>0</v>
      </c>
      <c r="AZ25" s="338"/>
    </row>
    <row r="26" spans="1:52" s="287" customFormat="1" ht="14.25" x14ac:dyDescent="0.3">
      <c r="A26" s="288" t="s">
        <v>1086</v>
      </c>
      <c r="B26" s="288" t="str">
        <f>MID(A26,14,4)</f>
        <v>5870</v>
      </c>
      <c r="C26" s="290" t="s">
        <v>1277</v>
      </c>
      <c r="D26" s="291">
        <v>100</v>
      </c>
      <c r="E26" s="291">
        <v>409.99</v>
      </c>
      <c r="F26" s="289"/>
      <c r="G26" s="290"/>
      <c r="H26" s="291">
        <v>100</v>
      </c>
      <c r="I26" s="291">
        <v>0</v>
      </c>
      <c r="J26" s="289"/>
      <c r="K26" s="290"/>
      <c r="L26" s="291">
        <v>100</v>
      </c>
      <c r="M26" s="291">
        <v>0</v>
      </c>
      <c r="N26" s="289"/>
      <c r="O26" s="290"/>
      <c r="P26" s="291">
        <v>100</v>
      </c>
      <c r="Q26" s="291">
        <v>0</v>
      </c>
      <c r="R26" s="289"/>
      <c r="S26" s="290"/>
      <c r="T26" s="291">
        <v>100</v>
      </c>
      <c r="U26" s="291">
        <v>0</v>
      </c>
      <c r="V26" s="289"/>
      <c r="W26" s="290"/>
      <c r="X26" s="291">
        <v>512</v>
      </c>
      <c r="Y26" s="291">
        <v>0</v>
      </c>
      <c r="Z26" s="289">
        <v>4.12</v>
      </c>
      <c r="AA26" s="290"/>
      <c r="AB26" s="291">
        <v>500</v>
      </c>
      <c r="AC26" s="291">
        <v>0</v>
      </c>
      <c r="AD26" s="289">
        <f>(AB26-X26)/X26</f>
        <v>-2.34375E-2</v>
      </c>
      <c r="AE26" s="290"/>
      <c r="AF26" s="291">
        <v>925</v>
      </c>
      <c r="AG26" s="291">
        <v>925</v>
      </c>
      <c r="AH26" s="291">
        <v>0</v>
      </c>
      <c r="AI26" s="289">
        <f>(AG26-AB26)/AB26</f>
        <v>0.85</v>
      </c>
      <c r="AJ26" s="289"/>
      <c r="AK26" s="348">
        <v>650</v>
      </c>
      <c r="AL26" s="348">
        <v>457.39</v>
      </c>
      <c r="AM26" s="289">
        <f t="shared" si="0"/>
        <v>-0.29729729729729731</v>
      </c>
      <c r="AN26" s="76"/>
      <c r="AO26" s="291">
        <v>650</v>
      </c>
      <c r="AP26" s="291">
        <v>0</v>
      </c>
      <c r="AQ26" s="289">
        <f t="shared" si="3"/>
        <v>0</v>
      </c>
      <c r="AR26" s="76"/>
      <c r="AS26" s="292">
        <v>650</v>
      </c>
      <c r="AT26" s="348">
        <v>0</v>
      </c>
      <c r="AU26" s="289">
        <f t="shared" si="1"/>
        <v>0</v>
      </c>
      <c r="AV26" s="76"/>
      <c r="AW26" s="342">
        <v>650</v>
      </c>
      <c r="AX26" s="292">
        <f t="shared" si="7"/>
        <v>0</v>
      </c>
      <c r="AY26" s="289">
        <f t="shared" si="2"/>
        <v>0</v>
      </c>
      <c r="AZ26" s="338"/>
    </row>
    <row r="27" spans="1:52" s="135" customFormat="1" ht="14.25" x14ac:dyDescent="0.3">
      <c r="A27" s="288" t="s">
        <v>1471</v>
      </c>
      <c r="B27" s="288" t="str">
        <f>MID(A27,14,4)</f>
        <v>5876</v>
      </c>
      <c r="C27" s="290" t="s">
        <v>1066</v>
      </c>
      <c r="D27" s="168"/>
      <c r="E27" s="168"/>
      <c r="F27" s="139"/>
      <c r="G27" s="137"/>
      <c r="H27" s="168"/>
      <c r="I27" s="168"/>
      <c r="J27" s="139"/>
      <c r="K27" s="137"/>
      <c r="L27" s="168"/>
      <c r="M27" s="168"/>
      <c r="N27" s="139"/>
      <c r="O27" s="137"/>
      <c r="P27" s="168"/>
      <c r="Q27" s="168"/>
      <c r="R27" s="139"/>
      <c r="S27" s="137"/>
      <c r="T27" s="168"/>
      <c r="U27" s="168"/>
      <c r="V27" s="139"/>
      <c r="W27" s="137"/>
      <c r="X27" s="168"/>
      <c r="Y27" s="168"/>
      <c r="Z27" s="139"/>
      <c r="AA27" s="137"/>
      <c r="AB27" s="168">
        <v>0</v>
      </c>
      <c r="AC27" s="168">
        <v>0</v>
      </c>
      <c r="AD27" s="139"/>
      <c r="AE27" s="137"/>
      <c r="AF27" s="168"/>
      <c r="AG27" s="291">
        <v>0</v>
      </c>
      <c r="AH27" s="168">
        <v>0</v>
      </c>
      <c r="AI27" s="289" t="e">
        <f>(AG27-AB27)/AB27</f>
        <v>#DIV/0!</v>
      </c>
      <c r="AJ27" s="139"/>
      <c r="AK27" s="348">
        <v>995</v>
      </c>
      <c r="AL27" s="348">
        <v>995</v>
      </c>
      <c r="AM27" s="289" t="e">
        <f t="shared" si="0"/>
        <v>#DIV/0!</v>
      </c>
      <c r="AN27" s="76"/>
      <c r="AO27" s="291">
        <v>1111</v>
      </c>
      <c r="AP27" s="291">
        <v>1318.8</v>
      </c>
      <c r="AQ27" s="289">
        <f t="shared" si="3"/>
        <v>0.11658291457286432</v>
      </c>
      <c r="AR27" s="76"/>
      <c r="AS27" s="292">
        <v>1185</v>
      </c>
      <c r="AT27" s="348">
        <v>0</v>
      </c>
      <c r="AU27" s="289">
        <f t="shared" si="1"/>
        <v>6.6606660666066603E-2</v>
      </c>
      <c r="AV27" s="76"/>
      <c r="AW27" s="342">
        <v>1385</v>
      </c>
      <c r="AX27" s="292">
        <f t="shared" si="7"/>
        <v>200</v>
      </c>
      <c r="AY27" s="289">
        <f t="shared" si="2"/>
        <v>0.16877637130801687</v>
      </c>
      <c r="AZ27" s="339" t="s">
        <v>1794</v>
      </c>
    </row>
    <row r="28" spans="1:52" s="64" customFormat="1" x14ac:dyDescent="0.25">
      <c r="A28" s="142"/>
      <c r="B28" s="142"/>
      <c r="C28" s="142" t="s">
        <v>168</v>
      </c>
      <c r="D28" s="143">
        <f>SUM(D11:D27)</f>
        <v>4623.55</v>
      </c>
      <c r="E28" s="143">
        <f>SUM(E11:E27)</f>
        <v>4623.5499999999993</v>
      </c>
      <c r="F28" s="144"/>
      <c r="G28" s="142"/>
      <c r="H28" s="143">
        <f>SUM(H11:H27)</f>
        <v>4500</v>
      </c>
      <c r="I28" s="143">
        <f>SUM(I11:I27)</f>
        <v>2400.5100000000002</v>
      </c>
      <c r="J28" s="145">
        <f>(H28-D28)/D28</f>
        <v>-2.6721891187507472E-2</v>
      </c>
      <c r="K28" s="142"/>
      <c r="L28" s="143">
        <f>SUM(L11:L27)</f>
        <v>5351</v>
      </c>
      <c r="M28" s="143">
        <f>SUM(M11:M27)</f>
        <v>3752.04</v>
      </c>
      <c r="N28" s="145">
        <f>(L28-H28)/H28</f>
        <v>0.18911111111111112</v>
      </c>
      <c r="O28" s="142"/>
      <c r="P28" s="143">
        <f>SUM(P11:P27)</f>
        <v>4945</v>
      </c>
      <c r="Q28" s="143">
        <f>SUM(Q11:Q27)</f>
        <v>2855.43</v>
      </c>
      <c r="R28" s="145">
        <f>(P28-L28)/L28</f>
        <v>-7.5873668473182582E-2</v>
      </c>
      <c r="S28" s="142"/>
      <c r="T28" s="143">
        <f>SUM(T11:T27)</f>
        <v>6177</v>
      </c>
      <c r="U28" s="143">
        <f>SUM(U11:U27)</f>
        <v>4763.55</v>
      </c>
      <c r="V28" s="145">
        <f>(T28-P28)/P28</f>
        <v>0.24914054600606672</v>
      </c>
      <c r="W28" s="142"/>
      <c r="X28" s="143">
        <f>SUM(X11:X27)</f>
        <v>6177</v>
      </c>
      <c r="Y28" s="143">
        <f>SUM(Y11:Y27)</f>
        <v>2793.0200000000004</v>
      </c>
      <c r="Z28" s="145">
        <f>(X28-T28)/T28</f>
        <v>0</v>
      </c>
      <c r="AA28" s="142"/>
      <c r="AB28" s="143">
        <f>SUM(AB11:AB27)</f>
        <v>9696</v>
      </c>
      <c r="AC28" s="143">
        <f>SUM(AC11:AC27)</f>
        <v>7173.72</v>
      </c>
      <c r="AD28" s="144">
        <f>(AB28-X28)/X28</f>
        <v>0.56969402622632348</v>
      </c>
      <c r="AE28" s="142"/>
      <c r="AF28" s="143">
        <f>SUM(AF11:AF27)</f>
        <v>7113</v>
      </c>
      <c r="AG28" s="143">
        <f>SUM(AG11:AG27)</f>
        <v>7113</v>
      </c>
      <c r="AH28" s="143">
        <f>SUM(AH11:AH27)</f>
        <v>2268.9900000000002</v>
      </c>
      <c r="AI28" s="144">
        <f>(AG28-AB28)/AB28</f>
        <v>-0.26639851485148514</v>
      </c>
      <c r="AJ28" s="144"/>
      <c r="AK28" s="294">
        <f>SUM(AK11:AK27)</f>
        <v>9493</v>
      </c>
      <c r="AL28" s="294">
        <f>SUM(AL11:AL27)</f>
        <v>7624.6200000000017</v>
      </c>
      <c r="AM28" s="144">
        <f t="shared" si="0"/>
        <v>0.33459862224096726</v>
      </c>
      <c r="AN28" s="76"/>
      <c r="AO28" s="294">
        <f>SUM(AO11:AO27)</f>
        <v>9295.4</v>
      </c>
      <c r="AP28" s="294">
        <f>SUM(AP11:AP27)</f>
        <v>4814.59</v>
      </c>
      <c r="AQ28" s="144">
        <f t="shared" si="3"/>
        <v>-2.0815337617191652E-2</v>
      </c>
      <c r="AR28" s="76"/>
      <c r="AS28" s="294">
        <f>SUM(AS11:AS27)</f>
        <v>12752.9</v>
      </c>
      <c r="AT28" s="294">
        <f>SUM(AT11:AT27)</f>
        <v>7439.53</v>
      </c>
      <c r="AU28" s="144">
        <f t="shared" si="1"/>
        <v>0.37195817285969407</v>
      </c>
      <c r="AV28" s="76"/>
      <c r="AW28" s="143">
        <f>SUM(AW11:AW27)</f>
        <v>10082.4</v>
      </c>
      <c r="AX28" s="294">
        <f>SUM(AX11:AX27)</f>
        <v>-2670.5</v>
      </c>
      <c r="AY28" s="144">
        <f t="shared" si="2"/>
        <v>-0.20940335139458477</v>
      </c>
      <c r="AZ28" s="142"/>
    </row>
    <row r="29" spans="1:52" s="135" customFormat="1" x14ac:dyDescent="0.25">
      <c r="D29" s="62"/>
      <c r="E29" s="62"/>
      <c r="F29" s="139"/>
      <c r="G29" s="137"/>
      <c r="H29" s="62"/>
      <c r="I29" s="62"/>
      <c r="J29" s="289"/>
      <c r="K29" s="137"/>
      <c r="L29" s="62"/>
      <c r="M29" s="62"/>
      <c r="N29" s="289"/>
      <c r="O29" s="137"/>
      <c r="P29" s="62"/>
      <c r="Q29" s="62"/>
      <c r="R29" s="289"/>
      <c r="S29" s="137"/>
      <c r="T29" s="62"/>
      <c r="U29" s="62"/>
      <c r="V29" s="289"/>
      <c r="W29" s="137"/>
      <c r="X29" s="62"/>
      <c r="Y29" s="62"/>
      <c r="Z29" s="139"/>
      <c r="AA29" s="137"/>
      <c r="AB29" s="62"/>
      <c r="AC29" s="62"/>
      <c r="AD29" s="139"/>
      <c r="AE29" s="137"/>
      <c r="AF29" s="62"/>
      <c r="AG29" s="62"/>
      <c r="AH29" s="62"/>
      <c r="AI29" s="139"/>
      <c r="AJ29" s="139"/>
      <c r="AK29" s="62"/>
      <c r="AL29" s="62"/>
      <c r="AM29" s="289"/>
      <c r="AN29" s="76"/>
      <c r="AO29" s="62"/>
      <c r="AP29" s="62"/>
      <c r="AQ29" s="289"/>
      <c r="AR29" s="76"/>
      <c r="AS29" s="62"/>
      <c r="AT29" s="62"/>
      <c r="AU29" s="289"/>
      <c r="AV29" s="76"/>
      <c r="AW29" s="62"/>
      <c r="AX29" s="62"/>
      <c r="AY29" s="289"/>
    </row>
    <row r="30" spans="1:52" s="64" customFormat="1" x14ac:dyDescent="0.25">
      <c r="A30" s="151"/>
      <c r="B30" s="151"/>
      <c r="C30" s="156" t="s">
        <v>169</v>
      </c>
      <c r="D30" s="153">
        <f>D8+D28</f>
        <v>33519.550000000003</v>
      </c>
      <c r="E30" s="153">
        <f>E8+E28</f>
        <v>33519.550000000003</v>
      </c>
      <c r="F30" s="154"/>
      <c r="G30" s="151"/>
      <c r="H30" s="153">
        <f>H8+H28</f>
        <v>35205</v>
      </c>
      <c r="I30" s="153">
        <f>I8+I28</f>
        <v>33105.51</v>
      </c>
      <c r="J30" s="154">
        <f>(H30-D30)/D30</f>
        <v>5.0282596275904569E-2</v>
      </c>
      <c r="K30" s="151"/>
      <c r="L30" s="153">
        <f>L8+L28</f>
        <v>38050.65</v>
      </c>
      <c r="M30" s="153">
        <f>M8+M28</f>
        <v>36451.72</v>
      </c>
      <c r="N30" s="154">
        <f>(L30-H30)/H30</f>
        <v>8.0830847890924623E-2</v>
      </c>
      <c r="O30" s="151"/>
      <c r="P30" s="153">
        <f>P8+P28</f>
        <v>39573.96</v>
      </c>
      <c r="Q30" s="153">
        <f>Q8+Q28</f>
        <v>37484.31</v>
      </c>
      <c r="R30" s="154">
        <f>(P30-L30)/L30</f>
        <v>4.0033744495823267E-2</v>
      </c>
      <c r="S30" s="151"/>
      <c r="T30" s="153">
        <f>T8+T28</f>
        <v>42548.92</v>
      </c>
      <c r="U30" s="153">
        <f>U8+U28</f>
        <v>41065.79</v>
      </c>
      <c r="V30" s="154">
        <f>(T30-P30)/P30</f>
        <v>7.517468557607071E-2</v>
      </c>
      <c r="W30" s="151"/>
      <c r="X30" s="153">
        <f>X8+X28</f>
        <v>45197.18</v>
      </c>
      <c r="Y30" s="153">
        <f>Y8+Y28</f>
        <v>41813.199999999997</v>
      </c>
      <c r="Z30" s="154">
        <f>(X30-T30)/T30</f>
        <v>6.2240357687104682E-2</v>
      </c>
      <c r="AA30" s="151"/>
      <c r="AB30" s="153">
        <f>AB8+AB28</f>
        <v>50343.1</v>
      </c>
      <c r="AC30" s="153">
        <f>AC8+AC28</f>
        <v>47820.81</v>
      </c>
      <c r="AD30" s="154">
        <f>(AB30-X30)/X30</f>
        <v>0.11385489094673602</v>
      </c>
      <c r="AE30" s="151"/>
      <c r="AF30" s="153">
        <f>AF8+AF28</f>
        <v>49568.83</v>
      </c>
      <c r="AG30" s="277">
        <f>AG8+AG28</f>
        <v>53328.79</v>
      </c>
      <c r="AH30" s="153">
        <f>AH8+AH28</f>
        <v>48484.78</v>
      </c>
      <c r="AI30" s="154">
        <f>(AG30-AB30)/AB30</f>
        <v>5.9306836488019259E-2</v>
      </c>
      <c r="AJ30" s="154"/>
      <c r="AK30" s="295">
        <f>AK8+AK28</f>
        <v>58230.05</v>
      </c>
      <c r="AL30" s="295">
        <f>AL8+AL28</f>
        <v>56174.94</v>
      </c>
      <c r="AM30" s="154">
        <f t="shared" si="0"/>
        <v>9.1906454281074107E-2</v>
      </c>
      <c r="AN30" s="76"/>
      <c r="AO30" s="295">
        <f>AO8+AO28</f>
        <v>61365.23</v>
      </c>
      <c r="AP30" s="295">
        <f>AP8+AP28</f>
        <v>56884.42</v>
      </c>
      <c r="AQ30" s="154">
        <f t="shared" si="3"/>
        <v>5.3841272676221304E-2</v>
      </c>
      <c r="AR30" s="76"/>
      <c r="AS30" s="295">
        <f>AS8+AS28</f>
        <v>67457.76999999999</v>
      </c>
      <c r="AT30" s="295">
        <f>AT8+AT28</f>
        <v>33506.379999999997</v>
      </c>
      <c r="AU30" s="154">
        <f>(AS30-AO30)/AO30</f>
        <v>9.9283258614039027E-2</v>
      </c>
      <c r="AV30" s="76"/>
      <c r="AW30" s="153" t="e">
        <f>AW8+AW28</f>
        <v>#REF!</v>
      </c>
      <c r="AX30" s="295" t="e">
        <f>AX8+AX28</f>
        <v>#REF!</v>
      </c>
      <c r="AY30" s="154" t="e">
        <f>(AW30-AS30)/AS30</f>
        <v>#REF!</v>
      </c>
      <c r="AZ30" s="156"/>
    </row>
    <row r="31" spans="1:52" x14ac:dyDescent="0.25">
      <c r="D31" s="67"/>
      <c r="H31" s="67"/>
      <c r="L31" s="67"/>
      <c r="P31" s="67"/>
      <c r="T31" s="67"/>
      <c r="X31" s="67"/>
      <c r="AB31" s="67"/>
      <c r="AF31" s="67"/>
      <c r="AG31" s="67"/>
      <c r="AK31" s="296"/>
      <c r="AN31" s="76"/>
      <c r="AO31" s="296"/>
      <c r="AR31" s="76"/>
      <c r="AS31" s="296"/>
      <c r="AV31" s="76"/>
    </row>
    <row r="32" spans="1:52" s="61" customFormat="1" ht="14.25" thickBot="1" x14ac:dyDescent="0.3">
      <c r="C32" s="61" t="s">
        <v>170</v>
      </c>
      <c r="D32" s="69"/>
      <c r="E32" s="86">
        <f>D30-E30</f>
        <v>0</v>
      </c>
      <c r="H32" s="69"/>
      <c r="I32" s="86">
        <f>H30-I30</f>
        <v>2099.489999999998</v>
      </c>
      <c r="L32" s="69"/>
      <c r="M32" s="86">
        <f>L30-M30</f>
        <v>1598.9300000000003</v>
      </c>
      <c r="P32" s="69"/>
      <c r="Q32" s="86">
        <f>P30-Q30</f>
        <v>2089.6500000000015</v>
      </c>
      <c r="T32" s="69"/>
      <c r="U32" s="86">
        <f>T30-U30</f>
        <v>1483.1299999999974</v>
      </c>
      <c r="X32" s="69"/>
      <c r="Y32" s="68">
        <f>X30-Y30</f>
        <v>3383.9800000000032</v>
      </c>
      <c r="AB32" s="69"/>
      <c r="AC32" s="68">
        <f>AB30-AC30</f>
        <v>2522.2900000000009</v>
      </c>
      <c r="AF32" s="69"/>
      <c r="AG32" s="69"/>
      <c r="AH32" s="68">
        <f>AG30-AH30</f>
        <v>4844.010000000002</v>
      </c>
      <c r="AK32" s="69"/>
      <c r="AL32" s="68">
        <f>AK30-AL30</f>
        <v>2055.1100000000006</v>
      </c>
      <c r="AN32" s="76"/>
      <c r="AO32" s="69"/>
      <c r="AP32" s="68">
        <f>AO30-AP30</f>
        <v>4480.8100000000049</v>
      </c>
      <c r="AR32" s="76"/>
      <c r="AS32" s="69"/>
      <c r="AT32" s="68">
        <f>AS30-AT30</f>
        <v>33951.389999999992</v>
      </c>
      <c r="AV32" s="76"/>
      <c r="AW32" s="70"/>
      <c r="AX32" s="70"/>
    </row>
    <row r="33" spans="4:52" ht="14.25" thickTop="1" x14ac:dyDescent="0.25">
      <c r="D33" s="81"/>
      <c r="E33" s="76"/>
      <c r="F33" s="77"/>
      <c r="G33" s="76"/>
      <c r="H33" s="81"/>
      <c r="I33" s="76"/>
      <c r="J33" s="77"/>
      <c r="K33" s="76"/>
      <c r="L33" s="81"/>
      <c r="M33" s="76"/>
      <c r="N33" s="77"/>
      <c r="O33" s="76"/>
      <c r="P33" s="81"/>
      <c r="Q33" s="76"/>
      <c r="R33" s="77"/>
      <c r="S33" s="76"/>
      <c r="T33" s="81"/>
      <c r="U33" s="76"/>
      <c r="V33" s="77"/>
      <c r="W33" s="76"/>
      <c r="X33" s="81"/>
      <c r="Y33" s="76"/>
      <c r="Z33" s="76"/>
      <c r="AA33" s="76"/>
      <c r="AB33" s="81"/>
      <c r="AC33" s="76"/>
      <c r="AD33" s="76"/>
      <c r="AE33" s="76"/>
      <c r="AF33" s="81"/>
      <c r="AG33" s="81"/>
      <c r="AH33" s="76"/>
      <c r="AI33" s="76"/>
      <c r="AJ33" s="76"/>
      <c r="AK33" s="81"/>
      <c r="AL33" s="76"/>
      <c r="AM33" s="76"/>
      <c r="AN33" s="76"/>
      <c r="AO33" s="81"/>
      <c r="AP33" s="76"/>
      <c r="AQ33" s="76"/>
      <c r="AR33" s="76"/>
      <c r="AS33" s="81"/>
      <c r="AT33" s="76"/>
      <c r="AU33" s="76"/>
      <c r="AV33" s="76"/>
      <c r="AW33" s="163" t="s">
        <v>947</v>
      </c>
      <c r="AX33" s="164"/>
      <c r="AY33" s="165"/>
      <c r="AZ33" s="135"/>
    </row>
    <row r="34" spans="4:52" x14ac:dyDescent="0.25">
      <c r="AN34" s="76"/>
      <c r="AR34" s="76"/>
      <c r="AV34" s="76"/>
      <c r="AW34" s="166" t="s">
        <v>202</v>
      </c>
      <c r="AX34" s="2"/>
      <c r="AY34" s="215" t="e">
        <f>AW8*0.0145</f>
        <v>#REF!</v>
      </c>
      <c r="AZ34" s="135"/>
    </row>
    <row r="35" spans="4:52" ht="13.5" customHeight="1" x14ac:dyDescent="0.25">
      <c r="AN35" s="76"/>
      <c r="AR35" s="76"/>
      <c r="AV35" s="76"/>
      <c r="AW35" s="134" t="s">
        <v>203</v>
      </c>
      <c r="AX35" s="2"/>
      <c r="AY35" s="215" t="e">
        <f>AW8*0.0009</f>
        <v>#REF!</v>
      </c>
      <c r="AZ35" s="135"/>
    </row>
    <row r="36" spans="4:52" x14ac:dyDescent="0.25">
      <c r="AN36" s="76"/>
      <c r="AR36" s="76"/>
      <c r="AV36" s="76"/>
      <c r="AW36" s="134" t="s">
        <v>204</v>
      </c>
      <c r="AX36" s="2"/>
      <c r="AY36" s="215" t="e">
        <f>AW8*0.001</f>
        <v>#REF!</v>
      </c>
      <c r="AZ36" s="135"/>
    </row>
    <row r="37" spans="4:52" x14ac:dyDescent="0.25">
      <c r="AN37" s="76"/>
      <c r="AR37" s="76"/>
      <c r="AV37" s="76"/>
      <c r="AW37" s="134" t="s">
        <v>205</v>
      </c>
      <c r="AX37" s="2"/>
      <c r="AY37" s="215" t="e">
        <f>#REF!</f>
        <v>#REF!</v>
      </c>
      <c r="AZ37" s="135"/>
    </row>
    <row r="38" spans="4:52" x14ac:dyDescent="0.25">
      <c r="AN38" s="76"/>
      <c r="AR38" s="76"/>
      <c r="AV38" s="76"/>
      <c r="AW38" s="134" t="s">
        <v>206</v>
      </c>
      <c r="AX38" s="2"/>
      <c r="AY38" s="218">
        <f>'Health Ins'!L28</f>
        <v>22266</v>
      </c>
      <c r="AZ38" s="135"/>
    </row>
    <row r="39" spans="4:52" x14ac:dyDescent="0.25">
      <c r="AN39" s="76"/>
      <c r="AR39" s="76"/>
      <c r="AV39" s="76"/>
      <c r="AW39" s="158"/>
      <c r="AX39" s="160"/>
      <c r="AY39" s="217" t="e">
        <f>SUM(AY34:AY38)</f>
        <v>#REF!</v>
      </c>
      <c r="AZ39" s="135"/>
    </row>
    <row r="40" spans="4:52" x14ac:dyDescent="0.25">
      <c r="D40" s="81"/>
      <c r="E40" s="76"/>
      <c r="F40" s="76"/>
      <c r="G40" s="76"/>
      <c r="H40" s="81"/>
      <c r="I40" s="76"/>
      <c r="J40" s="76"/>
      <c r="K40" s="76"/>
      <c r="L40" s="81"/>
      <c r="M40" s="76"/>
      <c r="N40" s="76"/>
      <c r="O40" s="76"/>
      <c r="P40" s="81"/>
      <c r="Q40" s="76"/>
      <c r="R40" s="76"/>
      <c r="S40" s="76"/>
      <c r="T40" s="81"/>
      <c r="U40" s="76"/>
      <c r="V40" s="76"/>
      <c r="W40" s="76"/>
      <c r="X40" s="81"/>
      <c r="Y40" s="76"/>
      <c r="Z40" s="76"/>
      <c r="AA40" s="76"/>
      <c r="AB40" s="81"/>
      <c r="AC40" s="76"/>
      <c r="AD40" s="76"/>
      <c r="AE40" s="76"/>
      <c r="AF40" s="81"/>
      <c r="AG40" s="81"/>
      <c r="AH40" s="76"/>
      <c r="AI40" s="76"/>
      <c r="AJ40" s="76"/>
      <c r="AK40" s="81"/>
      <c r="AL40" s="76"/>
      <c r="AM40" s="76"/>
      <c r="AN40" s="76"/>
      <c r="AO40" s="81"/>
      <c r="AP40" s="76"/>
      <c r="AQ40" s="76"/>
      <c r="AR40" s="76"/>
      <c r="AS40" s="81"/>
      <c r="AT40" s="76"/>
      <c r="AU40" s="76"/>
      <c r="AV40" s="76"/>
      <c r="AW40" s="78"/>
      <c r="AX40" s="78"/>
    </row>
    <row r="41" spans="4:52" x14ac:dyDescent="0.25">
      <c r="D41" s="81"/>
      <c r="E41" s="76"/>
      <c r="F41" s="76"/>
      <c r="G41" s="76"/>
      <c r="H41" s="81"/>
      <c r="I41" s="76"/>
      <c r="J41" s="76"/>
      <c r="K41" s="76"/>
      <c r="L41" s="81"/>
      <c r="M41" s="76"/>
      <c r="N41" s="76"/>
      <c r="O41" s="76"/>
      <c r="P41" s="81"/>
      <c r="Q41" s="76"/>
      <c r="R41" s="76"/>
      <c r="S41" s="76"/>
      <c r="T41" s="81"/>
      <c r="U41" s="76"/>
      <c r="V41" s="76"/>
      <c r="W41" s="76"/>
      <c r="X41" s="81"/>
      <c r="Y41" s="76"/>
      <c r="Z41" s="76"/>
      <c r="AA41" s="76"/>
      <c r="AB41" s="81"/>
      <c r="AC41" s="76"/>
      <c r="AD41" s="76"/>
      <c r="AE41" s="76"/>
      <c r="AF41" s="81"/>
      <c r="AG41" s="81"/>
      <c r="AH41" s="76"/>
      <c r="AI41" s="76"/>
      <c r="AJ41" s="76"/>
      <c r="AK41" s="81"/>
      <c r="AL41" s="76"/>
      <c r="AM41" s="76"/>
      <c r="AN41" s="76"/>
      <c r="AO41" s="81"/>
      <c r="AP41" s="76"/>
      <c r="AQ41" s="76"/>
      <c r="AR41" s="76"/>
      <c r="AS41" s="81"/>
      <c r="AT41" s="76"/>
      <c r="AU41" s="76"/>
      <c r="AV41" s="76"/>
      <c r="AW41" s="78"/>
      <c r="AX41" s="78"/>
    </row>
    <row r="42" spans="4:52" x14ac:dyDescent="0.25">
      <c r="D42" s="81"/>
      <c r="E42" s="76"/>
      <c r="F42" s="76"/>
      <c r="G42" s="76"/>
      <c r="H42" s="81"/>
      <c r="I42" s="76"/>
      <c r="J42" s="76"/>
      <c r="K42" s="76"/>
      <c r="L42" s="81"/>
      <c r="M42" s="76"/>
      <c r="N42" s="76"/>
      <c r="O42" s="76"/>
      <c r="P42" s="81"/>
      <c r="Q42" s="76"/>
      <c r="R42" s="76"/>
      <c r="S42" s="76"/>
      <c r="T42" s="81"/>
      <c r="U42" s="76"/>
      <c r="V42" s="76"/>
      <c r="W42" s="76"/>
      <c r="X42" s="81"/>
      <c r="Y42" s="76"/>
      <c r="Z42" s="76"/>
      <c r="AA42" s="76"/>
      <c r="AB42" s="81"/>
      <c r="AC42" s="76"/>
      <c r="AD42" s="76"/>
      <c r="AE42" s="76"/>
      <c r="AF42" s="81"/>
      <c r="AG42" s="81"/>
      <c r="AH42" s="76"/>
      <c r="AI42" s="76"/>
      <c r="AJ42" s="76"/>
      <c r="AK42" s="81"/>
      <c r="AL42" s="76"/>
      <c r="AM42" s="76"/>
      <c r="AN42" s="76"/>
      <c r="AO42" s="81"/>
      <c r="AP42" s="76"/>
      <c r="AQ42" s="76"/>
      <c r="AR42" s="76"/>
      <c r="AS42" s="81"/>
      <c r="AT42" s="76"/>
      <c r="AU42" s="76"/>
      <c r="AV42" s="76"/>
      <c r="AW42" s="78"/>
      <c r="AX42" s="78"/>
    </row>
    <row r="43" spans="4:52" x14ac:dyDescent="0.25">
      <c r="D43" s="81"/>
      <c r="E43" s="76"/>
      <c r="F43" s="76"/>
      <c r="G43" s="76"/>
      <c r="H43" s="81"/>
      <c r="I43" s="76"/>
      <c r="J43" s="76"/>
      <c r="K43" s="76"/>
      <c r="L43" s="81"/>
      <c r="M43" s="76"/>
      <c r="N43" s="76"/>
      <c r="O43" s="76"/>
      <c r="P43" s="81"/>
      <c r="Q43" s="76"/>
      <c r="R43" s="76"/>
      <c r="S43" s="76"/>
      <c r="T43" s="81"/>
      <c r="U43" s="76"/>
      <c r="V43" s="76"/>
      <c r="W43" s="76"/>
      <c r="X43" s="81"/>
      <c r="Y43" s="76"/>
      <c r="Z43" s="76"/>
      <c r="AA43" s="76"/>
      <c r="AB43" s="81"/>
      <c r="AC43" s="76"/>
      <c r="AD43" s="76"/>
      <c r="AE43" s="76"/>
      <c r="AF43" s="81"/>
      <c r="AG43" s="81"/>
      <c r="AH43" s="76"/>
      <c r="AI43" s="76"/>
      <c r="AJ43" s="76"/>
      <c r="AK43" s="81"/>
      <c r="AL43" s="76"/>
      <c r="AM43" s="76"/>
      <c r="AN43" s="76"/>
      <c r="AO43" s="81"/>
      <c r="AP43" s="76"/>
      <c r="AQ43" s="76"/>
      <c r="AR43" s="76"/>
      <c r="AS43" s="81"/>
      <c r="AT43" s="76"/>
      <c r="AU43" s="76"/>
      <c r="AV43" s="76"/>
      <c r="AW43" s="78"/>
      <c r="AX43" s="78"/>
    </row>
    <row r="44" spans="4:52" x14ac:dyDescent="0.25">
      <c r="D44" s="81"/>
      <c r="E44" s="76"/>
      <c r="F44" s="76"/>
      <c r="G44" s="76"/>
      <c r="H44" s="81"/>
      <c r="I44" s="76"/>
      <c r="J44" s="76"/>
      <c r="K44" s="76"/>
      <c r="L44" s="81"/>
      <c r="M44" s="76"/>
      <c r="N44" s="76"/>
      <c r="O44" s="76"/>
      <c r="P44" s="81"/>
      <c r="Q44" s="76"/>
      <c r="R44" s="76"/>
      <c r="S44" s="76"/>
      <c r="T44" s="81"/>
      <c r="U44" s="76"/>
      <c r="V44" s="76"/>
      <c r="W44" s="76"/>
      <c r="X44" s="81"/>
      <c r="Y44" s="76"/>
      <c r="Z44" s="76"/>
      <c r="AA44" s="76"/>
      <c r="AB44" s="81"/>
      <c r="AC44" s="76"/>
      <c r="AD44" s="76"/>
      <c r="AE44" s="76"/>
      <c r="AF44" s="81"/>
      <c r="AG44" s="81"/>
      <c r="AH44" s="76"/>
      <c r="AI44" s="76"/>
      <c r="AJ44" s="76"/>
      <c r="AK44" s="81"/>
      <c r="AL44" s="76"/>
      <c r="AM44" s="76"/>
      <c r="AN44" s="76"/>
      <c r="AO44" s="81"/>
      <c r="AP44" s="76"/>
      <c r="AQ44" s="76"/>
      <c r="AR44" s="76"/>
      <c r="AS44" s="81"/>
      <c r="AT44" s="76"/>
      <c r="AU44" s="76"/>
      <c r="AV44" s="76"/>
      <c r="AW44" s="78"/>
      <c r="AX44" s="78"/>
    </row>
    <row r="45" spans="4:52" x14ac:dyDescent="0.25">
      <c r="D45" s="81"/>
      <c r="E45" s="76"/>
      <c r="F45" s="76"/>
      <c r="G45" s="76"/>
      <c r="H45" s="81"/>
      <c r="I45" s="76"/>
      <c r="J45" s="76"/>
      <c r="K45" s="76"/>
      <c r="L45" s="81"/>
      <c r="M45" s="76"/>
      <c r="N45" s="76"/>
      <c r="O45" s="76"/>
      <c r="P45" s="81"/>
      <c r="Q45" s="76"/>
      <c r="R45" s="76"/>
      <c r="S45" s="76"/>
      <c r="T45" s="81"/>
      <c r="U45" s="76"/>
      <c r="V45" s="76"/>
      <c r="W45" s="76"/>
      <c r="X45" s="81"/>
      <c r="Y45" s="76"/>
      <c r="Z45" s="76"/>
      <c r="AA45" s="76"/>
      <c r="AB45" s="81"/>
      <c r="AC45" s="76"/>
      <c r="AD45" s="76"/>
      <c r="AE45" s="76"/>
      <c r="AF45" s="81"/>
      <c r="AG45" s="81"/>
      <c r="AH45" s="76"/>
      <c r="AI45" s="76"/>
      <c r="AJ45" s="76"/>
      <c r="AK45" s="81"/>
      <c r="AL45" s="76"/>
      <c r="AM45" s="76"/>
      <c r="AN45" s="76"/>
      <c r="AO45" s="81"/>
      <c r="AP45" s="76"/>
      <c r="AQ45" s="76"/>
      <c r="AR45" s="76"/>
      <c r="AS45" s="81"/>
      <c r="AT45" s="76"/>
      <c r="AU45" s="76"/>
      <c r="AV45" s="76"/>
      <c r="AW45" s="78"/>
      <c r="AX45" s="78"/>
    </row>
    <row r="46" spans="4:52" x14ac:dyDescent="0.25">
      <c r="D46" s="81"/>
      <c r="E46" s="76"/>
      <c r="F46" s="76"/>
      <c r="G46" s="76"/>
      <c r="H46" s="81"/>
      <c r="I46" s="76"/>
      <c r="J46" s="76"/>
      <c r="K46" s="76"/>
      <c r="L46" s="81"/>
      <c r="M46" s="76"/>
      <c r="N46" s="76"/>
      <c r="O46" s="76"/>
      <c r="P46" s="81"/>
      <c r="Q46" s="76"/>
      <c r="R46" s="76"/>
      <c r="S46" s="76"/>
      <c r="T46" s="81"/>
      <c r="U46" s="76"/>
      <c r="V46" s="76"/>
      <c r="W46" s="76"/>
      <c r="X46" s="81"/>
      <c r="Y46" s="76"/>
      <c r="Z46" s="76"/>
      <c r="AA46" s="76"/>
      <c r="AB46" s="81"/>
      <c r="AC46" s="76"/>
      <c r="AD46" s="76"/>
      <c r="AE46" s="76"/>
      <c r="AF46" s="81"/>
      <c r="AG46" s="81"/>
      <c r="AH46" s="76"/>
      <c r="AI46" s="76"/>
      <c r="AJ46" s="76"/>
      <c r="AK46" s="81"/>
      <c r="AL46" s="76"/>
      <c r="AM46" s="76"/>
      <c r="AN46" s="76"/>
      <c r="AO46" s="81"/>
      <c r="AP46" s="76"/>
      <c r="AQ46" s="76"/>
      <c r="AR46" s="76"/>
      <c r="AS46" s="81"/>
      <c r="AT46" s="76"/>
      <c r="AU46" s="76"/>
      <c r="AV46" s="76"/>
      <c r="AW46" s="78"/>
      <c r="AX46" s="78"/>
    </row>
    <row r="47" spans="4:52" x14ac:dyDescent="0.25">
      <c r="D47" s="81"/>
      <c r="E47" s="76"/>
      <c r="F47" s="76"/>
      <c r="G47" s="76"/>
      <c r="H47" s="81"/>
      <c r="I47" s="76"/>
      <c r="J47" s="76"/>
      <c r="K47" s="76"/>
      <c r="L47" s="81"/>
      <c r="M47" s="76"/>
      <c r="N47" s="76"/>
      <c r="O47" s="76"/>
      <c r="P47" s="81"/>
      <c r="Q47" s="76"/>
      <c r="R47" s="76"/>
      <c r="S47" s="76"/>
      <c r="T47" s="81"/>
      <c r="U47" s="76"/>
      <c r="V47" s="76"/>
      <c r="W47" s="76"/>
      <c r="X47" s="81"/>
      <c r="Y47" s="76"/>
      <c r="Z47" s="76"/>
      <c r="AA47" s="76"/>
      <c r="AB47" s="81"/>
      <c r="AC47" s="76"/>
      <c r="AD47" s="76"/>
      <c r="AE47" s="76"/>
      <c r="AF47" s="81"/>
      <c r="AG47" s="81"/>
      <c r="AH47" s="76"/>
      <c r="AI47" s="76"/>
      <c r="AJ47" s="76"/>
      <c r="AK47" s="81"/>
      <c r="AL47" s="76"/>
      <c r="AM47" s="76"/>
      <c r="AN47" s="76"/>
      <c r="AO47" s="81"/>
      <c r="AP47" s="76"/>
      <c r="AQ47" s="76"/>
      <c r="AR47" s="76"/>
      <c r="AS47" s="81"/>
      <c r="AT47" s="76"/>
      <c r="AU47" s="76"/>
      <c r="AV47" s="76"/>
      <c r="AW47" s="78"/>
      <c r="AX47" s="78"/>
    </row>
    <row r="48" spans="4:52" x14ac:dyDescent="0.25">
      <c r="D48" s="81"/>
      <c r="E48" s="76"/>
      <c r="F48" s="76"/>
      <c r="G48" s="76"/>
      <c r="H48" s="81"/>
      <c r="I48" s="76"/>
      <c r="J48" s="76"/>
      <c r="K48" s="76"/>
      <c r="L48" s="81"/>
      <c r="M48" s="76"/>
      <c r="N48" s="76"/>
      <c r="O48" s="76"/>
      <c r="P48" s="81"/>
      <c r="Q48" s="76"/>
      <c r="R48" s="76"/>
      <c r="S48" s="76"/>
      <c r="T48" s="81"/>
      <c r="U48" s="76"/>
      <c r="V48" s="76"/>
      <c r="W48" s="76"/>
      <c r="X48" s="81"/>
      <c r="Y48" s="76"/>
      <c r="Z48" s="76"/>
      <c r="AA48" s="76"/>
      <c r="AB48" s="81"/>
      <c r="AC48" s="76"/>
      <c r="AD48" s="76"/>
      <c r="AE48" s="76"/>
      <c r="AF48" s="81"/>
      <c r="AG48" s="81"/>
      <c r="AH48" s="76"/>
      <c r="AI48" s="76"/>
      <c r="AJ48" s="76"/>
      <c r="AK48" s="81"/>
      <c r="AL48" s="76"/>
      <c r="AM48" s="76"/>
      <c r="AO48" s="81"/>
      <c r="AP48" s="76"/>
      <c r="AQ48" s="76"/>
      <c r="AS48" s="81"/>
      <c r="AT48" s="76"/>
      <c r="AU48" s="76"/>
      <c r="AW48" s="78"/>
      <c r="AX48" s="78"/>
    </row>
    <row r="49" spans="4:50" x14ac:dyDescent="0.25">
      <c r="D49" s="81"/>
      <c r="E49" s="76"/>
      <c r="F49" s="76"/>
      <c r="G49" s="76"/>
      <c r="H49" s="81"/>
      <c r="I49" s="76"/>
      <c r="J49" s="76"/>
      <c r="K49" s="76"/>
      <c r="L49" s="81"/>
      <c r="M49" s="76"/>
      <c r="N49" s="76"/>
      <c r="O49" s="76"/>
      <c r="P49" s="81"/>
      <c r="Q49" s="76"/>
      <c r="R49" s="76"/>
      <c r="S49" s="76"/>
      <c r="T49" s="81"/>
      <c r="U49" s="76"/>
      <c r="V49" s="76"/>
      <c r="W49" s="76"/>
      <c r="X49" s="81"/>
      <c r="Y49" s="76"/>
      <c r="Z49" s="76"/>
      <c r="AA49" s="76"/>
      <c r="AB49" s="81"/>
      <c r="AC49" s="76"/>
      <c r="AD49" s="76"/>
      <c r="AE49" s="76"/>
      <c r="AF49" s="81"/>
      <c r="AG49" s="81"/>
      <c r="AH49" s="76"/>
      <c r="AI49" s="76"/>
      <c r="AJ49" s="76"/>
      <c r="AK49" s="81"/>
      <c r="AL49" s="76"/>
      <c r="AM49" s="76"/>
      <c r="AO49" s="81"/>
      <c r="AP49" s="76"/>
      <c r="AQ49" s="76"/>
      <c r="AS49" s="81"/>
      <c r="AT49" s="76"/>
      <c r="AU49" s="76"/>
      <c r="AW49" s="78"/>
      <c r="AX49" s="78"/>
    </row>
    <row r="50" spans="4:50" x14ac:dyDescent="0.25">
      <c r="D50" s="81"/>
      <c r="E50" s="76"/>
      <c r="F50" s="76"/>
      <c r="G50" s="76"/>
      <c r="H50" s="81"/>
      <c r="I50" s="76"/>
      <c r="J50" s="76"/>
      <c r="K50" s="76"/>
      <c r="L50" s="81"/>
      <c r="M50" s="76"/>
      <c r="N50" s="76"/>
      <c r="O50" s="76"/>
      <c r="P50" s="81"/>
      <c r="Q50" s="76"/>
      <c r="R50" s="76"/>
      <c r="S50" s="76"/>
      <c r="T50" s="81"/>
      <c r="U50" s="76"/>
      <c r="V50" s="76"/>
      <c r="W50" s="76"/>
      <c r="X50" s="81"/>
      <c r="Y50" s="76"/>
      <c r="Z50" s="76"/>
      <c r="AA50" s="76"/>
      <c r="AB50" s="81"/>
      <c r="AC50" s="76"/>
      <c r="AD50" s="76"/>
      <c r="AE50" s="76"/>
      <c r="AF50" s="81"/>
      <c r="AG50" s="81"/>
      <c r="AH50" s="76"/>
      <c r="AI50" s="76"/>
      <c r="AJ50" s="76"/>
      <c r="AK50" s="81"/>
      <c r="AL50" s="76"/>
      <c r="AM50" s="76"/>
      <c r="AO50" s="81"/>
      <c r="AP50" s="76"/>
      <c r="AQ50" s="76"/>
      <c r="AS50" s="81"/>
      <c r="AT50" s="76"/>
      <c r="AU50" s="76"/>
      <c r="AW50" s="78"/>
      <c r="AX50" s="78"/>
    </row>
    <row r="51" spans="4:50" x14ac:dyDescent="0.25">
      <c r="D51" s="81"/>
      <c r="E51" s="76"/>
      <c r="F51" s="76"/>
      <c r="G51" s="76"/>
      <c r="H51" s="81"/>
      <c r="I51" s="76"/>
      <c r="J51" s="76"/>
      <c r="K51" s="76"/>
      <c r="L51" s="81"/>
      <c r="M51" s="76"/>
      <c r="N51" s="76"/>
      <c r="O51" s="76"/>
      <c r="P51" s="81"/>
      <c r="Q51" s="76"/>
      <c r="R51" s="76"/>
      <c r="S51" s="76"/>
      <c r="T51" s="81"/>
      <c r="U51" s="76"/>
      <c r="V51" s="76"/>
      <c r="W51" s="76"/>
      <c r="X51" s="81"/>
      <c r="Y51" s="76"/>
      <c r="Z51" s="76"/>
      <c r="AA51" s="76"/>
      <c r="AB51" s="81"/>
      <c r="AC51" s="76"/>
      <c r="AD51" s="76"/>
      <c r="AE51" s="76"/>
      <c r="AF51" s="81"/>
      <c r="AG51" s="81"/>
      <c r="AH51" s="76"/>
      <c r="AI51" s="76"/>
      <c r="AJ51" s="76"/>
      <c r="AK51" s="81"/>
      <c r="AL51" s="76"/>
      <c r="AM51" s="76"/>
      <c r="AO51" s="81"/>
      <c r="AP51" s="76"/>
      <c r="AQ51" s="76"/>
      <c r="AS51" s="81"/>
      <c r="AT51" s="76"/>
      <c r="AU51" s="76"/>
      <c r="AW51" s="78"/>
      <c r="AX51" s="78"/>
    </row>
    <row r="52" spans="4:50" x14ac:dyDescent="0.25">
      <c r="D52" s="81"/>
      <c r="E52" s="76"/>
      <c r="F52" s="76"/>
      <c r="G52" s="76"/>
      <c r="H52" s="81"/>
      <c r="I52" s="76"/>
      <c r="J52" s="76"/>
      <c r="K52" s="76"/>
      <c r="L52" s="81"/>
      <c r="M52" s="76"/>
      <c r="N52" s="76"/>
      <c r="O52" s="76"/>
      <c r="P52" s="81"/>
      <c r="Q52" s="76"/>
      <c r="R52" s="76"/>
      <c r="S52" s="76"/>
      <c r="T52" s="81"/>
      <c r="U52" s="76"/>
      <c r="V52" s="76"/>
      <c r="W52" s="76"/>
      <c r="X52" s="81"/>
      <c r="Y52" s="76"/>
      <c r="Z52" s="76"/>
      <c r="AA52" s="76"/>
      <c r="AB52" s="81"/>
      <c r="AC52" s="76"/>
      <c r="AD52" s="76"/>
      <c r="AE52" s="76"/>
      <c r="AF52" s="81"/>
      <c r="AG52" s="81"/>
      <c r="AH52" s="76"/>
      <c r="AI52" s="76"/>
      <c r="AJ52" s="76"/>
      <c r="AK52" s="81"/>
      <c r="AL52" s="76"/>
      <c r="AM52" s="76"/>
      <c r="AO52" s="81"/>
      <c r="AP52" s="76"/>
      <c r="AQ52" s="76"/>
      <c r="AS52" s="81"/>
      <c r="AT52" s="76"/>
      <c r="AU52" s="76"/>
      <c r="AW52" s="78"/>
      <c r="AX52" s="78"/>
    </row>
    <row r="53" spans="4:50" x14ac:dyDescent="0.25">
      <c r="D53" s="81"/>
      <c r="E53" s="76"/>
      <c r="F53" s="76"/>
      <c r="G53" s="76"/>
      <c r="H53" s="81"/>
      <c r="I53" s="76"/>
      <c r="J53" s="76"/>
      <c r="K53" s="76"/>
      <c r="L53" s="81"/>
      <c r="M53" s="76"/>
      <c r="N53" s="76"/>
      <c r="O53" s="76"/>
      <c r="P53" s="81"/>
      <c r="Q53" s="76"/>
      <c r="R53" s="76"/>
      <c r="S53" s="76"/>
      <c r="T53" s="81"/>
      <c r="U53" s="76"/>
      <c r="V53" s="76"/>
      <c r="W53" s="76"/>
      <c r="X53" s="81"/>
      <c r="Y53" s="76"/>
      <c r="Z53" s="76"/>
      <c r="AA53" s="76"/>
      <c r="AB53" s="81"/>
      <c r="AC53" s="76"/>
      <c r="AD53" s="76"/>
      <c r="AE53" s="76"/>
      <c r="AF53" s="81"/>
      <c r="AG53" s="81"/>
      <c r="AH53" s="76"/>
      <c r="AI53" s="76"/>
      <c r="AJ53" s="76"/>
      <c r="AK53" s="81"/>
      <c r="AL53" s="76"/>
      <c r="AM53" s="76"/>
      <c r="AO53" s="81"/>
      <c r="AP53" s="76"/>
      <c r="AQ53" s="76"/>
      <c r="AS53" s="81"/>
      <c r="AT53" s="76"/>
      <c r="AU53" s="76"/>
      <c r="AW53" s="78"/>
      <c r="AX53" s="78"/>
    </row>
    <row r="54" spans="4:50" x14ac:dyDescent="0.25">
      <c r="D54" s="81"/>
      <c r="E54" s="76"/>
      <c r="F54" s="76"/>
      <c r="G54" s="76"/>
      <c r="H54" s="81"/>
      <c r="I54" s="76"/>
      <c r="J54" s="76"/>
      <c r="K54" s="76"/>
      <c r="L54" s="81"/>
      <c r="M54" s="76"/>
      <c r="N54" s="76"/>
      <c r="O54" s="76"/>
      <c r="P54" s="81"/>
      <c r="Q54" s="76"/>
      <c r="R54" s="76"/>
      <c r="S54" s="76"/>
      <c r="T54" s="81"/>
      <c r="U54" s="76"/>
      <c r="V54" s="76"/>
      <c r="W54" s="76"/>
      <c r="X54" s="81"/>
      <c r="Y54" s="76"/>
      <c r="Z54" s="76"/>
      <c r="AA54" s="76"/>
      <c r="AB54" s="81"/>
      <c r="AC54" s="76"/>
      <c r="AD54" s="76"/>
      <c r="AE54" s="76"/>
      <c r="AF54" s="81"/>
      <c r="AG54" s="81"/>
      <c r="AH54" s="76"/>
      <c r="AI54" s="76"/>
      <c r="AJ54" s="76"/>
      <c r="AK54" s="81"/>
      <c r="AL54" s="76"/>
      <c r="AM54" s="76"/>
      <c r="AO54" s="81"/>
      <c r="AP54" s="76"/>
      <c r="AQ54" s="76"/>
      <c r="AS54" s="81"/>
      <c r="AT54" s="76"/>
      <c r="AU54" s="76"/>
      <c r="AW54" s="78"/>
      <c r="AX54" s="78"/>
    </row>
    <row r="55" spans="4:50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50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50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50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50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50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50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50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50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50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296" t="s">
        <v>1128</v>
      </c>
      <c r="E127" s="135">
        <v>30.35</v>
      </c>
      <c r="F127" s="135">
        <v>25</v>
      </c>
      <c r="G127" s="287"/>
      <c r="H127" s="296"/>
      <c r="I127" s="287"/>
      <c r="J127" s="28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84" fitToHeight="3" orientation="landscape" copies="15" r:id="rId1"/>
  <headerFooter alignWithMargins="0">
    <oddHeader>&amp;C&amp;"-,Bold"Proposed Budget &amp; Analysis Report for FY22</oddHeader>
    <oddFooter>&amp;C&amp;D&amp;T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Y368"/>
  <sheetViews>
    <sheetView zoomScaleNormal="100" zoomScaleSheetLayoutView="100" workbookViewId="0">
      <pane xSplit="3" ySplit="4" topLeftCell="D5" activePane="bottomRight" state="frozen"/>
      <selection pane="topRight"/>
      <selection pane="bottomLeft"/>
      <selection pane="bottomRight" activeCell="D5" sqref="D5"/>
    </sheetView>
  </sheetViews>
  <sheetFormatPr defaultRowHeight="13.5" x14ac:dyDescent="0.25"/>
  <cols>
    <col min="1" max="1" width="19" style="347" bestFit="1" customWidth="1"/>
    <col min="2" max="2" width="5" style="347" customWidth="1"/>
    <col min="3" max="3" width="25.5703125" style="347" customWidth="1"/>
    <col min="4" max="5" width="10.5703125" style="347" bestFit="1" customWidth="1"/>
    <col min="6" max="6" width="8" style="347" bestFit="1" customWidth="1"/>
    <col min="7" max="7" width="1.85546875" style="290" customWidth="1"/>
    <col min="8" max="9" width="10.5703125" style="347" bestFit="1" customWidth="1"/>
    <col min="10" max="10" width="7.5703125" style="347" bestFit="1" customWidth="1"/>
    <col min="11" max="11" width="1.85546875" style="290" customWidth="1"/>
    <col min="12" max="13" width="10.5703125" style="347" bestFit="1" customWidth="1"/>
    <col min="14" max="14" width="6.140625" style="347" bestFit="1" customWidth="1"/>
    <col min="15" max="15" width="1.85546875" style="290" customWidth="1"/>
    <col min="16" max="17" width="10.5703125" style="347" bestFit="1" customWidth="1"/>
    <col min="18" max="18" width="6.140625" style="347" bestFit="1" customWidth="1"/>
    <col min="19" max="19" width="1.85546875" style="290" customWidth="1"/>
    <col min="20" max="21" width="10.5703125" style="347" bestFit="1" customWidth="1"/>
    <col min="22" max="22" width="7.140625" style="347" bestFit="1" customWidth="1"/>
    <col min="23" max="23" width="1.85546875" style="290" customWidth="1"/>
    <col min="24" max="25" width="10.5703125" style="347" bestFit="1" customWidth="1"/>
    <col min="26" max="26" width="7.7109375" style="347" bestFit="1" customWidth="1"/>
    <col min="27" max="27" width="1.85546875" style="290" customWidth="1"/>
    <col min="28" max="28" width="15.42578125" style="347" bestFit="1" customWidth="1"/>
    <col min="29" max="29" width="10.5703125" style="347" bestFit="1" customWidth="1"/>
    <col min="30" max="30" width="6.140625" style="347" bestFit="1" customWidth="1"/>
    <col min="31" max="31" width="3.85546875" style="290" customWidth="1"/>
    <col min="32" max="32" width="10.5703125" style="347" bestFit="1" customWidth="1"/>
    <col min="33" max="33" width="10.5703125" style="347" customWidth="1"/>
    <col min="34" max="34" width="7.140625" style="347" bestFit="1" customWidth="1"/>
    <col min="35" max="35" width="3.7109375" style="347" customWidth="1"/>
    <col min="36" max="37" width="10.5703125" style="347" customWidth="1"/>
    <col min="38" max="38" width="6.140625" style="347" bestFit="1" customWidth="1"/>
    <col min="39" max="39" width="3.28515625" style="347" customWidth="1"/>
    <col min="40" max="40" width="10.5703125" style="292" bestFit="1" customWidth="1"/>
    <col min="41" max="41" width="10.5703125" style="347" bestFit="1" customWidth="1"/>
    <col min="42" max="42" width="8.28515625" style="347" bestFit="1" customWidth="1"/>
    <col min="43" max="43" width="3.28515625" style="347" customWidth="1"/>
    <col min="44" max="44" width="11.5703125" style="347" customWidth="1"/>
    <col min="45" max="45" width="11.28515625" style="347" bestFit="1" customWidth="1"/>
    <col min="46" max="46" width="8" style="347" bestFit="1" customWidth="1"/>
    <col min="47" max="47" width="3.28515625" style="347" customWidth="1"/>
    <col min="48" max="48" width="13.5703125" style="292" hidden="1" customWidth="1"/>
    <col min="49" max="49" width="12" style="292" hidden="1" customWidth="1"/>
    <col min="50" max="50" width="9.28515625" style="347" hidden="1" customWidth="1"/>
    <col min="51" max="51" width="31.140625" style="347" hidden="1" customWidth="1"/>
    <col min="52" max="58" width="0" style="347" hidden="1" customWidth="1"/>
    <col min="59" max="16384" width="9.140625" style="347"/>
  </cols>
  <sheetData>
    <row r="3" spans="1:51" s="61" customFormat="1" ht="15" customHeight="1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9"/>
      <c r="AI3" s="447"/>
      <c r="AJ3" s="547" t="s">
        <v>1637</v>
      </c>
      <c r="AK3" s="548"/>
      <c r="AL3" s="549"/>
      <c r="AM3" s="447"/>
      <c r="AN3" s="547" t="s">
        <v>1636</v>
      </c>
      <c r="AO3" s="548"/>
      <c r="AP3" s="549"/>
      <c r="AQ3" s="447"/>
      <c r="AR3" s="547" t="s">
        <v>1742</v>
      </c>
      <c r="AS3" s="548"/>
      <c r="AT3" s="549"/>
      <c r="AU3" s="447"/>
      <c r="AV3" s="551" t="s">
        <v>1741</v>
      </c>
      <c r="AW3" s="552"/>
      <c r="AX3" s="552"/>
      <c r="AY3" s="553"/>
    </row>
    <row r="4" spans="1:51" s="519" customFormat="1" ht="28.5" x14ac:dyDescent="0.3">
      <c r="B4" s="520"/>
      <c r="C4" s="503" t="s">
        <v>1268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32" t="s">
        <v>1040</v>
      </c>
      <c r="AG4" s="521" t="s">
        <v>27</v>
      </c>
      <c r="AH4" s="521" t="s">
        <v>162</v>
      </c>
      <c r="AI4" s="540"/>
      <c r="AJ4" s="521" t="s">
        <v>29</v>
      </c>
      <c r="AK4" s="521" t="s">
        <v>27</v>
      </c>
      <c r="AL4" s="521" t="s">
        <v>162</v>
      </c>
      <c r="AM4" s="540"/>
      <c r="AN4" s="521" t="s">
        <v>29</v>
      </c>
      <c r="AO4" s="521" t="s">
        <v>27</v>
      </c>
      <c r="AP4" s="521" t="s">
        <v>162</v>
      </c>
      <c r="AQ4" s="540"/>
      <c r="AR4" s="521" t="s">
        <v>29</v>
      </c>
      <c r="AS4" s="524">
        <v>44196</v>
      </c>
      <c r="AT4" s="521" t="s">
        <v>162</v>
      </c>
      <c r="AU4" s="540"/>
      <c r="AV4" s="525" t="s">
        <v>163</v>
      </c>
      <c r="AW4" s="526" t="s">
        <v>30</v>
      </c>
      <c r="AX4" s="527" t="s">
        <v>721</v>
      </c>
      <c r="AY4" s="528" t="s">
        <v>164</v>
      </c>
    </row>
    <row r="5" spans="1:51" x14ac:dyDescent="0.25">
      <c r="A5" s="195" t="s">
        <v>161</v>
      </c>
      <c r="C5" s="61" t="s">
        <v>165</v>
      </c>
      <c r="AI5" s="2"/>
      <c r="AM5" s="2"/>
      <c r="AN5" s="290"/>
      <c r="AQ5" s="2"/>
      <c r="AR5" s="290"/>
      <c r="AU5" s="2"/>
      <c r="AV5" s="290"/>
      <c r="AW5" s="290"/>
      <c r="AY5" s="61"/>
    </row>
    <row r="6" spans="1:51" x14ac:dyDescent="0.25">
      <c r="A6" s="347" t="s">
        <v>286</v>
      </c>
      <c r="B6" s="349" t="str">
        <f>MID(A6,14,4)</f>
        <v>5108</v>
      </c>
      <c r="C6" s="347" t="s">
        <v>1298</v>
      </c>
      <c r="D6" s="348">
        <v>23075</v>
      </c>
      <c r="E6" s="348">
        <v>23025.29</v>
      </c>
      <c r="F6" s="289"/>
      <c r="H6" s="348">
        <v>24093</v>
      </c>
      <c r="I6" s="348">
        <v>24092.91</v>
      </c>
      <c r="J6" s="289"/>
      <c r="L6" s="348">
        <v>25658.91</v>
      </c>
      <c r="M6" s="348">
        <v>25560.6</v>
      </c>
      <c r="N6" s="289"/>
      <c r="P6" s="348">
        <v>27177.93</v>
      </c>
      <c r="Q6" s="348">
        <v>27212.639999999999</v>
      </c>
      <c r="R6" s="289"/>
      <c r="T6" s="348">
        <v>28571.67</v>
      </c>
      <c r="U6" s="348">
        <v>28644.66</v>
      </c>
      <c r="V6" s="289"/>
      <c r="X6" s="348">
        <v>30064.5</v>
      </c>
      <c r="Y6" s="348">
        <v>30064.5</v>
      </c>
      <c r="Z6" s="289">
        <v>5.2248608499258248E-2</v>
      </c>
      <c r="AB6" s="348">
        <v>31296.51</v>
      </c>
      <c r="AC6" s="348">
        <v>31296.55</v>
      </c>
      <c r="AD6" s="289">
        <v>4.097889537494382E-2</v>
      </c>
      <c r="AF6" s="278">
        <v>36597.42</v>
      </c>
      <c r="AG6" s="348">
        <v>36597.42</v>
      </c>
      <c r="AH6" s="289">
        <f>(AF6-AB6)/AB6</f>
        <v>0.16937703277458094</v>
      </c>
      <c r="AI6" s="289"/>
      <c r="AJ6" s="292">
        <v>38601.9</v>
      </c>
      <c r="AK6" s="348">
        <v>38454.01</v>
      </c>
      <c r="AL6" s="289">
        <f>(AJ6-AF6)/AF6</f>
        <v>5.477107402652983E-2</v>
      </c>
      <c r="AM6" s="80"/>
      <c r="AN6" s="292">
        <v>39447.54</v>
      </c>
      <c r="AO6" s="292">
        <v>39598.68</v>
      </c>
      <c r="AP6" s="289">
        <f>(AN6-AJ6)/AJ6</f>
        <v>2.1906693711967531E-2</v>
      </c>
      <c r="AQ6" s="289"/>
      <c r="AR6" s="292">
        <v>40042.620000000003</v>
      </c>
      <c r="AS6" s="292">
        <v>18870.66</v>
      </c>
      <c r="AT6" s="289">
        <f>(AR6-AN6)/AN6</f>
        <v>1.5085351329892858E-2</v>
      </c>
      <c r="AU6" s="289"/>
      <c r="AV6" s="342">
        <v>27749.52</v>
      </c>
      <c r="AW6" s="292">
        <f>AV6-AR6</f>
        <v>-12293.100000000002</v>
      </c>
      <c r="AX6" s="289">
        <f>(AV6-AR6)/AR6</f>
        <v>-0.30700039108330079</v>
      </c>
      <c r="AY6" s="58" t="s">
        <v>1832</v>
      </c>
    </row>
    <row r="7" spans="1:51" x14ac:dyDescent="0.25">
      <c r="A7" s="347" t="s">
        <v>288</v>
      </c>
      <c r="B7" s="349" t="str">
        <f>MID(A7,14,4)</f>
        <v>5114</v>
      </c>
      <c r="C7" s="347" t="s">
        <v>1019</v>
      </c>
      <c r="D7" s="348">
        <v>6500</v>
      </c>
      <c r="E7" s="348">
        <v>5541.67</v>
      </c>
      <c r="F7" s="289"/>
      <c r="H7" s="348">
        <v>5000</v>
      </c>
      <c r="I7" s="348">
        <v>5000.04</v>
      </c>
      <c r="J7" s="289"/>
      <c r="L7" s="348">
        <v>5000</v>
      </c>
      <c r="M7" s="348">
        <v>5000.04</v>
      </c>
      <c r="N7" s="289"/>
      <c r="P7" s="348">
        <v>5000</v>
      </c>
      <c r="Q7" s="348">
        <v>5000.04</v>
      </c>
      <c r="R7" s="289"/>
      <c r="T7" s="348">
        <v>5000</v>
      </c>
      <c r="U7" s="348">
        <v>5000.03</v>
      </c>
      <c r="V7" s="289"/>
      <c r="X7" s="348">
        <v>5000</v>
      </c>
      <c r="Y7" s="348">
        <v>5000.04</v>
      </c>
      <c r="Z7" s="289">
        <v>0</v>
      </c>
      <c r="AB7" s="348">
        <v>5000</v>
      </c>
      <c r="AC7" s="348">
        <v>5000.04</v>
      </c>
      <c r="AD7" s="289">
        <v>0</v>
      </c>
      <c r="AF7" s="278">
        <v>5000</v>
      </c>
      <c r="AG7" s="348">
        <v>5000.0600000000004</v>
      </c>
      <c r="AH7" s="289">
        <f>(AF7-AB7)/AB7</f>
        <v>0</v>
      </c>
      <c r="AI7" s="289"/>
      <c r="AJ7" s="292">
        <v>5000</v>
      </c>
      <c r="AK7" s="348">
        <v>5000.05</v>
      </c>
      <c r="AL7" s="289">
        <f t="shared" ref="AL7:AL21" si="0">(AJ7-AF7)/AF7</f>
        <v>0</v>
      </c>
      <c r="AM7" s="289"/>
      <c r="AN7" s="292">
        <v>5000</v>
      </c>
      <c r="AO7" s="348">
        <v>5000.04</v>
      </c>
      <c r="AP7" s="289">
        <f t="shared" ref="AP7:AP21" si="1">(AN7-AJ7)/AJ7</f>
        <v>0</v>
      </c>
      <c r="AQ7" s="289"/>
      <c r="AR7" s="292">
        <v>5000</v>
      </c>
      <c r="AS7" s="348">
        <v>2500.02</v>
      </c>
      <c r="AT7" s="289">
        <f t="shared" ref="AT7:AT21" si="2">(AR7-AN7)/AN7</f>
        <v>0</v>
      </c>
      <c r="AU7" s="289"/>
      <c r="AV7" s="300">
        <v>5000</v>
      </c>
      <c r="AW7" s="292">
        <f>AV7-AR7</f>
        <v>0</v>
      </c>
      <c r="AX7" s="289">
        <f t="shared" ref="AX7:AX21" si="3">(AV7-AR7)/AR7</f>
        <v>0</v>
      </c>
      <c r="AY7" s="343"/>
    </row>
    <row r="8" spans="1:51" x14ac:dyDescent="0.25">
      <c r="A8" s="349" t="s">
        <v>882</v>
      </c>
      <c r="B8" s="349" t="str">
        <f>MID(A8,14,4)</f>
        <v>5142</v>
      </c>
      <c r="C8" s="347" t="s">
        <v>1088</v>
      </c>
      <c r="D8" s="348">
        <v>0</v>
      </c>
      <c r="E8" s="348">
        <v>0</v>
      </c>
      <c r="F8" s="289"/>
      <c r="H8" s="348">
        <v>0</v>
      </c>
      <c r="I8" s="348">
        <v>0</v>
      </c>
      <c r="J8" s="289"/>
      <c r="L8" s="348">
        <v>0</v>
      </c>
      <c r="M8" s="348">
        <v>0</v>
      </c>
      <c r="N8" s="289"/>
      <c r="P8" s="348">
        <v>0</v>
      </c>
      <c r="Q8" s="348">
        <v>0</v>
      </c>
      <c r="R8" s="289"/>
      <c r="T8" s="348">
        <v>0</v>
      </c>
      <c r="U8" s="348">
        <v>0</v>
      </c>
      <c r="V8" s="289"/>
      <c r="X8" s="348">
        <v>300.64999999999998</v>
      </c>
      <c r="Y8" s="348">
        <v>300.64999999999998</v>
      </c>
      <c r="Z8" s="289" t="e">
        <v>#DIV/0!</v>
      </c>
      <c r="AB8" s="348">
        <v>312.97000000000003</v>
      </c>
      <c r="AC8" s="348">
        <v>312.97000000000003</v>
      </c>
      <c r="AD8" s="289">
        <v>4.0977881257276069E-2</v>
      </c>
      <c r="AF8" s="278">
        <v>366.05</v>
      </c>
      <c r="AG8" s="348">
        <v>366.05</v>
      </c>
      <c r="AH8" s="289">
        <f>(AF8-AB8)/AB8</f>
        <v>0.16960092021599507</v>
      </c>
      <c r="AI8" s="289"/>
      <c r="AJ8" s="292">
        <v>386.02</v>
      </c>
      <c r="AK8" s="348">
        <v>386.02</v>
      </c>
      <c r="AL8" s="289">
        <f t="shared" si="0"/>
        <v>5.4555388608113563E-2</v>
      </c>
      <c r="AM8" s="289"/>
      <c r="AN8" s="292">
        <v>394.48</v>
      </c>
      <c r="AO8" s="348">
        <v>394.48</v>
      </c>
      <c r="AP8" s="289">
        <f>(AN8-AJ8)/AJ8</f>
        <v>2.19159629034766E-2</v>
      </c>
      <c r="AQ8" s="289"/>
      <c r="AR8" s="292">
        <v>800.85</v>
      </c>
      <c r="AS8" s="348">
        <v>800.85</v>
      </c>
      <c r="AT8" s="289">
        <f>(AR8-AN8)/AN8</f>
        <v>1.0301409450415737</v>
      </c>
      <c r="AU8" s="289"/>
      <c r="AV8" s="342"/>
      <c r="AW8" s="292">
        <f>AV8-AR8</f>
        <v>-800.85</v>
      </c>
      <c r="AX8" s="289">
        <f>(AV8-AR8)/AR8</f>
        <v>-1</v>
      </c>
      <c r="AY8" s="421"/>
    </row>
    <row r="9" spans="1:51" s="64" customFormat="1" x14ac:dyDescent="0.25">
      <c r="A9" s="147"/>
      <c r="B9" s="147"/>
      <c r="C9" s="147" t="s">
        <v>26</v>
      </c>
      <c r="D9" s="148">
        <f>SUM(D6:D7)</f>
        <v>29575</v>
      </c>
      <c r="E9" s="148">
        <f>SUM(E6:E7)</f>
        <v>28566.959999999999</v>
      </c>
      <c r="F9" s="149"/>
      <c r="G9" s="147"/>
      <c r="H9" s="148">
        <f>SUM(H6:H7)</f>
        <v>29093</v>
      </c>
      <c r="I9" s="148">
        <f>SUM(I6:I7)</f>
        <v>29092.95</v>
      </c>
      <c r="J9" s="149">
        <f>(H9-D9)/D9</f>
        <v>-1.6297548605240911E-2</v>
      </c>
      <c r="K9" s="147"/>
      <c r="L9" s="148">
        <f>SUM(L6:L8)</f>
        <v>30658.91</v>
      </c>
      <c r="M9" s="148">
        <f>SUM(M6:M7)</f>
        <v>30560.639999999999</v>
      </c>
      <c r="N9" s="149">
        <f>(L9-H9)/H9</f>
        <v>5.3824287629326638E-2</v>
      </c>
      <c r="O9" s="147"/>
      <c r="P9" s="148">
        <f>SUM(P6:P8)</f>
        <v>32177.93</v>
      </c>
      <c r="Q9" s="148">
        <f>SUM(Q6:Q7)</f>
        <v>32212.68</v>
      </c>
      <c r="R9" s="149">
        <f>(P9-L9)/L9</f>
        <v>4.9545792723877019E-2</v>
      </c>
      <c r="S9" s="147"/>
      <c r="T9" s="148">
        <f>SUM(T6:T8)</f>
        <v>33571.67</v>
      </c>
      <c r="U9" s="148">
        <f>SUM(U6:U7)</f>
        <v>33644.69</v>
      </c>
      <c r="V9" s="149">
        <f>(T9-P9)/P9</f>
        <v>4.3313538192170778E-2</v>
      </c>
      <c r="W9" s="147"/>
      <c r="X9" s="148">
        <f>SUM(X6:X8)</f>
        <v>35365.15</v>
      </c>
      <c r="Y9" s="148">
        <f>SUM(Y6:Y7)</f>
        <v>35064.54</v>
      </c>
      <c r="Z9" s="149">
        <f>(X9-T9)/T9</f>
        <v>5.3422424323842192E-2</v>
      </c>
      <c r="AA9" s="147"/>
      <c r="AB9" s="148">
        <f>SUM(AB6:AB8)</f>
        <v>36609.479999999996</v>
      </c>
      <c r="AC9" s="148">
        <f>SUM(AC6:AC8)</f>
        <v>36609.56</v>
      </c>
      <c r="AD9" s="149">
        <f>(AB9-X9)/X9</f>
        <v>3.5185203512497314E-2</v>
      </c>
      <c r="AE9" s="147"/>
      <c r="AF9" s="280">
        <f>SUM(AF6:AF8)</f>
        <v>41963.47</v>
      </c>
      <c r="AG9" s="148">
        <f>SUM(AG6:AG8)</f>
        <v>41963.53</v>
      </c>
      <c r="AH9" s="149">
        <f>(AF9-AB9)/AB9</f>
        <v>0.14624599967003099</v>
      </c>
      <c r="AI9" s="149"/>
      <c r="AJ9" s="148">
        <f>SUM(AJ6:AJ8)</f>
        <v>43987.92</v>
      </c>
      <c r="AK9" s="148">
        <f>SUM(AK6:AK8)</f>
        <v>43840.08</v>
      </c>
      <c r="AL9" s="149">
        <f t="shared" si="0"/>
        <v>4.8243150530687694E-2</v>
      </c>
      <c r="AM9" s="149"/>
      <c r="AN9" s="148">
        <f>SUM(AN6:AN8)</f>
        <v>44842.020000000004</v>
      </c>
      <c r="AO9" s="148">
        <f>SUM(AO6:AO8)</f>
        <v>44993.200000000004</v>
      </c>
      <c r="AP9" s="149">
        <f t="shared" si="1"/>
        <v>1.9416694401554014E-2</v>
      </c>
      <c r="AQ9" s="149"/>
      <c r="AR9" s="148">
        <f>SUM(AR6:AR8)</f>
        <v>45843.47</v>
      </c>
      <c r="AS9" s="148">
        <f>SUM(AS6:AS8)</f>
        <v>22171.53</v>
      </c>
      <c r="AT9" s="149">
        <f t="shared" si="2"/>
        <v>2.2332847628184389E-2</v>
      </c>
      <c r="AU9" s="149"/>
      <c r="AV9" s="148">
        <f>SUM(AV6:AV8)</f>
        <v>32749.52</v>
      </c>
      <c r="AW9" s="148">
        <f>SUM(AW6:AW8)</f>
        <v>-13093.950000000003</v>
      </c>
      <c r="AX9" s="149">
        <f t="shared" si="3"/>
        <v>-0.28562301239413163</v>
      </c>
      <c r="AY9" s="147"/>
    </row>
    <row r="10" spans="1:51" ht="19.5" customHeight="1" x14ac:dyDescent="0.25">
      <c r="D10" s="62"/>
      <c r="E10" s="62"/>
      <c r="F10" s="289"/>
      <c r="H10" s="62"/>
      <c r="I10" s="62"/>
      <c r="J10" s="289"/>
      <c r="L10" s="62"/>
      <c r="M10" s="62"/>
      <c r="N10" s="289"/>
      <c r="P10" s="62"/>
      <c r="Q10" s="62"/>
      <c r="R10" s="289"/>
      <c r="T10" s="62"/>
      <c r="U10" s="62"/>
      <c r="V10" s="289"/>
      <c r="X10" s="62"/>
      <c r="Y10" s="62"/>
      <c r="Z10" s="289"/>
      <c r="AB10" s="62"/>
      <c r="AC10" s="62"/>
      <c r="AD10" s="289"/>
      <c r="AF10" s="292"/>
      <c r="AG10" s="62"/>
      <c r="AH10" s="289"/>
      <c r="AI10" s="289"/>
      <c r="AJ10" s="292"/>
      <c r="AK10" s="62"/>
      <c r="AL10" s="289"/>
      <c r="AM10" s="289"/>
      <c r="AO10" s="62"/>
      <c r="AP10" s="289"/>
      <c r="AQ10" s="289"/>
      <c r="AR10" s="292"/>
      <c r="AS10" s="62"/>
      <c r="AT10" s="289"/>
      <c r="AU10" s="289"/>
      <c r="AX10" s="289"/>
      <c r="AY10" s="87"/>
    </row>
    <row r="11" spans="1:51" ht="19.5" customHeight="1" x14ac:dyDescent="0.25">
      <c r="C11" s="61" t="s">
        <v>166</v>
      </c>
      <c r="D11" s="62"/>
      <c r="E11" s="348"/>
      <c r="F11" s="289"/>
      <c r="H11" s="62"/>
      <c r="I11" s="348"/>
      <c r="J11" s="289"/>
      <c r="L11" s="62"/>
      <c r="M11" s="348"/>
      <c r="N11" s="289"/>
      <c r="P11" s="62"/>
      <c r="Q11" s="348"/>
      <c r="R11" s="289"/>
      <c r="T11" s="62"/>
      <c r="U11" s="348"/>
      <c r="V11" s="289"/>
      <c r="X11" s="62"/>
      <c r="Y11" s="348"/>
      <c r="Z11" s="289"/>
      <c r="AB11" s="62"/>
      <c r="AC11" s="348"/>
      <c r="AD11" s="289"/>
      <c r="AF11" s="62"/>
      <c r="AG11" s="348"/>
      <c r="AH11" s="289"/>
      <c r="AI11" s="289"/>
      <c r="AJ11" s="62"/>
      <c r="AK11" s="348"/>
      <c r="AL11" s="289"/>
      <c r="AM11" s="289"/>
      <c r="AN11" s="62"/>
      <c r="AO11" s="348"/>
      <c r="AP11" s="289"/>
      <c r="AQ11" s="289"/>
      <c r="AR11" s="62"/>
      <c r="AS11" s="348"/>
      <c r="AT11" s="289"/>
      <c r="AU11" s="289"/>
      <c r="AX11" s="289"/>
      <c r="AY11" s="87"/>
    </row>
    <row r="12" spans="1:51" x14ac:dyDescent="0.25">
      <c r="A12" s="347" t="s">
        <v>289</v>
      </c>
      <c r="B12" s="349" t="str">
        <f t="shared" ref="B12:B18" si="4">MID(A12,14,4)</f>
        <v>5303</v>
      </c>
      <c r="C12" s="347" t="s">
        <v>1113</v>
      </c>
      <c r="D12" s="348">
        <v>500</v>
      </c>
      <c r="E12" s="348">
        <v>322.5</v>
      </c>
      <c r="F12" s="289"/>
      <c r="H12" s="348">
        <v>500</v>
      </c>
      <c r="I12" s="348">
        <v>110</v>
      </c>
      <c r="J12" s="289"/>
      <c r="L12" s="348">
        <v>500</v>
      </c>
      <c r="M12" s="348">
        <v>233.1</v>
      </c>
      <c r="N12" s="289"/>
      <c r="P12" s="348">
        <v>500</v>
      </c>
      <c r="Q12" s="348">
        <v>35.5</v>
      </c>
      <c r="R12" s="289"/>
      <c r="T12" s="348">
        <v>500</v>
      </c>
      <c r="U12" s="348">
        <v>0</v>
      </c>
      <c r="V12" s="289"/>
      <c r="X12" s="348">
        <v>500</v>
      </c>
      <c r="Y12" s="348">
        <v>0</v>
      </c>
      <c r="Z12" s="289">
        <v>0</v>
      </c>
      <c r="AB12" s="348">
        <v>500</v>
      </c>
      <c r="AC12" s="348">
        <v>0</v>
      </c>
      <c r="AD12" s="289">
        <v>0</v>
      </c>
      <c r="AF12" s="348">
        <v>500</v>
      </c>
      <c r="AG12" s="348">
        <v>0</v>
      </c>
      <c r="AH12" s="289">
        <f t="shared" ref="AH12:AH19" si="5">(AF12-AB12)/AB12</f>
        <v>0</v>
      </c>
      <c r="AI12" s="289"/>
      <c r="AJ12" s="348">
        <v>500</v>
      </c>
      <c r="AK12" s="348">
        <v>0</v>
      </c>
      <c r="AL12" s="289">
        <f t="shared" si="0"/>
        <v>0</v>
      </c>
      <c r="AM12" s="289"/>
      <c r="AN12" s="348">
        <v>400</v>
      </c>
      <c r="AO12" s="348">
        <v>0</v>
      </c>
      <c r="AP12" s="289">
        <f>(AN12-AJ12)/AJ12</f>
        <v>-0.2</v>
      </c>
      <c r="AQ12" s="289"/>
      <c r="AR12" s="348">
        <v>400</v>
      </c>
      <c r="AS12" s="348">
        <v>0</v>
      </c>
      <c r="AT12" s="289">
        <f>(AR12-AN12)/AN12</f>
        <v>0</v>
      </c>
      <c r="AU12" s="289"/>
      <c r="AV12" s="88">
        <v>400</v>
      </c>
      <c r="AW12" s="292">
        <f t="shared" ref="AW12:AW18" si="6">AV12-AR12</f>
        <v>0</v>
      </c>
      <c r="AX12" s="289">
        <f>(AV12-AR12)/AR12</f>
        <v>0</v>
      </c>
      <c r="AY12" s="343"/>
    </row>
    <row r="13" spans="1:51" x14ac:dyDescent="0.25">
      <c r="A13" s="347" t="s">
        <v>290</v>
      </c>
      <c r="B13" s="349" t="str">
        <f t="shared" si="4"/>
        <v>5306</v>
      </c>
      <c r="C13" s="290" t="s">
        <v>1203</v>
      </c>
      <c r="D13" s="348">
        <v>100</v>
      </c>
      <c r="E13" s="348">
        <v>41.25</v>
      </c>
      <c r="F13" s="289"/>
      <c r="H13" s="348">
        <v>100</v>
      </c>
      <c r="I13" s="348">
        <v>30</v>
      </c>
      <c r="J13" s="289"/>
      <c r="L13" s="348">
        <v>100</v>
      </c>
      <c r="M13" s="348">
        <v>9.25</v>
      </c>
      <c r="N13" s="289"/>
      <c r="P13" s="348">
        <v>100</v>
      </c>
      <c r="Q13" s="348">
        <v>0</v>
      </c>
      <c r="R13" s="289"/>
      <c r="T13" s="348">
        <v>100</v>
      </c>
      <c r="U13" s="348">
        <v>0</v>
      </c>
      <c r="V13" s="289"/>
      <c r="X13" s="348">
        <v>100</v>
      </c>
      <c r="Y13" s="348">
        <v>0</v>
      </c>
      <c r="Z13" s="289">
        <v>0</v>
      </c>
      <c r="AB13" s="348">
        <v>100</v>
      </c>
      <c r="AC13" s="348">
        <v>0</v>
      </c>
      <c r="AD13" s="289">
        <v>0</v>
      </c>
      <c r="AF13" s="348">
        <v>100</v>
      </c>
      <c r="AG13" s="348">
        <v>0</v>
      </c>
      <c r="AH13" s="289">
        <f t="shared" si="5"/>
        <v>0</v>
      </c>
      <c r="AI13" s="289"/>
      <c r="AJ13" s="348">
        <v>100</v>
      </c>
      <c r="AK13" s="348">
        <v>0</v>
      </c>
      <c r="AL13" s="289">
        <f t="shared" si="0"/>
        <v>0</v>
      </c>
      <c r="AM13" s="289"/>
      <c r="AN13" s="348">
        <v>100</v>
      </c>
      <c r="AO13" s="348">
        <v>0</v>
      </c>
      <c r="AP13" s="289">
        <f t="shared" si="1"/>
        <v>0</v>
      </c>
      <c r="AQ13" s="289"/>
      <c r="AR13" s="348">
        <v>100</v>
      </c>
      <c r="AS13" s="348">
        <v>0</v>
      </c>
      <c r="AT13" s="289">
        <f t="shared" si="2"/>
        <v>0</v>
      </c>
      <c r="AU13" s="289"/>
      <c r="AV13" s="88">
        <v>100</v>
      </c>
      <c r="AW13" s="292">
        <f t="shared" si="6"/>
        <v>0</v>
      </c>
      <c r="AX13" s="289">
        <f t="shared" si="3"/>
        <v>0</v>
      </c>
      <c r="AY13" s="343"/>
    </row>
    <row r="14" spans="1:51" x14ac:dyDescent="0.25">
      <c r="A14" s="349" t="s">
        <v>1860</v>
      </c>
      <c r="B14" s="349" t="str">
        <f t="shared" si="4"/>
        <v>5341</v>
      </c>
      <c r="C14" s="290" t="s">
        <v>1244</v>
      </c>
      <c r="D14" s="348"/>
      <c r="E14" s="348"/>
      <c r="F14" s="289"/>
      <c r="H14" s="348"/>
      <c r="I14" s="348"/>
      <c r="J14" s="289"/>
      <c r="L14" s="348"/>
      <c r="M14" s="348"/>
      <c r="N14" s="289"/>
      <c r="P14" s="348"/>
      <c r="Q14" s="348"/>
      <c r="R14" s="289"/>
      <c r="T14" s="348"/>
      <c r="U14" s="348"/>
      <c r="V14" s="289"/>
      <c r="X14" s="348"/>
      <c r="Y14" s="348"/>
      <c r="Z14" s="289"/>
      <c r="AB14" s="348"/>
      <c r="AC14" s="348"/>
      <c r="AD14" s="289"/>
      <c r="AF14" s="348"/>
      <c r="AG14" s="348"/>
      <c r="AH14" s="289"/>
      <c r="AI14" s="289"/>
      <c r="AJ14" s="348"/>
      <c r="AK14" s="348"/>
      <c r="AL14" s="289"/>
      <c r="AM14" s="289"/>
      <c r="AN14" s="348"/>
      <c r="AO14" s="348"/>
      <c r="AP14" s="289"/>
      <c r="AQ14" s="289"/>
      <c r="AR14" s="348"/>
      <c r="AS14" s="348"/>
      <c r="AT14" s="289"/>
      <c r="AU14" s="289"/>
      <c r="AV14" s="88">
        <v>720</v>
      </c>
      <c r="AX14" s="289"/>
      <c r="AY14" s="451"/>
    </row>
    <row r="15" spans="1:51" x14ac:dyDescent="0.25">
      <c r="A15" s="347" t="s">
        <v>291</v>
      </c>
      <c r="B15" s="349" t="str">
        <f t="shared" si="4"/>
        <v>5344</v>
      </c>
      <c r="C15" s="290" t="s">
        <v>1205</v>
      </c>
      <c r="D15" s="348">
        <v>231</v>
      </c>
      <c r="E15" s="348">
        <v>341.5</v>
      </c>
      <c r="F15" s="289"/>
      <c r="H15" s="348">
        <v>231</v>
      </c>
      <c r="I15" s="348">
        <v>187.96</v>
      </c>
      <c r="J15" s="289"/>
      <c r="L15" s="348">
        <v>231</v>
      </c>
      <c r="M15" s="348">
        <v>393.65</v>
      </c>
      <c r="N15" s="289"/>
      <c r="P15" s="348">
        <v>231</v>
      </c>
      <c r="Q15" s="348">
        <v>249.15</v>
      </c>
      <c r="R15" s="289"/>
      <c r="T15" s="348">
        <v>400</v>
      </c>
      <c r="U15" s="348">
        <v>257.92</v>
      </c>
      <c r="V15" s="289"/>
      <c r="X15" s="348">
        <v>400</v>
      </c>
      <c r="Y15" s="348">
        <v>245.83</v>
      </c>
      <c r="Z15" s="289">
        <v>0</v>
      </c>
      <c r="AB15" s="348">
        <v>400</v>
      </c>
      <c r="AC15" s="348">
        <v>127.77</v>
      </c>
      <c r="AD15" s="289">
        <v>0</v>
      </c>
      <c r="AF15" s="348">
        <v>400</v>
      </c>
      <c r="AG15" s="348">
        <v>150.66</v>
      </c>
      <c r="AH15" s="289">
        <f t="shared" si="5"/>
        <v>0</v>
      </c>
      <c r="AI15" s="289"/>
      <c r="AJ15" s="348">
        <v>400</v>
      </c>
      <c r="AK15" s="348">
        <v>147.27000000000001</v>
      </c>
      <c r="AL15" s="289">
        <f t="shared" si="0"/>
        <v>0</v>
      </c>
      <c r="AM15" s="289"/>
      <c r="AN15" s="348">
        <v>500</v>
      </c>
      <c r="AO15" s="348">
        <v>63.9</v>
      </c>
      <c r="AP15" s="289">
        <f t="shared" si="1"/>
        <v>0.25</v>
      </c>
      <c r="AQ15" s="289"/>
      <c r="AR15" s="348">
        <v>500</v>
      </c>
      <c r="AS15" s="348">
        <v>41</v>
      </c>
      <c r="AT15" s="289">
        <f t="shared" si="2"/>
        <v>0</v>
      </c>
      <c r="AU15" s="289"/>
      <c r="AV15" s="88">
        <v>500</v>
      </c>
      <c r="AW15" s="292">
        <f t="shared" si="6"/>
        <v>0</v>
      </c>
      <c r="AX15" s="289">
        <f t="shared" si="3"/>
        <v>0</v>
      </c>
      <c r="AY15" s="343"/>
    </row>
    <row r="16" spans="1:51" x14ac:dyDescent="0.25">
      <c r="A16" s="349" t="s">
        <v>1805</v>
      </c>
      <c r="B16" s="349" t="str">
        <f t="shared" si="4"/>
        <v>5420</v>
      </c>
      <c r="C16" s="290" t="s">
        <v>1099</v>
      </c>
      <c r="D16" s="348"/>
      <c r="E16" s="348"/>
      <c r="F16" s="289"/>
      <c r="H16" s="348"/>
      <c r="I16" s="348"/>
      <c r="J16" s="289"/>
      <c r="L16" s="348"/>
      <c r="M16" s="348"/>
      <c r="N16" s="289"/>
      <c r="P16" s="348"/>
      <c r="Q16" s="348"/>
      <c r="R16" s="289"/>
      <c r="T16" s="348"/>
      <c r="U16" s="348"/>
      <c r="V16" s="289"/>
      <c r="X16" s="348"/>
      <c r="Y16" s="348"/>
      <c r="Z16" s="289"/>
      <c r="AB16" s="348"/>
      <c r="AC16" s="348"/>
      <c r="AD16" s="289"/>
      <c r="AF16" s="348"/>
      <c r="AG16" s="348"/>
      <c r="AH16" s="289"/>
      <c r="AI16" s="289"/>
      <c r="AJ16" s="348"/>
      <c r="AK16" s="348"/>
      <c r="AL16" s="289"/>
      <c r="AM16" s="289"/>
      <c r="AN16" s="348"/>
      <c r="AO16" s="348"/>
      <c r="AP16" s="289"/>
      <c r="AQ16" s="289"/>
      <c r="AR16" s="348"/>
      <c r="AS16" s="348">
        <v>27.5</v>
      </c>
      <c r="AT16" s="289"/>
      <c r="AU16" s="289"/>
      <c r="AV16" s="88"/>
      <c r="AX16" s="289"/>
      <c r="AY16" s="451"/>
    </row>
    <row r="17" spans="1:51" x14ac:dyDescent="0.25">
      <c r="A17" s="347" t="s">
        <v>292</v>
      </c>
      <c r="B17" s="349" t="str">
        <f t="shared" si="4"/>
        <v>5710</v>
      </c>
      <c r="C17" s="290" t="s">
        <v>1209</v>
      </c>
      <c r="D17" s="348">
        <v>300</v>
      </c>
      <c r="E17" s="348">
        <v>158</v>
      </c>
      <c r="F17" s="289"/>
      <c r="H17" s="348">
        <v>300</v>
      </c>
      <c r="I17" s="348">
        <v>0</v>
      </c>
      <c r="J17" s="289"/>
      <c r="L17" s="348">
        <v>300</v>
      </c>
      <c r="M17" s="348">
        <v>294.32</v>
      </c>
      <c r="N17" s="289"/>
      <c r="P17" s="348">
        <v>300</v>
      </c>
      <c r="Q17" s="348">
        <v>86</v>
      </c>
      <c r="R17" s="289"/>
      <c r="T17" s="348">
        <v>300</v>
      </c>
      <c r="U17" s="348">
        <v>0</v>
      </c>
      <c r="V17" s="289"/>
      <c r="X17" s="348">
        <v>300</v>
      </c>
      <c r="Y17" s="348">
        <v>0</v>
      </c>
      <c r="Z17" s="289">
        <v>0</v>
      </c>
      <c r="AB17" s="348">
        <v>300</v>
      </c>
      <c r="AC17" s="348">
        <v>0</v>
      </c>
      <c r="AD17" s="289">
        <v>0</v>
      </c>
      <c r="AF17" s="348">
        <v>300</v>
      </c>
      <c r="AG17" s="348">
        <v>0</v>
      </c>
      <c r="AH17" s="289">
        <f t="shared" si="5"/>
        <v>0</v>
      </c>
      <c r="AI17" s="289"/>
      <c r="AJ17" s="348">
        <v>300</v>
      </c>
      <c r="AK17" s="348">
        <v>0</v>
      </c>
      <c r="AL17" s="289">
        <f t="shared" si="0"/>
        <v>0</v>
      </c>
      <c r="AM17" s="289"/>
      <c r="AN17" s="348">
        <v>200</v>
      </c>
      <c r="AO17" s="348">
        <v>0</v>
      </c>
      <c r="AP17" s="289">
        <f>(AN17-AJ17)/AJ17</f>
        <v>-0.33333333333333331</v>
      </c>
      <c r="AQ17" s="289"/>
      <c r="AR17" s="348">
        <v>200</v>
      </c>
      <c r="AS17" s="348"/>
      <c r="AT17" s="289">
        <f>(AR17-AN17)/AN17</f>
        <v>0</v>
      </c>
      <c r="AU17" s="289"/>
      <c r="AV17" s="88">
        <v>200</v>
      </c>
      <c r="AW17" s="292">
        <f t="shared" si="6"/>
        <v>0</v>
      </c>
      <c r="AX17" s="289">
        <f>(AV17-AR17)/AR17</f>
        <v>0</v>
      </c>
      <c r="AY17" s="343"/>
    </row>
    <row r="18" spans="1:51" x14ac:dyDescent="0.25">
      <c r="A18" s="347" t="s">
        <v>293</v>
      </c>
      <c r="B18" s="349" t="str">
        <f t="shared" si="4"/>
        <v>5730</v>
      </c>
      <c r="C18" s="290" t="s">
        <v>1199</v>
      </c>
      <c r="D18" s="348">
        <v>100</v>
      </c>
      <c r="E18" s="348">
        <v>205</v>
      </c>
      <c r="F18" s="289"/>
      <c r="H18" s="348">
        <v>100</v>
      </c>
      <c r="I18" s="348">
        <v>0</v>
      </c>
      <c r="J18" s="289"/>
      <c r="L18" s="348">
        <v>100</v>
      </c>
      <c r="M18" s="348">
        <v>285</v>
      </c>
      <c r="N18" s="289"/>
      <c r="P18" s="348">
        <v>175</v>
      </c>
      <c r="Q18" s="348">
        <v>239</v>
      </c>
      <c r="R18" s="289"/>
      <c r="T18" s="348">
        <v>175</v>
      </c>
      <c r="U18" s="348">
        <v>0</v>
      </c>
      <c r="V18" s="289"/>
      <c r="X18" s="348">
        <v>175</v>
      </c>
      <c r="Y18" s="348">
        <v>183</v>
      </c>
      <c r="Z18" s="289">
        <v>0</v>
      </c>
      <c r="AB18" s="348">
        <v>190</v>
      </c>
      <c r="AC18" s="348">
        <v>187</v>
      </c>
      <c r="AD18" s="289">
        <v>8.5714285714285715E-2</v>
      </c>
      <c r="AF18" s="348">
        <v>191</v>
      </c>
      <c r="AG18" s="348">
        <v>191</v>
      </c>
      <c r="AH18" s="289">
        <f t="shared" si="5"/>
        <v>5.263157894736842E-3</v>
      </c>
      <c r="AI18" s="289"/>
      <c r="AJ18" s="348">
        <v>191</v>
      </c>
      <c r="AK18" s="348">
        <v>195</v>
      </c>
      <c r="AL18" s="289">
        <f t="shared" si="0"/>
        <v>0</v>
      </c>
      <c r="AM18" s="289"/>
      <c r="AN18" s="348">
        <v>195</v>
      </c>
      <c r="AO18" s="348">
        <v>259</v>
      </c>
      <c r="AP18" s="289">
        <f t="shared" si="1"/>
        <v>2.0942408376963352E-2</v>
      </c>
      <c r="AQ18" s="289"/>
      <c r="AR18" s="348">
        <v>195</v>
      </c>
      <c r="AS18" s="348">
        <v>203</v>
      </c>
      <c r="AT18" s="289">
        <f t="shared" si="2"/>
        <v>0</v>
      </c>
      <c r="AU18" s="289"/>
      <c r="AV18" s="88">
        <v>203</v>
      </c>
      <c r="AW18" s="292">
        <f t="shared" si="6"/>
        <v>8</v>
      </c>
      <c r="AX18" s="289">
        <f t="shared" si="3"/>
        <v>4.1025641025641026E-2</v>
      </c>
      <c r="AY18" s="343" t="s">
        <v>1776</v>
      </c>
    </row>
    <row r="19" spans="1:51" s="64" customFormat="1" x14ac:dyDescent="0.25">
      <c r="A19" s="142"/>
      <c r="B19" s="142"/>
      <c r="C19" s="142" t="s">
        <v>168</v>
      </c>
      <c r="D19" s="294">
        <f>SUM(D12:D18)</f>
        <v>1231</v>
      </c>
      <c r="E19" s="294">
        <f>SUM(E12:E18)</f>
        <v>1068.25</v>
      </c>
      <c r="F19" s="144"/>
      <c r="G19" s="142"/>
      <c r="H19" s="294">
        <f>SUM(H12:H18)</f>
        <v>1231</v>
      </c>
      <c r="I19" s="294">
        <f>SUM(I12:I18)</f>
        <v>327.96000000000004</v>
      </c>
      <c r="J19" s="145">
        <f>(H19-D19)/D19</f>
        <v>0</v>
      </c>
      <c r="K19" s="142"/>
      <c r="L19" s="294">
        <f>SUM(L12:L18)</f>
        <v>1231</v>
      </c>
      <c r="M19" s="294">
        <f>SUM(M12:M18)</f>
        <v>1215.32</v>
      </c>
      <c r="N19" s="145">
        <f>(L19-H19)/H19</f>
        <v>0</v>
      </c>
      <c r="O19" s="142"/>
      <c r="P19" s="294">
        <f>SUM(P12:P18)</f>
        <v>1306</v>
      </c>
      <c r="Q19" s="294">
        <f>SUM(Q12:Q18)</f>
        <v>609.65</v>
      </c>
      <c r="R19" s="145">
        <f>(P19-L19)/L19</f>
        <v>6.0926076360682375E-2</v>
      </c>
      <c r="S19" s="142"/>
      <c r="T19" s="294">
        <f>SUM(T12:T18)</f>
        <v>1475</v>
      </c>
      <c r="U19" s="294">
        <f>SUM(U12:U18)</f>
        <v>257.92</v>
      </c>
      <c r="V19" s="145">
        <f>(T19-P19)/P19</f>
        <v>0.12940275650842267</v>
      </c>
      <c r="W19" s="142"/>
      <c r="X19" s="294">
        <f>SUM(X12:X18)</f>
        <v>1475</v>
      </c>
      <c r="Y19" s="294">
        <f>SUM(Y12:Y18)</f>
        <v>428.83000000000004</v>
      </c>
      <c r="Z19" s="145">
        <f>(X19-T19)/T19</f>
        <v>0</v>
      </c>
      <c r="AA19" s="142"/>
      <c r="AB19" s="294">
        <f>SUM(AB12:AB18)</f>
        <v>1490</v>
      </c>
      <c r="AC19" s="294">
        <f>SUM(AC12:AC18)</f>
        <v>314.77</v>
      </c>
      <c r="AD19" s="144">
        <f>(AB19-X19)/X19</f>
        <v>1.0169491525423728E-2</v>
      </c>
      <c r="AE19" s="142"/>
      <c r="AF19" s="294">
        <f>SUM(AF12:AF18)</f>
        <v>1491</v>
      </c>
      <c r="AG19" s="294">
        <f>SUM(AG12:AG18)</f>
        <v>341.65999999999997</v>
      </c>
      <c r="AH19" s="144">
        <f t="shared" si="5"/>
        <v>6.711409395973154E-4</v>
      </c>
      <c r="AI19" s="144"/>
      <c r="AJ19" s="294">
        <f>SUM(AJ12:AJ18)</f>
        <v>1491</v>
      </c>
      <c r="AK19" s="294">
        <f>SUM(AK12:AK18)</f>
        <v>342.27</v>
      </c>
      <c r="AL19" s="144">
        <f t="shared" si="0"/>
        <v>0</v>
      </c>
      <c r="AM19" s="144"/>
      <c r="AN19" s="146">
        <f>SUM(AN12:AN18)</f>
        <v>1395</v>
      </c>
      <c r="AO19" s="294">
        <f>SUM(AO12:AO18)</f>
        <v>322.89999999999998</v>
      </c>
      <c r="AP19" s="144">
        <f t="shared" si="1"/>
        <v>-6.4386317907444673E-2</v>
      </c>
      <c r="AQ19" s="144"/>
      <c r="AR19" s="146">
        <f>SUM(AR12:AR18)</f>
        <v>1395</v>
      </c>
      <c r="AS19" s="294">
        <f>SUM(AS12:AS18)</f>
        <v>271.5</v>
      </c>
      <c r="AT19" s="144">
        <f t="shared" si="2"/>
        <v>0</v>
      </c>
      <c r="AU19" s="144"/>
      <c r="AV19" s="146">
        <f>SUM(AV12:AV18)</f>
        <v>2123</v>
      </c>
      <c r="AW19" s="146">
        <f>SUM(AW12:AW18)</f>
        <v>8</v>
      </c>
      <c r="AX19" s="144">
        <f t="shared" si="3"/>
        <v>0.52186379928315407</v>
      </c>
      <c r="AY19" s="142"/>
    </row>
    <row r="20" spans="1:51" ht="19.5" customHeight="1" x14ac:dyDescent="0.25">
      <c r="D20" s="62"/>
      <c r="E20" s="62"/>
      <c r="F20" s="289"/>
      <c r="H20" s="62"/>
      <c r="I20" s="62"/>
      <c r="J20" s="289"/>
      <c r="L20" s="62"/>
      <c r="M20" s="62"/>
      <c r="N20" s="289"/>
      <c r="P20" s="62"/>
      <c r="Q20" s="62"/>
      <c r="R20" s="289"/>
      <c r="T20" s="62"/>
      <c r="U20" s="62"/>
      <c r="V20" s="289"/>
      <c r="X20" s="62"/>
      <c r="Y20" s="62"/>
      <c r="Z20" s="289"/>
      <c r="AB20" s="62"/>
      <c r="AC20" s="62"/>
      <c r="AD20" s="289"/>
      <c r="AF20" s="62"/>
      <c r="AG20" s="62"/>
      <c r="AH20" s="289"/>
      <c r="AI20" s="289"/>
      <c r="AJ20" s="62"/>
      <c r="AK20" s="62"/>
      <c r="AL20" s="289"/>
      <c r="AM20" s="289"/>
      <c r="AO20" s="62"/>
      <c r="AP20" s="289"/>
      <c r="AQ20" s="289"/>
      <c r="AR20" s="292"/>
      <c r="AS20" s="62"/>
      <c r="AT20" s="289"/>
      <c r="AU20" s="289"/>
      <c r="AX20" s="289"/>
    </row>
    <row r="21" spans="1:51" s="64" customFormat="1" ht="19.5" customHeight="1" x14ac:dyDescent="0.25">
      <c r="A21" s="151"/>
      <c r="B21" s="151"/>
      <c r="C21" s="156" t="s">
        <v>169</v>
      </c>
      <c r="D21" s="295">
        <f>D9+D19</f>
        <v>30806</v>
      </c>
      <c r="E21" s="295">
        <f>E9+E19</f>
        <v>29635.21</v>
      </c>
      <c r="F21" s="154"/>
      <c r="G21" s="151"/>
      <c r="H21" s="295">
        <f>H9+H19</f>
        <v>30324</v>
      </c>
      <c r="I21" s="295">
        <f>I9+I19</f>
        <v>29420.91</v>
      </c>
      <c r="J21" s="154">
        <f>(H21-D21)/D21</f>
        <v>-1.5646302668311369E-2</v>
      </c>
      <c r="K21" s="151"/>
      <c r="L21" s="295">
        <f>L9+L19</f>
        <v>31889.91</v>
      </c>
      <c r="M21" s="295">
        <f>M9+M19</f>
        <v>31775.96</v>
      </c>
      <c r="N21" s="154">
        <f>(L21-H21)/H21</f>
        <v>5.1639295607439649E-2</v>
      </c>
      <c r="O21" s="151"/>
      <c r="P21" s="295">
        <f>P9+P19</f>
        <v>33483.93</v>
      </c>
      <c r="Q21" s="295">
        <f>Q9+Q19</f>
        <v>32822.33</v>
      </c>
      <c r="R21" s="154">
        <f>(P21-L21)/L21</f>
        <v>4.998508932762747E-2</v>
      </c>
      <c r="S21" s="151"/>
      <c r="T21" s="295">
        <f>T9+T19</f>
        <v>35046.67</v>
      </c>
      <c r="U21" s="295">
        <f>U9+U19</f>
        <v>33902.61</v>
      </c>
      <c r="V21" s="154">
        <f>(T21-P21)/P21</f>
        <v>4.667134353703397E-2</v>
      </c>
      <c r="W21" s="151"/>
      <c r="X21" s="295">
        <f>X9+X19</f>
        <v>36840.15</v>
      </c>
      <c r="Y21" s="295">
        <f>Y9+Y19</f>
        <v>35493.370000000003</v>
      </c>
      <c r="Z21" s="154">
        <f>(X21-T21)/T21</f>
        <v>5.1174048775532832E-2</v>
      </c>
      <c r="AA21" s="151"/>
      <c r="AB21" s="295">
        <f>AB9+AB19</f>
        <v>38099.479999999996</v>
      </c>
      <c r="AC21" s="295">
        <f>AC9+AC19</f>
        <v>36924.329999999994</v>
      </c>
      <c r="AD21" s="154">
        <f>(AB21-X21)/X21</f>
        <v>3.4183628459710243E-2</v>
      </c>
      <c r="AE21" s="151"/>
      <c r="AF21" s="280">
        <f>AF9+AF19</f>
        <v>43454.47</v>
      </c>
      <c r="AG21" s="295">
        <f>AG9+AG19</f>
        <v>42305.19</v>
      </c>
      <c r="AH21" s="154">
        <f>(AF21-AB21)/AB21</f>
        <v>0.1405528369416067</v>
      </c>
      <c r="AI21" s="154"/>
      <c r="AJ21" s="295">
        <f>AJ9+AJ19</f>
        <v>45478.92</v>
      </c>
      <c r="AK21" s="295">
        <f>AK9+AK19</f>
        <v>44182.35</v>
      </c>
      <c r="AL21" s="154">
        <f t="shared" si="0"/>
        <v>4.6587842401483601E-2</v>
      </c>
      <c r="AM21" s="154"/>
      <c r="AN21" s="295">
        <f>AN9+AN19</f>
        <v>46237.020000000004</v>
      </c>
      <c r="AO21" s="295">
        <f>AO9+AO19</f>
        <v>45316.100000000006</v>
      </c>
      <c r="AP21" s="154">
        <f t="shared" si="1"/>
        <v>1.6669261275333844E-2</v>
      </c>
      <c r="AQ21" s="154"/>
      <c r="AR21" s="295">
        <f>AR9+AR19</f>
        <v>47238.47</v>
      </c>
      <c r="AS21" s="295">
        <f>AS9+AS19</f>
        <v>22443.03</v>
      </c>
      <c r="AT21" s="154">
        <f t="shared" si="2"/>
        <v>2.1659051556523257E-2</v>
      </c>
      <c r="AU21" s="154"/>
      <c r="AV21" s="295">
        <f>AV9+AV19</f>
        <v>34872.520000000004</v>
      </c>
      <c r="AW21" s="295">
        <f>AW9+AW19</f>
        <v>-13085.950000000003</v>
      </c>
      <c r="AX21" s="154">
        <f t="shared" si="3"/>
        <v>-0.26177710666751053</v>
      </c>
      <c r="AY21" s="485" t="s">
        <v>1777</v>
      </c>
    </row>
    <row r="22" spans="1:51" ht="19.5" customHeight="1" x14ac:dyDescent="0.25">
      <c r="D22" s="296"/>
      <c r="H22" s="296"/>
      <c r="L22" s="296"/>
      <c r="P22" s="296"/>
      <c r="T22" s="296"/>
      <c r="X22" s="296"/>
      <c r="AB22" s="296"/>
      <c r="AF22" s="296"/>
      <c r="AJ22" s="296"/>
      <c r="AN22" s="199"/>
      <c r="AV22" s="199"/>
      <c r="AY22" s="426"/>
    </row>
    <row r="23" spans="1:51" s="61" customFormat="1" ht="19.5" customHeight="1" thickBot="1" x14ac:dyDescent="0.25">
      <c r="C23" s="61" t="s">
        <v>170</v>
      </c>
      <c r="D23" s="69"/>
      <c r="E23" s="68">
        <f>D21-E21</f>
        <v>1170.7900000000009</v>
      </c>
      <c r="G23" s="65"/>
      <c r="H23" s="69"/>
      <c r="I23" s="68">
        <f>H21-I21</f>
        <v>903.09000000000015</v>
      </c>
      <c r="K23" s="65"/>
      <c r="L23" s="69"/>
      <c r="M23" s="68">
        <f>L21-M21</f>
        <v>113.95000000000073</v>
      </c>
      <c r="O23" s="65"/>
      <c r="P23" s="69"/>
      <c r="Q23" s="68">
        <f>P21-Q21</f>
        <v>661.59999999999854</v>
      </c>
      <c r="S23" s="65"/>
      <c r="T23" s="69"/>
      <c r="U23" s="68">
        <f>T21-U21</f>
        <v>1144.0599999999977</v>
      </c>
      <c r="W23" s="65"/>
      <c r="X23" s="69"/>
      <c r="Y23" s="68">
        <f>X21-Y21</f>
        <v>1346.7799999999988</v>
      </c>
      <c r="AA23" s="65"/>
      <c r="AB23" s="69"/>
      <c r="AC23" s="68">
        <f>AB21-AC21</f>
        <v>1175.1500000000015</v>
      </c>
      <c r="AE23" s="65"/>
      <c r="AF23" s="69"/>
      <c r="AG23" s="68">
        <f>AF21-AG21</f>
        <v>1149.2799999999988</v>
      </c>
      <c r="AJ23" s="69"/>
      <c r="AK23" s="68">
        <f>AJ21-AK21</f>
        <v>1296.5699999999997</v>
      </c>
      <c r="AN23" s="70"/>
      <c r="AO23" s="68">
        <f>AN21-AO21</f>
        <v>920.91999999999825</v>
      </c>
      <c r="AS23" s="68">
        <f>AR21-AS21</f>
        <v>24795.440000000002</v>
      </c>
      <c r="AV23" s="70"/>
      <c r="AW23" s="70"/>
    </row>
    <row r="24" spans="1:51" ht="14.25" thickTop="1" x14ac:dyDescent="0.25">
      <c r="D24" s="296"/>
      <c r="F24" s="289"/>
      <c r="H24" s="296"/>
      <c r="J24" s="289"/>
      <c r="L24" s="296"/>
      <c r="N24" s="289"/>
      <c r="P24" s="296"/>
      <c r="R24" s="289"/>
      <c r="T24" s="296"/>
      <c r="V24" s="289"/>
      <c r="X24" s="296"/>
      <c r="AB24" s="296"/>
      <c r="AF24" s="296"/>
      <c r="AJ24" s="296"/>
      <c r="AN24" s="78"/>
      <c r="AV24" s="78"/>
      <c r="AW24" s="78"/>
    </row>
    <row r="25" spans="1:51" x14ac:dyDescent="0.25">
      <c r="D25" s="296"/>
      <c r="F25" s="289"/>
      <c r="H25" s="296"/>
      <c r="J25" s="289"/>
      <c r="L25" s="296"/>
      <c r="N25" s="289"/>
      <c r="P25" s="296"/>
      <c r="R25" s="289"/>
      <c r="T25" s="296"/>
      <c r="V25" s="289"/>
      <c r="X25" s="296"/>
      <c r="AB25" s="296"/>
      <c r="AF25" s="296"/>
      <c r="AJ25" s="296"/>
      <c r="AN25" s="78"/>
      <c r="AV25" s="78"/>
      <c r="AW25" s="78"/>
    </row>
    <row r="26" spans="1:51" x14ac:dyDescent="0.25">
      <c r="D26" s="296"/>
      <c r="F26" s="289"/>
      <c r="H26" s="296"/>
      <c r="J26" s="289"/>
      <c r="L26" s="296"/>
      <c r="N26" s="289"/>
      <c r="P26" s="296"/>
      <c r="R26" s="289"/>
      <c r="T26" s="296"/>
      <c r="V26" s="289"/>
      <c r="X26" s="296"/>
      <c r="AB26" s="296"/>
      <c r="AF26" s="296"/>
      <c r="AJ26" s="296"/>
      <c r="AN26" s="78"/>
      <c r="AV26" s="78"/>
      <c r="AW26" s="78"/>
    </row>
    <row r="27" spans="1:51" x14ac:dyDescent="0.25">
      <c r="D27" s="296"/>
      <c r="F27" s="289"/>
      <c r="H27" s="296"/>
      <c r="J27" s="289"/>
      <c r="L27" s="296"/>
      <c r="N27" s="289"/>
      <c r="P27" s="296"/>
      <c r="R27" s="289"/>
      <c r="T27" s="296"/>
      <c r="V27" s="289"/>
      <c r="X27" s="296"/>
      <c r="AB27" s="296"/>
      <c r="AF27" s="296"/>
      <c r="AJ27" s="296"/>
    </row>
    <row r="28" spans="1:51" x14ac:dyDescent="0.25">
      <c r="D28" s="296"/>
      <c r="F28" s="289"/>
      <c r="H28" s="296"/>
      <c r="J28" s="289"/>
      <c r="L28" s="296"/>
      <c r="N28" s="289"/>
      <c r="P28" s="296"/>
      <c r="R28" s="289"/>
      <c r="T28" s="296"/>
      <c r="V28" s="289"/>
      <c r="X28" s="296"/>
      <c r="AB28" s="296"/>
      <c r="AF28" s="296"/>
      <c r="AJ28" s="296"/>
    </row>
    <row r="29" spans="1:51" x14ac:dyDescent="0.25">
      <c r="D29" s="296"/>
      <c r="F29" s="289"/>
      <c r="H29" s="296"/>
      <c r="J29" s="289"/>
      <c r="L29" s="296"/>
      <c r="N29" s="289"/>
      <c r="P29" s="296"/>
      <c r="R29" s="289"/>
      <c r="T29" s="296"/>
      <c r="V29" s="289"/>
      <c r="X29" s="296"/>
      <c r="AB29" s="296"/>
      <c r="AF29" s="296"/>
      <c r="AJ29" s="296"/>
    </row>
    <row r="30" spans="1:51" x14ac:dyDescent="0.25">
      <c r="D30" s="296"/>
      <c r="F30" s="289"/>
      <c r="H30" s="296"/>
      <c r="J30" s="289"/>
      <c r="L30" s="296"/>
      <c r="N30" s="289"/>
      <c r="P30" s="296"/>
      <c r="R30" s="289"/>
      <c r="T30" s="296"/>
      <c r="V30" s="289"/>
      <c r="X30" s="296"/>
      <c r="AB30" s="296"/>
      <c r="AF30" s="296"/>
      <c r="AJ30" s="296"/>
    </row>
    <row r="31" spans="1:51" x14ac:dyDescent="0.25">
      <c r="D31" s="296"/>
      <c r="F31" s="289"/>
      <c r="H31" s="296"/>
      <c r="J31" s="289"/>
      <c r="L31" s="296"/>
      <c r="N31" s="289"/>
      <c r="P31" s="296"/>
      <c r="R31" s="289"/>
      <c r="T31" s="296"/>
      <c r="V31" s="289"/>
      <c r="X31" s="296"/>
      <c r="AB31" s="296"/>
      <c r="AF31" s="296"/>
      <c r="AJ31" s="296"/>
    </row>
    <row r="32" spans="1:51" x14ac:dyDescent="0.25">
      <c r="D32" s="296"/>
      <c r="H32" s="296"/>
      <c r="L32" s="296"/>
      <c r="P32" s="296"/>
      <c r="T32" s="296"/>
      <c r="X32" s="296"/>
      <c r="AB32" s="296"/>
      <c r="AF32" s="296"/>
      <c r="AJ32" s="296"/>
    </row>
    <row r="33" spans="4:36" x14ac:dyDescent="0.25">
      <c r="D33" s="296"/>
      <c r="H33" s="296"/>
      <c r="L33" s="296"/>
      <c r="P33" s="296"/>
      <c r="T33" s="296"/>
      <c r="X33" s="296"/>
      <c r="AB33" s="296"/>
      <c r="AF33" s="296"/>
      <c r="AJ33" s="296"/>
    </row>
    <row r="34" spans="4:36" x14ac:dyDescent="0.25">
      <c r="D34" s="296"/>
      <c r="H34" s="296"/>
      <c r="L34" s="296"/>
      <c r="P34" s="296"/>
      <c r="T34" s="296"/>
      <c r="X34" s="296"/>
      <c r="AB34" s="296"/>
      <c r="AF34" s="296"/>
      <c r="AJ34" s="296"/>
    </row>
    <row r="35" spans="4:36" x14ac:dyDescent="0.25">
      <c r="D35" s="296"/>
      <c r="H35" s="296"/>
      <c r="L35" s="296"/>
      <c r="P35" s="296"/>
      <c r="T35" s="296"/>
      <c r="X35" s="296"/>
      <c r="AB35" s="296"/>
      <c r="AF35" s="296"/>
      <c r="AJ35" s="296"/>
    </row>
    <row r="36" spans="4:36" x14ac:dyDescent="0.25">
      <c r="D36" s="296"/>
      <c r="H36" s="296"/>
      <c r="L36" s="296"/>
      <c r="P36" s="296"/>
      <c r="T36" s="296"/>
      <c r="X36" s="296"/>
      <c r="AB36" s="296"/>
      <c r="AF36" s="296"/>
      <c r="AJ36" s="296"/>
    </row>
    <row r="37" spans="4:36" x14ac:dyDescent="0.25">
      <c r="D37" s="296"/>
      <c r="H37" s="296"/>
      <c r="L37" s="296"/>
      <c r="P37" s="296"/>
      <c r="T37" s="296"/>
      <c r="X37" s="296"/>
      <c r="AB37" s="296"/>
      <c r="AF37" s="296"/>
      <c r="AJ37" s="296"/>
    </row>
    <row r="38" spans="4:36" x14ac:dyDescent="0.25">
      <c r="D38" s="296"/>
      <c r="H38" s="296"/>
      <c r="L38" s="296"/>
      <c r="P38" s="296"/>
      <c r="T38" s="296"/>
      <c r="X38" s="296"/>
      <c r="AB38" s="296"/>
      <c r="AF38" s="296"/>
      <c r="AJ38" s="296"/>
    </row>
    <row r="39" spans="4:36" x14ac:dyDescent="0.25">
      <c r="D39" s="296"/>
      <c r="H39" s="296"/>
      <c r="L39" s="296"/>
      <c r="P39" s="296"/>
      <c r="T39" s="296"/>
      <c r="X39" s="296"/>
      <c r="AB39" s="296"/>
      <c r="AF39" s="296"/>
      <c r="AJ39" s="296"/>
    </row>
    <row r="40" spans="4:36" x14ac:dyDescent="0.25">
      <c r="D40" s="296"/>
      <c r="H40" s="296"/>
      <c r="L40" s="296"/>
      <c r="P40" s="296"/>
      <c r="T40" s="296"/>
      <c r="X40" s="296"/>
      <c r="AB40" s="296"/>
      <c r="AF40" s="296"/>
      <c r="AJ40" s="296"/>
    </row>
    <row r="41" spans="4:36" x14ac:dyDescent="0.25">
      <c r="D41" s="296"/>
      <c r="H41" s="296"/>
      <c r="L41" s="296"/>
      <c r="P41" s="296"/>
      <c r="T41" s="296"/>
      <c r="X41" s="296"/>
      <c r="AB41" s="296"/>
      <c r="AF41" s="296"/>
      <c r="AJ41" s="296"/>
    </row>
    <row r="42" spans="4:36" x14ac:dyDescent="0.25">
      <c r="D42" s="296"/>
      <c r="H42" s="296"/>
      <c r="L42" s="296"/>
      <c r="P42" s="296"/>
      <c r="T42" s="296"/>
      <c r="X42" s="296"/>
      <c r="AB42" s="296"/>
      <c r="AF42" s="296"/>
      <c r="AJ42" s="296"/>
    </row>
    <row r="43" spans="4:36" x14ac:dyDescent="0.25">
      <c r="D43" s="296"/>
      <c r="H43" s="296"/>
      <c r="L43" s="296"/>
      <c r="P43" s="296"/>
      <c r="T43" s="296"/>
      <c r="X43" s="296"/>
      <c r="AB43" s="296"/>
      <c r="AF43" s="296"/>
      <c r="AJ43" s="296"/>
    </row>
    <row r="44" spans="4:36" x14ac:dyDescent="0.25">
      <c r="D44" s="296"/>
      <c r="H44" s="296"/>
      <c r="L44" s="296"/>
      <c r="P44" s="296"/>
      <c r="T44" s="296"/>
      <c r="X44" s="296"/>
      <c r="AB44" s="296"/>
      <c r="AF44" s="296"/>
      <c r="AJ44" s="296"/>
    </row>
    <row r="45" spans="4:36" x14ac:dyDescent="0.25">
      <c r="D45" s="296"/>
      <c r="H45" s="296"/>
      <c r="L45" s="296"/>
      <c r="P45" s="296"/>
      <c r="T45" s="296"/>
      <c r="X45" s="296"/>
      <c r="AB45" s="296"/>
      <c r="AF45" s="296"/>
      <c r="AJ45" s="296"/>
    </row>
    <row r="46" spans="4:36" x14ac:dyDescent="0.25">
      <c r="D46" s="296"/>
      <c r="H46" s="296"/>
      <c r="L46" s="296"/>
      <c r="P46" s="296"/>
      <c r="T46" s="296"/>
      <c r="X46" s="296"/>
      <c r="AB46" s="296"/>
      <c r="AF46" s="296"/>
      <c r="AJ46" s="296"/>
    </row>
    <row r="47" spans="4:36" x14ac:dyDescent="0.25">
      <c r="D47" s="296"/>
      <c r="H47" s="296"/>
      <c r="L47" s="296"/>
      <c r="P47" s="296"/>
      <c r="T47" s="296"/>
      <c r="X47" s="296"/>
      <c r="AB47" s="296"/>
      <c r="AF47" s="296"/>
      <c r="AJ47" s="296"/>
    </row>
    <row r="48" spans="4:36" x14ac:dyDescent="0.25">
      <c r="D48" s="296"/>
      <c r="H48" s="296"/>
      <c r="L48" s="296"/>
      <c r="P48" s="296"/>
      <c r="T48" s="296"/>
      <c r="X48" s="296"/>
      <c r="AB48" s="296"/>
      <c r="AF48" s="296"/>
      <c r="AJ48" s="296"/>
    </row>
    <row r="49" spans="4:36" x14ac:dyDescent="0.25">
      <c r="D49" s="296"/>
      <c r="H49" s="296"/>
      <c r="L49" s="296"/>
      <c r="P49" s="296"/>
      <c r="T49" s="296"/>
      <c r="X49" s="296"/>
      <c r="AB49" s="296"/>
      <c r="AF49" s="296"/>
      <c r="AJ49" s="296"/>
    </row>
    <row r="50" spans="4:36" x14ac:dyDescent="0.25">
      <c r="D50" s="296"/>
      <c r="H50" s="296"/>
      <c r="L50" s="296"/>
      <c r="P50" s="296"/>
      <c r="T50" s="296"/>
      <c r="X50" s="296"/>
      <c r="AB50" s="296"/>
      <c r="AF50" s="296"/>
      <c r="AJ50" s="296"/>
    </row>
    <row r="51" spans="4:36" x14ac:dyDescent="0.25">
      <c r="D51" s="296"/>
      <c r="H51" s="296"/>
      <c r="L51" s="296"/>
      <c r="P51" s="296"/>
      <c r="T51" s="296"/>
      <c r="X51" s="296"/>
      <c r="AB51" s="296"/>
      <c r="AF51" s="296"/>
      <c r="AJ51" s="296"/>
    </row>
    <row r="52" spans="4:36" x14ac:dyDescent="0.25">
      <c r="D52" s="296"/>
      <c r="H52" s="296"/>
      <c r="L52" s="296"/>
      <c r="P52" s="296"/>
      <c r="T52" s="296"/>
      <c r="X52" s="296"/>
      <c r="AB52" s="296"/>
      <c r="AF52" s="296"/>
      <c r="AJ52" s="296"/>
    </row>
    <row r="53" spans="4:36" x14ac:dyDescent="0.25">
      <c r="D53" s="296"/>
      <c r="H53" s="296"/>
      <c r="L53" s="296"/>
      <c r="P53" s="296"/>
      <c r="T53" s="296"/>
      <c r="X53" s="296"/>
      <c r="AB53" s="296"/>
      <c r="AF53" s="296"/>
      <c r="AJ53" s="296"/>
    </row>
    <row r="54" spans="4:36" x14ac:dyDescent="0.25">
      <c r="D54" s="296"/>
      <c r="H54" s="296"/>
      <c r="L54" s="296"/>
      <c r="P54" s="296"/>
      <c r="T54" s="296"/>
      <c r="X54" s="296"/>
      <c r="AB54" s="296"/>
      <c r="AF54" s="296"/>
      <c r="AJ54" s="296"/>
    </row>
    <row r="55" spans="4:36" x14ac:dyDescent="0.25">
      <c r="D55" s="296"/>
      <c r="H55" s="296"/>
      <c r="L55" s="296"/>
      <c r="P55" s="296"/>
      <c r="T55" s="296"/>
      <c r="X55" s="296"/>
      <c r="AB55" s="296"/>
      <c r="AF55" s="296"/>
      <c r="AJ55" s="296"/>
    </row>
    <row r="56" spans="4:36" x14ac:dyDescent="0.25">
      <c r="D56" s="296"/>
      <c r="H56" s="296"/>
      <c r="L56" s="296"/>
      <c r="P56" s="296"/>
      <c r="T56" s="296"/>
      <c r="X56" s="296"/>
      <c r="AB56" s="296"/>
      <c r="AF56" s="296"/>
      <c r="AJ56" s="296"/>
    </row>
    <row r="57" spans="4:36" x14ac:dyDescent="0.25">
      <c r="D57" s="296"/>
      <c r="H57" s="296"/>
      <c r="L57" s="296"/>
      <c r="P57" s="296"/>
      <c r="T57" s="296"/>
      <c r="X57" s="296"/>
      <c r="AB57" s="296"/>
      <c r="AF57" s="296"/>
      <c r="AJ57" s="296"/>
    </row>
    <row r="58" spans="4:36" x14ac:dyDescent="0.25">
      <c r="D58" s="296"/>
      <c r="H58" s="296"/>
      <c r="L58" s="296"/>
      <c r="P58" s="296"/>
      <c r="T58" s="296"/>
      <c r="X58" s="296"/>
      <c r="AB58" s="296"/>
      <c r="AF58" s="296"/>
      <c r="AJ58" s="296"/>
    </row>
    <row r="59" spans="4:36" x14ac:dyDescent="0.25">
      <c r="D59" s="296"/>
      <c r="H59" s="296"/>
      <c r="L59" s="296"/>
      <c r="P59" s="296"/>
      <c r="T59" s="296"/>
      <c r="X59" s="296"/>
      <c r="AB59" s="296"/>
      <c r="AF59" s="296"/>
      <c r="AJ59" s="296"/>
    </row>
    <row r="60" spans="4:36" x14ac:dyDescent="0.25">
      <c r="D60" s="296"/>
      <c r="H60" s="296"/>
      <c r="L60" s="296"/>
      <c r="P60" s="296"/>
      <c r="T60" s="296"/>
      <c r="X60" s="296"/>
      <c r="AB60" s="296"/>
      <c r="AF60" s="296"/>
      <c r="AJ60" s="296"/>
    </row>
    <row r="61" spans="4:36" x14ac:dyDescent="0.25">
      <c r="D61" s="296"/>
      <c r="H61" s="296"/>
      <c r="L61" s="296"/>
      <c r="P61" s="296"/>
      <c r="T61" s="296"/>
      <c r="X61" s="296"/>
      <c r="AB61" s="296"/>
      <c r="AF61" s="296"/>
      <c r="AJ61" s="296"/>
    </row>
    <row r="62" spans="4:36" x14ac:dyDescent="0.25">
      <c r="D62" s="296"/>
      <c r="H62" s="296"/>
      <c r="L62" s="296"/>
      <c r="P62" s="296"/>
      <c r="T62" s="296"/>
      <c r="X62" s="296"/>
      <c r="AB62" s="296"/>
      <c r="AF62" s="296"/>
      <c r="AJ62" s="296"/>
    </row>
    <row r="63" spans="4:36" x14ac:dyDescent="0.25">
      <c r="D63" s="296"/>
      <c r="H63" s="296"/>
      <c r="L63" s="296"/>
      <c r="P63" s="296"/>
      <c r="T63" s="296"/>
      <c r="X63" s="296"/>
      <c r="AB63" s="296"/>
      <c r="AF63" s="296"/>
      <c r="AJ63" s="296"/>
    </row>
    <row r="64" spans="4:36" x14ac:dyDescent="0.25">
      <c r="D64" s="296"/>
      <c r="H64" s="296"/>
      <c r="L64" s="296"/>
      <c r="P64" s="296"/>
      <c r="T64" s="296"/>
      <c r="X64" s="296"/>
      <c r="AB64" s="296"/>
      <c r="AF64" s="296"/>
      <c r="AJ64" s="296"/>
    </row>
    <row r="65" spans="4:36" x14ac:dyDescent="0.25">
      <c r="D65" s="296"/>
      <c r="H65" s="296"/>
      <c r="L65" s="296"/>
      <c r="P65" s="296"/>
      <c r="T65" s="296"/>
      <c r="X65" s="296"/>
      <c r="AB65" s="296"/>
      <c r="AF65" s="296"/>
      <c r="AJ65" s="296"/>
    </row>
    <row r="66" spans="4:36" x14ac:dyDescent="0.25">
      <c r="D66" s="296"/>
      <c r="H66" s="296"/>
      <c r="L66" s="296"/>
      <c r="P66" s="296"/>
      <c r="T66" s="296"/>
      <c r="X66" s="296"/>
      <c r="AB66" s="296"/>
      <c r="AF66" s="296"/>
      <c r="AJ66" s="296"/>
    </row>
    <row r="67" spans="4:36" x14ac:dyDescent="0.25">
      <c r="D67" s="296"/>
      <c r="H67" s="296"/>
      <c r="L67" s="296"/>
      <c r="P67" s="296"/>
      <c r="T67" s="296"/>
      <c r="X67" s="296"/>
      <c r="AB67" s="296"/>
      <c r="AF67" s="296"/>
      <c r="AJ67" s="296"/>
    </row>
    <row r="68" spans="4:36" x14ac:dyDescent="0.25">
      <c r="D68" s="296"/>
      <c r="H68" s="296"/>
      <c r="L68" s="296"/>
      <c r="P68" s="296"/>
      <c r="T68" s="296"/>
      <c r="X68" s="296"/>
      <c r="AB68" s="296"/>
      <c r="AF68" s="296"/>
      <c r="AJ68" s="296"/>
    </row>
    <row r="69" spans="4:36" x14ac:dyDescent="0.25">
      <c r="D69" s="296"/>
      <c r="H69" s="296"/>
      <c r="L69" s="296"/>
      <c r="P69" s="296"/>
      <c r="T69" s="296"/>
      <c r="X69" s="296"/>
      <c r="AB69" s="296"/>
      <c r="AF69" s="296"/>
      <c r="AJ69" s="296"/>
    </row>
    <row r="70" spans="4:36" x14ac:dyDescent="0.25">
      <c r="D70" s="296"/>
      <c r="H70" s="296"/>
      <c r="L70" s="296"/>
      <c r="P70" s="296"/>
      <c r="T70" s="296"/>
      <c r="X70" s="296"/>
      <c r="AB70" s="296"/>
      <c r="AF70" s="296"/>
      <c r="AJ70" s="296"/>
    </row>
    <row r="71" spans="4:36" x14ac:dyDescent="0.25">
      <c r="D71" s="296"/>
      <c r="H71" s="296"/>
      <c r="L71" s="296"/>
      <c r="P71" s="296"/>
      <c r="T71" s="296"/>
      <c r="X71" s="296"/>
      <c r="AB71" s="296"/>
      <c r="AF71" s="296"/>
      <c r="AJ71" s="296"/>
    </row>
    <row r="72" spans="4:36" x14ac:dyDescent="0.25">
      <c r="D72" s="296"/>
      <c r="H72" s="296"/>
      <c r="L72" s="296"/>
      <c r="P72" s="296"/>
      <c r="T72" s="296"/>
      <c r="X72" s="296"/>
      <c r="AB72" s="296"/>
      <c r="AF72" s="296"/>
      <c r="AJ72" s="296"/>
    </row>
    <row r="73" spans="4:36" x14ac:dyDescent="0.25">
      <c r="D73" s="296"/>
      <c r="H73" s="296"/>
      <c r="L73" s="296"/>
      <c r="P73" s="296"/>
      <c r="T73" s="296"/>
      <c r="X73" s="296"/>
      <c r="AB73" s="296"/>
      <c r="AF73" s="296"/>
      <c r="AJ73" s="296"/>
    </row>
    <row r="74" spans="4:36" x14ac:dyDescent="0.25">
      <c r="D74" s="296"/>
      <c r="H74" s="296"/>
      <c r="L74" s="296"/>
      <c r="P74" s="296"/>
      <c r="T74" s="296"/>
      <c r="X74" s="296"/>
      <c r="AB74" s="296"/>
      <c r="AF74" s="296"/>
      <c r="AJ74" s="296"/>
    </row>
    <row r="75" spans="4:36" x14ac:dyDescent="0.25">
      <c r="D75" s="296"/>
      <c r="H75" s="296"/>
      <c r="L75" s="296"/>
      <c r="P75" s="296"/>
      <c r="T75" s="296"/>
      <c r="X75" s="296"/>
      <c r="AB75" s="296"/>
      <c r="AF75" s="296"/>
      <c r="AJ75" s="296"/>
    </row>
    <row r="76" spans="4:36" x14ac:dyDescent="0.25">
      <c r="D76" s="296"/>
      <c r="H76" s="296"/>
      <c r="L76" s="296"/>
      <c r="P76" s="296"/>
      <c r="T76" s="296"/>
      <c r="X76" s="296"/>
      <c r="AB76" s="296"/>
      <c r="AF76" s="296"/>
      <c r="AJ76" s="296"/>
    </row>
    <row r="77" spans="4:36" x14ac:dyDescent="0.25">
      <c r="D77" s="296"/>
      <c r="H77" s="296"/>
      <c r="L77" s="296"/>
      <c r="P77" s="296"/>
      <c r="T77" s="296"/>
      <c r="X77" s="296"/>
      <c r="AB77" s="296"/>
      <c r="AF77" s="296"/>
      <c r="AJ77" s="296"/>
    </row>
    <row r="78" spans="4:36" x14ac:dyDescent="0.25">
      <c r="D78" s="296"/>
      <c r="H78" s="296"/>
      <c r="L78" s="296"/>
      <c r="P78" s="296"/>
      <c r="T78" s="296"/>
      <c r="X78" s="296"/>
      <c r="AB78" s="296"/>
      <c r="AF78" s="296"/>
      <c r="AJ78" s="296"/>
    </row>
    <row r="79" spans="4:36" x14ac:dyDescent="0.25">
      <c r="D79" s="296"/>
      <c r="H79" s="296"/>
      <c r="L79" s="296"/>
      <c r="P79" s="296"/>
      <c r="T79" s="296"/>
      <c r="X79" s="296"/>
      <c r="AB79" s="296"/>
      <c r="AF79" s="296"/>
      <c r="AJ79" s="296"/>
    </row>
    <row r="80" spans="4:36" x14ac:dyDescent="0.25">
      <c r="D80" s="296"/>
      <c r="H80" s="296"/>
      <c r="L80" s="296"/>
      <c r="P80" s="296"/>
      <c r="T80" s="296"/>
      <c r="X80" s="296"/>
      <c r="AB80" s="296"/>
      <c r="AF80" s="296"/>
      <c r="AJ80" s="296"/>
    </row>
    <row r="81" spans="4:36" x14ac:dyDescent="0.25">
      <c r="D81" s="296"/>
      <c r="H81" s="296"/>
      <c r="L81" s="296"/>
      <c r="P81" s="296"/>
      <c r="T81" s="296"/>
      <c r="X81" s="296"/>
      <c r="AB81" s="296"/>
      <c r="AF81" s="296"/>
      <c r="AJ81" s="296"/>
    </row>
    <row r="82" spans="4:36" x14ac:dyDescent="0.25">
      <c r="D82" s="296"/>
      <c r="H82" s="296"/>
      <c r="L82" s="296"/>
      <c r="P82" s="296"/>
      <c r="T82" s="296"/>
      <c r="X82" s="296"/>
      <c r="AB82" s="296"/>
      <c r="AF82" s="296"/>
      <c r="AJ82" s="296"/>
    </row>
    <row r="83" spans="4:36" x14ac:dyDescent="0.25">
      <c r="D83" s="296"/>
      <c r="H83" s="296"/>
      <c r="L83" s="296"/>
      <c r="P83" s="296"/>
      <c r="T83" s="296"/>
      <c r="X83" s="296"/>
      <c r="AB83" s="296"/>
      <c r="AF83" s="296"/>
      <c r="AJ83" s="296"/>
    </row>
    <row r="84" spans="4:36" x14ac:dyDescent="0.25">
      <c r="D84" s="296"/>
      <c r="H84" s="296"/>
      <c r="L84" s="296"/>
      <c r="P84" s="296"/>
      <c r="T84" s="296"/>
      <c r="X84" s="296"/>
      <c r="AB84" s="296"/>
      <c r="AF84" s="296"/>
      <c r="AJ84" s="296"/>
    </row>
    <row r="85" spans="4:36" x14ac:dyDescent="0.25">
      <c r="D85" s="296"/>
      <c r="H85" s="296"/>
      <c r="L85" s="296"/>
      <c r="P85" s="296"/>
      <c r="T85" s="296"/>
      <c r="X85" s="296"/>
      <c r="AB85" s="296"/>
      <c r="AF85" s="296"/>
      <c r="AJ85" s="296"/>
    </row>
    <row r="86" spans="4:36" x14ac:dyDescent="0.25">
      <c r="D86" s="296"/>
      <c r="H86" s="296"/>
      <c r="L86" s="296"/>
      <c r="P86" s="296"/>
      <c r="T86" s="296"/>
      <c r="X86" s="296"/>
      <c r="AB86" s="296"/>
      <c r="AF86" s="296"/>
      <c r="AJ86" s="296"/>
    </row>
    <row r="87" spans="4:36" x14ac:dyDescent="0.25">
      <c r="D87" s="296"/>
      <c r="H87" s="296"/>
      <c r="L87" s="296"/>
      <c r="P87" s="296"/>
      <c r="T87" s="296"/>
      <c r="X87" s="296"/>
      <c r="AB87" s="296"/>
      <c r="AF87" s="296"/>
      <c r="AJ87" s="296"/>
    </row>
    <row r="88" spans="4:36" x14ac:dyDescent="0.25">
      <c r="D88" s="296"/>
      <c r="H88" s="296"/>
      <c r="L88" s="296"/>
      <c r="P88" s="296"/>
      <c r="T88" s="296"/>
      <c r="X88" s="296"/>
      <c r="AB88" s="296"/>
      <c r="AF88" s="296"/>
      <c r="AJ88" s="296"/>
    </row>
    <row r="89" spans="4:36" x14ac:dyDescent="0.25">
      <c r="D89" s="296"/>
      <c r="H89" s="296"/>
      <c r="L89" s="296"/>
      <c r="P89" s="296"/>
      <c r="T89" s="296"/>
      <c r="X89" s="296"/>
      <c r="AB89" s="296"/>
      <c r="AF89" s="296"/>
      <c r="AJ89" s="296"/>
    </row>
    <row r="90" spans="4:36" x14ac:dyDescent="0.25">
      <c r="D90" s="296"/>
      <c r="H90" s="296"/>
      <c r="L90" s="296"/>
      <c r="P90" s="296"/>
      <c r="T90" s="296"/>
      <c r="X90" s="296"/>
      <c r="AB90" s="296"/>
      <c r="AF90" s="296"/>
      <c r="AJ90" s="296"/>
    </row>
    <row r="91" spans="4:36" x14ac:dyDescent="0.25">
      <c r="D91" s="296"/>
      <c r="H91" s="296"/>
      <c r="L91" s="296"/>
      <c r="P91" s="296"/>
      <c r="T91" s="296"/>
      <c r="X91" s="296"/>
      <c r="AB91" s="296"/>
      <c r="AF91" s="296"/>
      <c r="AJ91" s="296"/>
    </row>
    <row r="92" spans="4:36" x14ac:dyDescent="0.25">
      <c r="D92" s="296"/>
      <c r="H92" s="296"/>
      <c r="L92" s="296"/>
      <c r="P92" s="296"/>
      <c r="T92" s="296"/>
      <c r="X92" s="296"/>
      <c r="AB92" s="296"/>
      <c r="AF92" s="296"/>
      <c r="AJ92" s="296"/>
    </row>
    <row r="93" spans="4:36" x14ac:dyDescent="0.25">
      <c r="D93" s="296"/>
      <c r="H93" s="296"/>
      <c r="L93" s="296"/>
      <c r="P93" s="296"/>
      <c r="T93" s="296"/>
      <c r="X93" s="296"/>
      <c r="AB93" s="296"/>
      <c r="AF93" s="296"/>
      <c r="AJ93" s="296"/>
    </row>
    <row r="94" spans="4:36" x14ac:dyDescent="0.25">
      <c r="D94" s="296"/>
      <c r="H94" s="296"/>
      <c r="L94" s="296"/>
      <c r="P94" s="296"/>
      <c r="T94" s="296"/>
      <c r="X94" s="296"/>
      <c r="AB94" s="296"/>
      <c r="AF94" s="296"/>
      <c r="AJ94" s="296"/>
    </row>
    <row r="95" spans="4:36" x14ac:dyDescent="0.25">
      <c r="D95" s="296"/>
      <c r="H95" s="296"/>
      <c r="L95" s="296"/>
      <c r="P95" s="296"/>
      <c r="T95" s="296"/>
      <c r="X95" s="296"/>
      <c r="AB95" s="296"/>
      <c r="AF95" s="296"/>
      <c r="AJ95" s="296"/>
    </row>
    <row r="96" spans="4:36" x14ac:dyDescent="0.25">
      <c r="D96" s="296"/>
      <c r="H96" s="296"/>
      <c r="L96" s="296"/>
      <c r="P96" s="296"/>
      <c r="T96" s="296"/>
      <c r="X96" s="296"/>
      <c r="AB96" s="296"/>
      <c r="AF96" s="296"/>
      <c r="AJ96" s="296"/>
    </row>
    <row r="97" spans="4:36" x14ac:dyDescent="0.25">
      <c r="D97" s="296"/>
      <c r="H97" s="296"/>
      <c r="L97" s="296"/>
      <c r="P97" s="296"/>
      <c r="T97" s="296"/>
      <c r="X97" s="296"/>
      <c r="AB97" s="296"/>
      <c r="AF97" s="296"/>
      <c r="AJ97" s="296"/>
    </row>
    <row r="98" spans="4:36" x14ac:dyDescent="0.25">
      <c r="D98" s="296"/>
      <c r="H98" s="296"/>
      <c r="L98" s="296"/>
      <c r="P98" s="296"/>
      <c r="T98" s="296"/>
      <c r="X98" s="296"/>
      <c r="AB98" s="296"/>
      <c r="AF98" s="296"/>
      <c r="AJ98" s="296"/>
    </row>
    <row r="99" spans="4:36" x14ac:dyDescent="0.25">
      <c r="D99" s="296"/>
      <c r="H99" s="296"/>
      <c r="L99" s="296"/>
      <c r="P99" s="296"/>
      <c r="T99" s="296"/>
      <c r="X99" s="296"/>
      <c r="AB99" s="296"/>
      <c r="AF99" s="296"/>
      <c r="AJ99" s="296"/>
    </row>
    <row r="100" spans="4:36" x14ac:dyDescent="0.25">
      <c r="D100" s="296"/>
      <c r="H100" s="296"/>
      <c r="L100" s="296"/>
      <c r="P100" s="296"/>
      <c r="T100" s="296"/>
      <c r="X100" s="296"/>
      <c r="AB100" s="296"/>
      <c r="AF100" s="296"/>
      <c r="AJ100" s="296"/>
    </row>
    <row r="101" spans="4:36" x14ac:dyDescent="0.25">
      <c r="D101" s="296"/>
      <c r="H101" s="296"/>
      <c r="L101" s="296"/>
      <c r="P101" s="296"/>
      <c r="T101" s="296"/>
      <c r="X101" s="296"/>
      <c r="AB101" s="296"/>
      <c r="AF101" s="296"/>
      <c r="AJ101" s="296"/>
    </row>
    <row r="102" spans="4:36" x14ac:dyDescent="0.25">
      <c r="D102" s="296"/>
      <c r="H102" s="296"/>
      <c r="L102" s="296"/>
      <c r="P102" s="296"/>
      <c r="T102" s="296"/>
      <c r="X102" s="296"/>
      <c r="AB102" s="296"/>
      <c r="AF102" s="296"/>
      <c r="AJ102" s="296"/>
    </row>
    <row r="103" spans="4:36" x14ac:dyDescent="0.25">
      <c r="D103" s="296"/>
      <c r="H103" s="296"/>
      <c r="L103" s="296"/>
      <c r="P103" s="296"/>
      <c r="T103" s="296"/>
      <c r="X103" s="296"/>
      <c r="AB103" s="296"/>
      <c r="AF103" s="296"/>
      <c r="AJ103" s="296"/>
    </row>
    <row r="104" spans="4:36" x14ac:dyDescent="0.25">
      <c r="D104" s="296"/>
      <c r="H104" s="296"/>
      <c r="L104" s="296"/>
      <c r="P104" s="296"/>
      <c r="T104" s="296"/>
      <c r="X104" s="296"/>
      <c r="AB104" s="296"/>
      <c r="AF104" s="296"/>
      <c r="AJ104" s="296"/>
    </row>
    <row r="105" spans="4:36" x14ac:dyDescent="0.25">
      <c r="D105" s="296"/>
      <c r="H105" s="296"/>
      <c r="L105" s="296"/>
      <c r="P105" s="296"/>
      <c r="T105" s="296"/>
      <c r="X105" s="296"/>
      <c r="AB105" s="296"/>
      <c r="AF105" s="296"/>
      <c r="AJ105" s="296"/>
    </row>
    <row r="106" spans="4:36" x14ac:dyDescent="0.25">
      <c r="D106" s="296"/>
      <c r="H106" s="296"/>
      <c r="L106" s="296"/>
      <c r="P106" s="296"/>
      <c r="T106" s="296"/>
      <c r="X106" s="296"/>
      <c r="AB106" s="296"/>
      <c r="AF106" s="296"/>
      <c r="AJ106" s="296"/>
    </row>
    <row r="107" spans="4:36" x14ac:dyDescent="0.25">
      <c r="D107" s="296"/>
      <c r="H107" s="296"/>
      <c r="L107" s="296"/>
      <c r="P107" s="296"/>
      <c r="T107" s="296"/>
      <c r="X107" s="296"/>
      <c r="AB107" s="296"/>
      <c r="AF107" s="296"/>
      <c r="AJ107" s="296"/>
    </row>
    <row r="108" spans="4:36" x14ac:dyDescent="0.25">
      <c r="D108" s="296"/>
      <c r="H108" s="296"/>
      <c r="L108" s="296"/>
      <c r="P108" s="296"/>
      <c r="T108" s="296"/>
      <c r="X108" s="296"/>
      <c r="AB108" s="296"/>
      <c r="AF108" s="296"/>
      <c r="AJ108" s="296"/>
    </row>
    <row r="109" spans="4:36" x14ac:dyDescent="0.25">
      <c r="D109" s="296"/>
      <c r="H109" s="296"/>
      <c r="L109" s="296"/>
      <c r="P109" s="296"/>
      <c r="T109" s="296"/>
      <c r="X109" s="296"/>
      <c r="AB109" s="296"/>
      <c r="AF109" s="296"/>
      <c r="AJ109" s="296"/>
    </row>
    <row r="110" spans="4:36" x14ac:dyDescent="0.25">
      <c r="D110" s="296"/>
      <c r="H110" s="296"/>
      <c r="L110" s="296"/>
      <c r="P110" s="296"/>
      <c r="T110" s="296"/>
      <c r="X110" s="296"/>
      <c r="AB110" s="296"/>
      <c r="AF110" s="296"/>
      <c r="AJ110" s="296"/>
    </row>
    <row r="111" spans="4:36" x14ac:dyDescent="0.25">
      <c r="D111" s="296"/>
      <c r="H111" s="296"/>
      <c r="L111" s="296"/>
      <c r="P111" s="296"/>
      <c r="T111" s="296"/>
      <c r="X111" s="296"/>
      <c r="AB111" s="296"/>
      <c r="AF111" s="296"/>
      <c r="AJ111" s="296"/>
    </row>
    <row r="112" spans="4:36" x14ac:dyDescent="0.25">
      <c r="D112" s="296"/>
      <c r="H112" s="296"/>
      <c r="L112" s="296"/>
      <c r="P112" s="296"/>
      <c r="T112" s="296"/>
      <c r="X112" s="296"/>
      <c r="AB112" s="296"/>
      <c r="AF112" s="296"/>
      <c r="AJ112" s="296"/>
    </row>
    <row r="113" spans="4:36" x14ac:dyDescent="0.25">
      <c r="D113" s="296"/>
      <c r="H113" s="296"/>
      <c r="L113" s="296"/>
      <c r="P113" s="296"/>
      <c r="T113" s="296"/>
      <c r="X113" s="296"/>
      <c r="AB113" s="296"/>
      <c r="AF113" s="296"/>
      <c r="AJ113" s="296"/>
    </row>
    <row r="114" spans="4:36" x14ac:dyDescent="0.25">
      <c r="D114" s="296"/>
      <c r="H114" s="296"/>
      <c r="L114" s="296"/>
      <c r="P114" s="296"/>
      <c r="T114" s="296"/>
      <c r="X114" s="296"/>
      <c r="AB114" s="296"/>
      <c r="AF114" s="296"/>
      <c r="AJ114" s="296"/>
    </row>
    <row r="115" spans="4:36" x14ac:dyDescent="0.25">
      <c r="D115" s="296"/>
      <c r="H115" s="296"/>
      <c r="L115" s="296"/>
      <c r="P115" s="296"/>
      <c r="T115" s="296"/>
      <c r="X115" s="296"/>
      <c r="AB115" s="296"/>
      <c r="AF115" s="296"/>
      <c r="AJ115" s="296"/>
    </row>
    <row r="116" spans="4:36" x14ac:dyDescent="0.25">
      <c r="D116" s="296" t="s">
        <v>1128</v>
      </c>
      <c r="E116" s="347">
        <v>30.35</v>
      </c>
      <c r="F116" s="347">
        <v>25</v>
      </c>
      <c r="H116" s="296"/>
      <c r="L116" s="296"/>
      <c r="P116" s="296"/>
      <c r="T116" s="296"/>
      <c r="X116" s="296"/>
      <c r="AB116" s="296"/>
      <c r="AF116" s="296"/>
      <c r="AJ116" s="296"/>
    </row>
    <row r="117" spans="4:36" x14ac:dyDescent="0.25">
      <c r="D117" s="296"/>
      <c r="H117" s="296"/>
      <c r="L117" s="296"/>
      <c r="P117" s="296"/>
      <c r="T117" s="296"/>
      <c r="X117" s="296"/>
      <c r="AB117" s="296"/>
      <c r="AF117" s="296"/>
      <c r="AJ117" s="296"/>
    </row>
    <row r="118" spans="4:36" x14ac:dyDescent="0.25">
      <c r="D118" s="296"/>
      <c r="H118" s="296"/>
      <c r="L118" s="296"/>
      <c r="P118" s="296"/>
      <c r="T118" s="296"/>
      <c r="X118" s="296"/>
      <c r="AB118" s="296"/>
      <c r="AF118" s="296"/>
      <c r="AJ118" s="296"/>
    </row>
    <row r="119" spans="4:36" x14ac:dyDescent="0.25">
      <c r="D119" s="296"/>
      <c r="H119" s="296"/>
      <c r="L119" s="296"/>
      <c r="P119" s="296"/>
      <c r="T119" s="296"/>
      <c r="X119" s="296"/>
      <c r="AB119" s="296"/>
      <c r="AF119" s="296"/>
      <c r="AJ119" s="296"/>
    </row>
    <row r="120" spans="4:36" x14ac:dyDescent="0.25">
      <c r="D120" s="296"/>
      <c r="H120" s="296"/>
      <c r="L120" s="296"/>
      <c r="P120" s="296"/>
      <c r="T120" s="296"/>
      <c r="X120" s="296"/>
      <c r="AB120" s="296"/>
      <c r="AF120" s="296"/>
      <c r="AJ120" s="296"/>
    </row>
    <row r="121" spans="4:36" x14ac:dyDescent="0.25">
      <c r="D121" s="296"/>
      <c r="H121" s="296"/>
      <c r="L121" s="296"/>
      <c r="P121" s="296"/>
      <c r="T121" s="296"/>
      <c r="X121" s="296"/>
      <c r="AB121" s="296"/>
      <c r="AF121" s="296"/>
      <c r="AJ121" s="296"/>
    </row>
    <row r="122" spans="4:36" x14ac:dyDescent="0.25">
      <c r="D122" s="296"/>
      <c r="H122" s="296"/>
      <c r="L122" s="296"/>
      <c r="P122" s="296"/>
      <c r="T122" s="296"/>
      <c r="X122" s="296"/>
      <c r="AB122" s="296"/>
      <c r="AF122" s="296"/>
      <c r="AJ122" s="296"/>
    </row>
    <row r="123" spans="4:36" x14ac:dyDescent="0.25">
      <c r="D123" s="296"/>
      <c r="H123" s="296"/>
      <c r="L123" s="296"/>
      <c r="P123" s="296"/>
      <c r="T123" s="296"/>
      <c r="X123" s="296"/>
      <c r="AB123" s="296"/>
      <c r="AF123" s="296"/>
      <c r="AJ123" s="296"/>
    </row>
    <row r="124" spans="4:36" x14ac:dyDescent="0.25">
      <c r="D124" s="296"/>
      <c r="H124" s="296"/>
      <c r="L124" s="296"/>
      <c r="P124" s="296"/>
      <c r="T124" s="296"/>
      <c r="X124" s="296"/>
      <c r="AB124" s="296"/>
      <c r="AF124" s="296"/>
      <c r="AJ124" s="296"/>
    </row>
    <row r="125" spans="4:36" x14ac:dyDescent="0.25">
      <c r="D125" s="296"/>
      <c r="H125" s="296"/>
      <c r="L125" s="296"/>
      <c r="P125" s="296"/>
      <c r="T125" s="296"/>
      <c r="X125" s="296"/>
      <c r="AB125" s="296"/>
      <c r="AF125" s="296"/>
      <c r="AJ125" s="296"/>
    </row>
    <row r="126" spans="4:36" x14ac:dyDescent="0.25">
      <c r="D126" s="296"/>
      <c r="H126" s="296"/>
      <c r="L126" s="296"/>
      <c r="P126" s="296"/>
      <c r="T126" s="296"/>
      <c r="X126" s="296"/>
      <c r="AB126" s="296"/>
      <c r="AF126" s="296"/>
      <c r="AJ126" s="296"/>
    </row>
    <row r="127" spans="4:36" x14ac:dyDescent="0.25">
      <c r="D127" s="296"/>
      <c r="H127" s="296"/>
      <c r="L127" s="296"/>
      <c r="P127" s="296"/>
      <c r="T127" s="296"/>
      <c r="X127" s="296"/>
      <c r="AB127" s="296"/>
      <c r="AF127" s="296"/>
      <c r="AJ127" s="296"/>
    </row>
    <row r="128" spans="4:36" x14ac:dyDescent="0.25">
      <c r="D128" s="296"/>
      <c r="H128" s="296"/>
      <c r="L128" s="296"/>
      <c r="P128" s="296"/>
      <c r="T128" s="296"/>
      <c r="X128" s="296"/>
      <c r="AB128" s="296"/>
      <c r="AF128" s="296"/>
      <c r="AJ128" s="296"/>
    </row>
    <row r="129" spans="4:36" x14ac:dyDescent="0.25">
      <c r="D129" s="296"/>
      <c r="H129" s="296"/>
      <c r="L129" s="296"/>
      <c r="P129" s="296"/>
      <c r="T129" s="296"/>
      <c r="X129" s="296"/>
      <c r="AB129" s="296"/>
      <c r="AF129" s="296"/>
      <c r="AJ129" s="296"/>
    </row>
    <row r="130" spans="4:36" x14ac:dyDescent="0.25">
      <c r="D130" s="296"/>
      <c r="H130" s="296"/>
      <c r="L130" s="296"/>
      <c r="P130" s="296"/>
      <c r="T130" s="296"/>
      <c r="X130" s="296"/>
      <c r="AB130" s="296"/>
      <c r="AF130" s="296"/>
      <c r="AJ130" s="296"/>
    </row>
    <row r="131" spans="4:36" x14ac:dyDescent="0.25">
      <c r="D131" s="296"/>
      <c r="H131" s="296"/>
      <c r="L131" s="296"/>
      <c r="P131" s="296"/>
      <c r="T131" s="296"/>
      <c r="X131" s="296"/>
      <c r="AB131" s="296"/>
      <c r="AF131" s="296"/>
      <c r="AJ131" s="296"/>
    </row>
    <row r="132" spans="4:36" x14ac:dyDescent="0.25">
      <c r="D132" s="296"/>
      <c r="H132" s="296"/>
      <c r="L132" s="296"/>
      <c r="P132" s="296"/>
      <c r="T132" s="296"/>
      <c r="X132" s="296"/>
      <c r="AB132" s="296"/>
      <c r="AF132" s="296"/>
      <c r="AJ132" s="296"/>
    </row>
    <row r="133" spans="4:36" x14ac:dyDescent="0.25">
      <c r="D133" s="296"/>
      <c r="H133" s="296"/>
      <c r="L133" s="296"/>
      <c r="P133" s="296"/>
      <c r="T133" s="296"/>
      <c r="X133" s="296"/>
      <c r="AB133" s="296"/>
      <c r="AF133" s="296"/>
      <c r="AJ133" s="296"/>
    </row>
    <row r="134" spans="4:36" x14ac:dyDescent="0.25">
      <c r="D134" s="296"/>
      <c r="H134" s="296"/>
      <c r="L134" s="296"/>
      <c r="P134" s="296"/>
      <c r="T134" s="296"/>
      <c r="X134" s="296"/>
      <c r="AB134" s="296"/>
      <c r="AF134" s="296"/>
      <c r="AJ134" s="296"/>
    </row>
    <row r="135" spans="4:36" x14ac:dyDescent="0.25">
      <c r="D135" s="296"/>
      <c r="H135" s="296"/>
      <c r="L135" s="296"/>
      <c r="P135" s="296"/>
      <c r="T135" s="296"/>
      <c r="X135" s="296"/>
      <c r="AB135" s="296"/>
      <c r="AF135" s="296"/>
      <c r="AJ135" s="296"/>
    </row>
    <row r="136" spans="4:36" x14ac:dyDescent="0.25">
      <c r="D136" s="296"/>
      <c r="H136" s="296"/>
      <c r="L136" s="296"/>
      <c r="P136" s="296"/>
      <c r="T136" s="296"/>
      <c r="X136" s="296"/>
      <c r="AB136" s="296"/>
      <c r="AF136" s="296"/>
      <c r="AJ136" s="296"/>
    </row>
    <row r="137" spans="4:36" x14ac:dyDescent="0.25">
      <c r="D137" s="296"/>
      <c r="H137" s="296"/>
      <c r="L137" s="296"/>
      <c r="P137" s="296"/>
      <c r="T137" s="296"/>
      <c r="X137" s="296"/>
      <c r="AB137" s="296"/>
      <c r="AF137" s="296"/>
      <c r="AJ137" s="296"/>
    </row>
    <row r="138" spans="4:36" x14ac:dyDescent="0.25">
      <c r="D138" s="296"/>
      <c r="H138" s="296"/>
      <c r="L138" s="296"/>
      <c r="P138" s="296"/>
      <c r="T138" s="296"/>
      <c r="X138" s="296"/>
      <c r="AB138" s="296"/>
      <c r="AF138" s="296"/>
      <c r="AJ138" s="296"/>
    </row>
    <row r="139" spans="4:36" x14ac:dyDescent="0.25">
      <c r="D139" s="296"/>
      <c r="H139" s="296"/>
      <c r="L139" s="296"/>
      <c r="P139" s="296"/>
      <c r="T139" s="296"/>
      <c r="X139" s="296"/>
      <c r="AB139" s="296"/>
      <c r="AF139" s="296"/>
      <c r="AJ139" s="296"/>
    </row>
    <row r="140" spans="4:36" x14ac:dyDescent="0.25">
      <c r="D140" s="296"/>
      <c r="H140" s="296"/>
      <c r="L140" s="296"/>
      <c r="P140" s="296"/>
      <c r="T140" s="296"/>
      <c r="X140" s="296"/>
      <c r="AB140" s="296"/>
      <c r="AF140" s="296"/>
      <c r="AJ140" s="296"/>
    </row>
    <row r="141" spans="4:36" x14ac:dyDescent="0.25">
      <c r="D141" s="296"/>
      <c r="H141" s="296"/>
      <c r="L141" s="296"/>
      <c r="P141" s="296"/>
      <c r="T141" s="296"/>
      <c r="X141" s="296"/>
      <c r="AB141" s="296"/>
      <c r="AF141" s="296"/>
      <c r="AJ141" s="296"/>
    </row>
    <row r="142" spans="4:36" x14ac:dyDescent="0.25">
      <c r="D142" s="296"/>
      <c r="H142" s="296"/>
      <c r="L142" s="296"/>
      <c r="P142" s="296"/>
      <c r="T142" s="296"/>
      <c r="X142" s="296"/>
      <c r="AB142" s="296"/>
      <c r="AF142" s="296"/>
      <c r="AJ142" s="296"/>
    </row>
    <row r="143" spans="4:36" x14ac:dyDescent="0.25">
      <c r="D143" s="296"/>
      <c r="H143" s="296"/>
      <c r="L143" s="296"/>
      <c r="P143" s="296"/>
      <c r="T143" s="296"/>
      <c r="X143" s="296"/>
      <c r="AB143" s="296"/>
      <c r="AF143" s="296"/>
      <c r="AJ143" s="296"/>
    </row>
    <row r="144" spans="4:36" x14ac:dyDescent="0.25">
      <c r="D144" s="296"/>
      <c r="H144" s="296"/>
      <c r="L144" s="296"/>
      <c r="P144" s="296"/>
      <c r="T144" s="296"/>
      <c r="X144" s="296"/>
      <c r="AB144" s="296"/>
      <c r="AF144" s="296"/>
      <c r="AJ144" s="296"/>
    </row>
    <row r="145" spans="4:36" x14ac:dyDescent="0.25">
      <c r="D145" s="296"/>
      <c r="H145" s="296"/>
      <c r="L145" s="296"/>
      <c r="P145" s="296"/>
      <c r="T145" s="296"/>
      <c r="X145" s="296"/>
      <c r="AB145" s="296"/>
      <c r="AF145" s="296"/>
      <c r="AJ145" s="296"/>
    </row>
    <row r="146" spans="4:36" x14ac:dyDescent="0.25">
      <c r="D146" s="296"/>
      <c r="H146" s="296"/>
      <c r="L146" s="296"/>
      <c r="P146" s="296"/>
      <c r="T146" s="296"/>
      <c r="X146" s="296"/>
      <c r="AB146" s="296"/>
      <c r="AF146" s="296"/>
      <c r="AJ146" s="296"/>
    </row>
    <row r="147" spans="4:36" x14ac:dyDescent="0.25">
      <c r="D147" s="296"/>
      <c r="H147" s="296"/>
      <c r="L147" s="296"/>
      <c r="P147" s="296"/>
      <c r="T147" s="296"/>
      <c r="X147" s="296"/>
      <c r="AB147" s="296"/>
      <c r="AF147" s="296"/>
      <c r="AJ147" s="296"/>
    </row>
    <row r="148" spans="4:36" x14ac:dyDescent="0.25">
      <c r="D148" s="296"/>
      <c r="H148" s="296"/>
      <c r="L148" s="296"/>
      <c r="P148" s="296"/>
      <c r="T148" s="296"/>
      <c r="X148" s="296"/>
      <c r="AB148" s="296"/>
      <c r="AF148" s="296"/>
      <c r="AJ148" s="296"/>
    </row>
    <row r="149" spans="4:36" x14ac:dyDescent="0.25">
      <c r="D149" s="296"/>
      <c r="H149" s="296"/>
      <c r="L149" s="296"/>
      <c r="P149" s="296"/>
      <c r="T149" s="296"/>
      <c r="X149" s="296"/>
      <c r="AB149" s="296"/>
      <c r="AF149" s="296"/>
      <c r="AJ149" s="296"/>
    </row>
    <row r="150" spans="4:36" x14ac:dyDescent="0.25">
      <c r="D150" s="296"/>
      <c r="H150" s="296"/>
      <c r="L150" s="296"/>
      <c r="P150" s="296"/>
      <c r="T150" s="296"/>
      <c r="X150" s="296"/>
      <c r="AB150" s="296"/>
      <c r="AF150" s="296"/>
      <c r="AJ150" s="296"/>
    </row>
    <row r="151" spans="4:36" x14ac:dyDescent="0.25">
      <c r="D151" s="296"/>
      <c r="H151" s="296"/>
      <c r="L151" s="296"/>
      <c r="P151" s="296"/>
      <c r="T151" s="296"/>
      <c r="X151" s="296"/>
      <c r="AB151" s="296"/>
      <c r="AF151" s="296"/>
      <c r="AJ151" s="296"/>
    </row>
    <row r="152" spans="4:36" x14ac:dyDescent="0.25">
      <c r="D152" s="296"/>
      <c r="H152" s="296"/>
      <c r="L152" s="296"/>
      <c r="P152" s="296"/>
      <c r="T152" s="296"/>
      <c r="X152" s="296"/>
      <c r="AB152" s="296"/>
      <c r="AF152" s="296"/>
      <c r="AJ152" s="296"/>
    </row>
    <row r="153" spans="4:36" x14ac:dyDescent="0.25">
      <c r="D153" s="296"/>
      <c r="H153" s="296"/>
      <c r="L153" s="296"/>
      <c r="P153" s="296"/>
      <c r="T153" s="296"/>
      <c r="X153" s="296"/>
      <c r="AB153" s="296"/>
      <c r="AF153" s="296"/>
      <c r="AJ153" s="296"/>
    </row>
    <row r="154" spans="4:36" x14ac:dyDescent="0.25">
      <c r="D154" s="296"/>
      <c r="H154" s="296"/>
      <c r="L154" s="296"/>
      <c r="P154" s="296"/>
      <c r="T154" s="296"/>
      <c r="X154" s="296"/>
      <c r="AB154" s="296"/>
      <c r="AF154" s="296"/>
      <c r="AJ154" s="296"/>
    </row>
    <row r="155" spans="4:36" x14ac:dyDescent="0.25">
      <c r="D155" s="296"/>
      <c r="H155" s="296"/>
      <c r="L155" s="296"/>
      <c r="P155" s="296"/>
      <c r="T155" s="296"/>
      <c r="X155" s="296"/>
      <c r="AB155" s="296"/>
      <c r="AF155" s="296"/>
      <c r="AJ155" s="296"/>
    </row>
    <row r="156" spans="4:36" x14ac:dyDescent="0.25">
      <c r="D156" s="296"/>
      <c r="H156" s="296"/>
      <c r="L156" s="296"/>
      <c r="P156" s="296"/>
      <c r="T156" s="296"/>
      <c r="X156" s="296"/>
      <c r="AB156" s="296"/>
      <c r="AF156" s="296"/>
      <c r="AJ156" s="296"/>
    </row>
    <row r="157" spans="4:36" x14ac:dyDescent="0.25">
      <c r="D157" s="296"/>
      <c r="H157" s="296"/>
      <c r="L157" s="296"/>
      <c r="P157" s="296"/>
      <c r="T157" s="296"/>
      <c r="X157" s="296"/>
      <c r="AB157" s="296"/>
      <c r="AF157" s="296"/>
      <c r="AJ157" s="296"/>
    </row>
    <row r="158" spans="4:36" x14ac:dyDescent="0.25">
      <c r="D158" s="296"/>
      <c r="H158" s="296"/>
      <c r="L158" s="296"/>
      <c r="P158" s="296"/>
      <c r="T158" s="296"/>
      <c r="X158" s="296"/>
      <c r="AB158" s="296"/>
      <c r="AF158" s="296"/>
      <c r="AJ158" s="296"/>
    </row>
    <row r="159" spans="4:36" x14ac:dyDescent="0.25">
      <c r="D159" s="296"/>
      <c r="H159" s="296"/>
      <c r="L159" s="296"/>
      <c r="P159" s="296"/>
      <c r="T159" s="296"/>
      <c r="X159" s="296"/>
      <c r="AB159" s="296"/>
      <c r="AF159" s="296"/>
      <c r="AJ159" s="296"/>
    </row>
    <row r="160" spans="4:36" x14ac:dyDescent="0.25">
      <c r="D160" s="296"/>
      <c r="H160" s="296"/>
      <c r="L160" s="296"/>
      <c r="P160" s="296"/>
      <c r="T160" s="296"/>
      <c r="X160" s="296"/>
      <c r="AB160" s="296"/>
      <c r="AF160" s="296"/>
      <c r="AJ160" s="296"/>
    </row>
    <row r="161" spans="4:36" x14ac:dyDescent="0.25">
      <c r="D161" s="296"/>
      <c r="H161" s="296"/>
      <c r="L161" s="296"/>
      <c r="P161" s="296"/>
      <c r="T161" s="296"/>
      <c r="X161" s="296"/>
      <c r="AB161" s="296"/>
      <c r="AF161" s="296"/>
      <c r="AJ161" s="296"/>
    </row>
    <row r="162" spans="4:36" x14ac:dyDescent="0.25">
      <c r="D162" s="296"/>
      <c r="H162" s="296"/>
      <c r="L162" s="296"/>
      <c r="P162" s="296"/>
      <c r="T162" s="296"/>
      <c r="X162" s="296"/>
      <c r="AB162" s="296"/>
      <c r="AF162" s="296"/>
      <c r="AJ162" s="296"/>
    </row>
    <row r="163" spans="4:36" x14ac:dyDescent="0.25">
      <c r="D163" s="296"/>
      <c r="H163" s="296"/>
      <c r="L163" s="296"/>
      <c r="P163" s="296"/>
      <c r="T163" s="296"/>
      <c r="X163" s="296"/>
      <c r="AB163" s="296"/>
      <c r="AF163" s="296"/>
      <c r="AJ163" s="296"/>
    </row>
    <row r="164" spans="4:36" x14ac:dyDescent="0.25">
      <c r="D164" s="296"/>
      <c r="H164" s="296"/>
      <c r="L164" s="296"/>
      <c r="P164" s="296"/>
      <c r="T164" s="296"/>
      <c r="X164" s="296"/>
      <c r="AB164" s="296"/>
      <c r="AF164" s="296"/>
      <c r="AJ164" s="296"/>
    </row>
    <row r="165" spans="4:36" x14ac:dyDescent="0.25">
      <c r="D165" s="296"/>
      <c r="H165" s="296"/>
      <c r="L165" s="296"/>
      <c r="P165" s="296"/>
      <c r="T165" s="296"/>
      <c r="X165" s="296"/>
      <c r="AB165" s="296"/>
      <c r="AF165" s="296"/>
      <c r="AJ165" s="296"/>
    </row>
    <row r="166" spans="4:36" x14ac:dyDescent="0.25">
      <c r="D166" s="296"/>
      <c r="H166" s="296"/>
      <c r="L166" s="296"/>
      <c r="P166" s="296"/>
      <c r="T166" s="296"/>
      <c r="X166" s="296"/>
      <c r="AB166" s="296"/>
      <c r="AF166" s="296"/>
      <c r="AJ166" s="296"/>
    </row>
    <row r="167" spans="4:36" x14ac:dyDescent="0.25">
      <c r="D167" s="296"/>
      <c r="H167" s="296"/>
      <c r="L167" s="296"/>
      <c r="P167" s="296"/>
      <c r="T167" s="296"/>
      <c r="X167" s="296"/>
      <c r="AB167" s="296"/>
      <c r="AF167" s="296"/>
      <c r="AJ167" s="296"/>
    </row>
    <row r="168" spans="4:36" x14ac:dyDescent="0.25">
      <c r="D168" s="296"/>
      <c r="H168" s="296"/>
      <c r="L168" s="296"/>
      <c r="P168" s="296"/>
      <c r="T168" s="296"/>
      <c r="X168" s="296"/>
      <c r="AB168" s="296"/>
      <c r="AF168" s="296"/>
      <c r="AJ168" s="296"/>
    </row>
    <row r="169" spans="4:36" x14ac:dyDescent="0.25">
      <c r="D169" s="296"/>
      <c r="H169" s="296"/>
      <c r="L169" s="296"/>
      <c r="P169" s="296"/>
      <c r="T169" s="296"/>
      <c r="X169" s="296"/>
      <c r="AB169" s="296"/>
      <c r="AF169" s="296"/>
      <c r="AJ169" s="296"/>
    </row>
    <row r="170" spans="4:36" x14ac:dyDescent="0.25">
      <c r="D170" s="296"/>
      <c r="H170" s="296"/>
      <c r="L170" s="296"/>
      <c r="P170" s="296"/>
      <c r="T170" s="296"/>
      <c r="X170" s="296"/>
      <c r="AB170" s="296"/>
      <c r="AF170" s="296"/>
      <c r="AJ170" s="296"/>
    </row>
    <row r="171" spans="4:36" x14ac:dyDescent="0.25">
      <c r="D171" s="296"/>
      <c r="H171" s="296"/>
      <c r="L171" s="296"/>
      <c r="P171" s="296"/>
      <c r="T171" s="296"/>
      <c r="X171" s="296"/>
      <c r="AB171" s="296"/>
      <c r="AF171" s="296"/>
      <c r="AJ171" s="296"/>
    </row>
    <row r="172" spans="4:36" x14ac:dyDescent="0.25">
      <c r="D172" s="296"/>
      <c r="H172" s="296"/>
      <c r="L172" s="296"/>
      <c r="P172" s="296"/>
      <c r="T172" s="296"/>
      <c r="X172" s="296"/>
      <c r="AB172" s="296"/>
      <c r="AF172" s="296"/>
      <c r="AJ172" s="296"/>
    </row>
    <row r="173" spans="4:36" x14ac:dyDescent="0.25">
      <c r="D173" s="296"/>
      <c r="H173" s="296"/>
      <c r="L173" s="296"/>
      <c r="P173" s="296"/>
      <c r="T173" s="296"/>
      <c r="X173" s="296"/>
      <c r="AB173" s="296"/>
      <c r="AF173" s="296"/>
      <c r="AJ173" s="296"/>
    </row>
    <row r="174" spans="4:36" x14ac:dyDescent="0.25">
      <c r="D174" s="296"/>
      <c r="H174" s="296"/>
      <c r="L174" s="296"/>
      <c r="P174" s="296"/>
      <c r="T174" s="296"/>
      <c r="X174" s="296"/>
      <c r="AB174" s="296"/>
      <c r="AF174" s="296"/>
      <c r="AJ174" s="296"/>
    </row>
    <row r="175" spans="4:36" x14ac:dyDescent="0.25">
      <c r="D175" s="296"/>
      <c r="H175" s="296"/>
      <c r="L175" s="296"/>
      <c r="P175" s="296"/>
      <c r="T175" s="296"/>
      <c r="X175" s="296"/>
      <c r="AB175" s="296"/>
      <c r="AF175" s="296"/>
      <c r="AJ175" s="296"/>
    </row>
    <row r="176" spans="4:36" x14ac:dyDescent="0.25">
      <c r="D176" s="296"/>
      <c r="H176" s="296"/>
      <c r="L176" s="296"/>
      <c r="P176" s="296"/>
      <c r="T176" s="296"/>
      <c r="X176" s="296"/>
      <c r="AB176" s="296"/>
      <c r="AF176" s="296"/>
      <c r="AJ176" s="296"/>
    </row>
    <row r="177" spans="4:36" x14ac:dyDescent="0.25">
      <c r="D177" s="296"/>
      <c r="H177" s="296"/>
      <c r="L177" s="296"/>
      <c r="P177" s="296"/>
      <c r="T177" s="296"/>
      <c r="X177" s="296"/>
      <c r="AB177" s="296"/>
      <c r="AF177" s="296"/>
      <c r="AJ177" s="296"/>
    </row>
    <row r="178" spans="4:36" x14ac:dyDescent="0.25">
      <c r="D178" s="296"/>
      <c r="H178" s="296"/>
      <c r="L178" s="296"/>
      <c r="P178" s="296"/>
      <c r="T178" s="296"/>
      <c r="X178" s="296"/>
      <c r="AB178" s="296"/>
      <c r="AF178" s="296"/>
      <c r="AJ178" s="296"/>
    </row>
    <row r="179" spans="4:36" x14ac:dyDescent="0.25">
      <c r="D179" s="296"/>
      <c r="H179" s="296"/>
      <c r="L179" s="296"/>
      <c r="P179" s="296"/>
      <c r="T179" s="296"/>
      <c r="X179" s="296"/>
      <c r="AB179" s="296"/>
      <c r="AF179" s="296"/>
      <c r="AJ179" s="296"/>
    </row>
    <row r="180" spans="4:36" x14ac:dyDescent="0.25">
      <c r="D180" s="296"/>
      <c r="H180" s="296"/>
      <c r="L180" s="296"/>
      <c r="P180" s="296"/>
      <c r="T180" s="296"/>
      <c r="X180" s="296"/>
      <c r="AB180" s="296"/>
      <c r="AF180" s="296"/>
      <c r="AJ180" s="296"/>
    </row>
    <row r="181" spans="4:36" x14ac:dyDescent="0.25">
      <c r="D181" s="296"/>
      <c r="H181" s="296"/>
      <c r="L181" s="296"/>
      <c r="P181" s="296"/>
      <c r="T181" s="296"/>
      <c r="X181" s="296"/>
      <c r="AB181" s="296"/>
      <c r="AF181" s="296"/>
      <c r="AJ181" s="296"/>
    </row>
    <row r="182" spans="4:36" x14ac:dyDescent="0.25">
      <c r="D182" s="296"/>
      <c r="H182" s="296"/>
      <c r="L182" s="296"/>
      <c r="P182" s="296"/>
      <c r="T182" s="296"/>
      <c r="X182" s="296"/>
      <c r="AB182" s="296"/>
      <c r="AF182" s="296"/>
      <c r="AJ182" s="296"/>
    </row>
    <row r="183" spans="4:36" x14ac:dyDescent="0.25">
      <c r="D183" s="296"/>
      <c r="H183" s="296"/>
      <c r="L183" s="296"/>
      <c r="P183" s="296"/>
      <c r="T183" s="296"/>
      <c r="X183" s="296"/>
      <c r="AB183" s="296"/>
      <c r="AF183" s="296"/>
      <c r="AJ183" s="296"/>
    </row>
    <row r="184" spans="4:36" x14ac:dyDescent="0.25">
      <c r="D184" s="296"/>
      <c r="H184" s="296"/>
      <c r="L184" s="296"/>
      <c r="P184" s="296"/>
      <c r="T184" s="296"/>
      <c r="X184" s="296"/>
      <c r="AB184" s="296"/>
      <c r="AF184" s="296"/>
      <c r="AJ184" s="296"/>
    </row>
    <row r="185" spans="4:36" x14ac:dyDescent="0.25">
      <c r="D185" s="296"/>
      <c r="H185" s="296"/>
      <c r="L185" s="296"/>
      <c r="P185" s="296"/>
      <c r="T185" s="296"/>
      <c r="X185" s="296"/>
      <c r="AB185" s="296"/>
      <c r="AF185" s="296"/>
      <c r="AJ185" s="296"/>
    </row>
    <row r="186" spans="4:36" x14ac:dyDescent="0.25">
      <c r="D186" s="296"/>
      <c r="H186" s="296"/>
      <c r="L186" s="296"/>
      <c r="P186" s="296"/>
      <c r="T186" s="296"/>
      <c r="X186" s="296"/>
      <c r="AB186" s="296"/>
      <c r="AF186" s="296"/>
      <c r="AJ186" s="296"/>
    </row>
    <row r="187" spans="4:36" x14ac:dyDescent="0.25">
      <c r="D187" s="296"/>
      <c r="H187" s="296"/>
      <c r="L187" s="296"/>
      <c r="P187" s="296"/>
      <c r="T187" s="296"/>
      <c r="X187" s="296"/>
      <c r="AB187" s="296"/>
      <c r="AF187" s="296"/>
      <c r="AJ187" s="296"/>
    </row>
    <row r="188" spans="4:36" x14ac:dyDescent="0.25">
      <c r="D188" s="296"/>
      <c r="H188" s="296"/>
      <c r="L188" s="296"/>
      <c r="P188" s="296"/>
      <c r="T188" s="296"/>
      <c r="X188" s="296"/>
      <c r="AB188" s="296"/>
      <c r="AF188" s="296"/>
      <c r="AJ188" s="296"/>
    </row>
    <row r="189" spans="4:36" x14ac:dyDescent="0.25">
      <c r="D189" s="296"/>
      <c r="H189" s="296"/>
      <c r="L189" s="296"/>
      <c r="P189" s="296"/>
      <c r="T189" s="296"/>
      <c r="X189" s="296"/>
      <c r="AB189" s="296"/>
      <c r="AF189" s="296"/>
      <c r="AJ189" s="296"/>
    </row>
    <row r="190" spans="4:36" x14ac:dyDescent="0.25">
      <c r="D190" s="296"/>
      <c r="H190" s="296"/>
      <c r="L190" s="296"/>
      <c r="P190" s="296"/>
      <c r="T190" s="296"/>
      <c r="X190" s="296"/>
      <c r="AB190" s="296"/>
      <c r="AF190" s="296"/>
      <c r="AJ190" s="296"/>
    </row>
    <row r="191" spans="4:36" x14ac:dyDescent="0.25">
      <c r="D191" s="296"/>
      <c r="H191" s="296"/>
      <c r="L191" s="296"/>
      <c r="P191" s="296"/>
      <c r="T191" s="296"/>
      <c r="X191" s="296"/>
      <c r="AB191" s="296"/>
      <c r="AF191" s="296"/>
      <c r="AJ191" s="296"/>
    </row>
    <row r="192" spans="4:36" x14ac:dyDescent="0.25">
      <c r="D192" s="296"/>
      <c r="H192" s="296"/>
      <c r="L192" s="296"/>
      <c r="P192" s="296"/>
      <c r="T192" s="296"/>
      <c r="X192" s="296"/>
      <c r="AB192" s="296"/>
      <c r="AF192" s="296"/>
      <c r="AJ192" s="296"/>
    </row>
    <row r="193" spans="4:36" x14ac:dyDescent="0.25">
      <c r="D193" s="296"/>
      <c r="H193" s="296"/>
      <c r="L193" s="296"/>
      <c r="P193" s="296"/>
      <c r="T193" s="296"/>
      <c r="X193" s="296"/>
      <c r="AB193" s="296"/>
      <c r="AF193" s="296"/>
      <c r="AJ193" s="296"/>
    </row>
    <row r="194" spans="4:36" x14ac:dyDescent="0.25">
      <c r="D194" s="296"/>
      <c r="H194" s="296"/>
      <c r="L194" s="296"/>
      <c r="P194" s="296"/>
      <c r="T194" s="296"/>
      <c r="X194" s="296"/>
      <c r="AB194" s="296"/>
      <c r="AF194" s="296"/>
      <c r="AJ194" s="296"/>
    </row>
    <row r="195" spans="4:36" x14ac:dyDescent="0.25">
      <c r="D195" s="296"/>
      <c r="H195" s="296"/>
      <c r="L195" s="296"/>
      <c r="P195" s="296"/>
      <c r="T195" s="296"/>
      <c r="X195" s="296"/>
      <c r="AB195" s="296"/>
      <c r="AF195" s="296"/>
      <c r="AJ195" s="296"/>
    </row>
    <row r="196" spans="4:36" x14ac:dyDescent="0.25">
      <c r="D196" s="296"/>
      <c r="H196" s="296"/>
      <c r="L196" s="296"/>
      <c r="P196" s="296"/>
      <c r="T196" s="296"/>
      <c r="X196" s="296"/>
      <c r="AB196" s="296"/>
      <c r="AF196" s="296"/>
      <c r="AJ196" s="296"/>
    </row>
    <row r="197" spans="4:36" x14ac:dyDescent="0.25">
      <c r="D197" s="296"/>
      <c r="H197" s="296"/>
      <c r="L197" s="296"/>
      <c r="P197" s="296"/>
      <c r="T197" s="296"/>
      <c r="X197" s="296"/>
      <c r="AB197" s="296"/>
      <c r="AF197" s="296"/>
      <c r="AJ197" s="296"/>
    </row>
    <row r="198" spans="4:36" x14ac:dyDescent="0.25">
      <c r="D198" s="296"/>
      <c r="H198" s="296"/>
      <c r="L198" s="296"/>
      <c r="P198" s="296"/>
      <c r="T198" s="296"/>
      <c r="X198" s="296"/>
      <c r="AB198" s="296"/>
      <c r="AF198" s="296"/>
      <c r="AJ198" s="296"/>
    </row>
    <row r="199" spans="4:36" x14ac:dyDescent="0.25">
      <c r="D199" s="296"/>
      <c r="H199" s="296"/>
      <c r="L199" s="296"/>
      <c r="P199" s="296"/>
      <c r="T199" s="296"/>
      <c r="X199" s="296"/>
      <c r="AB199" s="296"/>
      <c r="AF199" s="296"/>
      <c r="AJ199" s="296"/>
    </row>
    <row r="200" spans="4:36" x14ac:dyDescent="0.25">
      <c r="D200" s="296"/>
      <c r="H200" s="296"/>
      <c r="L200" s="296"/>
      <c r="P200" s="296"/>
      <c r="T200" s="296"/>
      <c r="X200" s="296"/>
      <c r="AB200" s="296"/>
      <c r="AF200" s="296"/>
      <c r="AJ200" s="296"/>
    </row>
    <row r="201" spans="4:36" x14ac:dyDescent="0.25">
      <c r="D201" s="296"/>
      <c r="H201" s="296"/>
      <c r="L201" s="296"/>
      <c r="P201" s="296"/>
      <c r="T201" s="296"/>
      <c r="X201" s="296"/>
      <c r="AB201" s="296"/>
      <c r="AF201" s="296"/>
      <c r="AJ201" s="296"/>
    </row>
    <row r="202" spans="4:36" x14ac:dyDescent="0.25">
      <c r="D202" s="296"/>
      <c r="H202" s="296"/>
      <c r="L202" s="296"/>
      <c r="P202" s="296"/>
      <c r="T202" s="296"/>
      <c r="X202" s="296"/>
      <c r="AB202" s="296"/>
      <c r="AF202" s="296"/>
      <c r="AJ202" s="296"/>
    </row>
    <row r="203" spans="4:36" x14ac:dyDescent="0.25">
      <c r="D203" s="296"/>
      <c r="H203" s="296"/>
      <c r="L203" s="296"/>
      <c r="P203" s="296"/>
      <c r="T203" s="296"/>
      <c r="X203" s="296"/>
      <c r="AB203" s="296"/>
      <c r="AF203" s="296"/>
      <c r="AJ203" s="296"/>
    </row>
    <row r="204" spans="4:36" x14ac:dyDescent="0.25">
      <c r="D204" s="296"/>
      <c r="H204" s="296"/>
      <c r="L204" s="296"/>
      <c r="P204" s="296"/>
      <c r="T204" s="296"/>
      <c r="X204" s="296"/>
      <c r="AB204" s="296"/>
      <c r="AF204" s="296"/>
      <c r="AJ204" s="296"/>
    </row>
    <row r="205" spans="4:36" x14ac:dyDescent="0.25">
      <c r="D205" s="296"/>
      <c r="H205" s="296"/>
      <c r="L205" s="296"/>
      <c r="P205" s="296"/>
      <c r="T205" s="296"/>
      <c r="X205" s="296"/>
      <c r="AB205" s="296"/>
      <c r="AF205" s="296"/>
      <c r="AJ205" s="296"/>
    </row>
    <row r="206" spans="4:36" x14ac:dyDescent="0.25">
      <c r="D206" s="296"/>
      <c r="H206" s="296"/>
      <c r="L206" s="296"/>
      <c r="P206" s="296"/>
      <c r="T206" s="296"/>
      <c r="X206" s="296"/>
      <c r="AB206" s="296"/>
      <c r="AF206" s="296"/>
      <c r="AJ206" s="296"/>
    </row>
    <row r="207" spans="4:36" x14ac:dyDescent="0.25">
      <c r="D207" s="296"/>
      <c r="H207" s="296"/>
      <c r="L207" s="296"/>
      <c r="P207" s="296"/>
      <c r="T207" s="296"/>
      <c r="X207" s="296"/>
      <c r="AB207" s="296"/>
      <c r="AF207" s="296"/>
      <c r="AJ207" s="296"/>
    </row>
    <row r="208" spans="4:36" x14ac:dyDescent="0.25">
      <c r="D208" s="296"/>
      <c r="H208" s="296"/>
      <c r="L208" s="296"/>
      <c r="P208" s="296"/>
      <c r="T208" s="296"/>
      <c r="X208" s="296"/>
      <c r="AB208" s="296"/>
      <c r="AF208" s="296"/>
      <c r="AJ208" s="296"/>
    </row>
    <row r="209" spans="4:36" x14ac:dyDescent="0.25">
      <c r="D209" s="296"/>
      <c r="H209" s="296"/>
      <c r="L209" s="296"/>
      <c r="P209" s="296"/>
      <c r="T209" s="296"/>
      <c r="X209" s="296"/>
      <c r="AB209" s="296"/>
      <c r="AF209" s="296"/>
      <c r="AJ209" s="296"/>
    </row>
    <row r="210" spans="4:36" x14ac:dyDescent="0.25">
      <c r="D210" s="296"/>
      <c r="H210" s="296"/>
      <c r="L210" s="296"/>
      <c r="P210" s="296"/>
      <c r="T210" s="296"/>
      <c r="X210" s="296"/>
      <c r="AB210" s="296"/>
      <c r="AF210" s="296"/>
      <c r="AJ210" s="296"/>
    </row>
    <row r="211" spans="4:36" x14ac:dyDescent="0.25">
      <c r="D211" s="296"/>
      <c r="H211" s="296"/>
      <c r="L211" s="296"/>
      <c r="P211" s="296"/>
      <c r="T211" s="296"/>
      <c r="X211" s="296"/>
      <c r="AB211" s="296"/>
      <c r="AF211" s="296"/>
      <c r="AJ211" s="296"/>
    </row>
    <row r="212" spans="4:36" x14ac:dyDescent="0.25">
      <c r="D212" s="296"/>
      <c r="H212" s="296"/>
      <c r="L212" s="296"/>
      <c r="P212" s="296"/>
      <c r="T212" s="296"/>
      <c r="X212" s="296"/>
      <c r="AB212" s="296"/>
      <c r="AF212" s="296"/>
      <c r="AJ212" s="296"/>
    </row>
    <row r="213" spans="4:36" x14ac:dyDescent="0.25">
      <c r="D213" s="296"/>
      <c r="H213" s="296"/>
      <c r="L213" s="296"/>
      <c r="P213" s="296"/>
      <c r="T213" s="296"/>
      <c r="X213" s="296"/>
      <c r="AB213" s="296"/>
      <c r="AF213" s="296"/>
      <c r="AJ213" s="296"/>
    </row>
    <row r="214" spans="4:36" x14ac:dyDescent="0.25">
      <c r="D214" s="296"/>
      <c r="H214" s="296"/>
      <c r="L214" s="296"/>
      <c r="P214" s="296"/>
      <c r="T214" s="296"/>
      <c r="X214" s="296"/>
      <c r="AB214" s="296"/>
      <c r="AF214" s="296"/>
      <c r="AJ214" s="296"/>
    </row>
    <row r="215" spans="4:36" x14ac:dyDescent="0.25">
      <c r="D215" s="296"/>
      <c r="H215" s="296"/>
      <c r="L215" s="296"/>
      <c r="P215" s="296"/>
      <c r="T215" s="296"/>
      <c r="X215" s="296"/>
      <c r="AB215" s="296"/>
      <c r="AF215" s="296"/>
      <c r="AJ215" s="296"/>
    </row>
    <row r="216" spans="4:36" x14ac:dyDescent="0.25">
      <c r="D216" s="296"/>
      <c r="H216" s="296"/>
      <c r="L216" s="296"/>
      <c r="P216" s="296"/>
      <c r="T216" s="296"/>
      <c r="X216" s="296"/>
      <c r="AB216" s="296"/>
      <c r="AF216" s="296"/>
      <c r="AJ216" s="296"/>
    </row>
    <row r="217" spans="4:36" x14ac:dyDescent="0.25">
      <c r="D217" s="296"/>
      <c r="H217" s="296"/>
      <c r="L217" s="296"/>
      <c r="P217" s="296"/>
      <c r="T217" s="296"/>
      <c r="X217" s="296"/>
      <c r="AB217" s="296"/>
      <c r="AF217" s="296"/>
      <c r="AJ217" s="296"/>
    </row>
    <row r="218" spans="4:36" x14ac:dyDescent="0.25">
      <c r="D218" s="296"/>
      <c r="H218" s="296"/>
      <c r="L218" s="296"/>
      <c r="P218" s="296"/>
      <c r="T218" s="296"/>
      <c r="X218" s="296"/>
      <c r="AB218" s="296"/>
      <c r="AF218" s="296"/>
      <c r="AJ218" s="296"/>
    </row>
    <row r="219" spans="4:36" x14ac:dyDescent="0.25">
      <c r="D219" s="296"/>
      <c r="H219" s="296"/>
      <c r="L219" s="296"/>
      <c r="P219" s="296"/>
      <c r="T219" s="296"/>
      <c r="X219" s="296"/>
      <c r="AB219" s="296"/>
      <c r="AF219" s="296"/>
      <c r="AJ219" s="296"/>
    </row>
    <row r="220" spans="4:36" x14ac:dyDescent="0.25">
      <c r="D220" s="296"/>
      <c r="H220" s="296"/>
      <c r="L220" s="296"/>
      <c r="P220" s="296"/>
      <c r="T220" s="296"/>
      <c r="X220" s="296"/>
      <c r="AB220" s="296"/>
      <c r="AF220" s="296"/>
      <c r="AJ220" s="296"/>
    </row>
    <row r="221" spans="4:36" x14ac:dyDescent="0.25">
      <c r="D221" s="296"/>
      <c r="H221" s="296"/>
      <c r="L221" s="296"/>
      <c r="P221" s="296"/>
      <c r="T221" s="296"/>
      <c r="X221" s="296"/>
      <c r="AB221" s="296"/>
      <c r="AF221" s="296"/>
      <c r="AJ221" s="296"/>
    </row>
    <row r="222" spans="4:36" x14ac:dyDescent="0.25">
      <c r="D222" s="296"/>
      <c r="H222" s="296"/>
      <c r="L222" s="296"/>
      <c r="P222" s="296"/>
      <c r="T222" s="296"/>
      <c r="X222" s="296"/>
      <c r="AB222" s="296"/>
      <c r="AF222" s="296"/>
      <c r="AJ222" s="296"/>
    </row>
    <row r="223" spans="4:36" x14ac:dyDescent="0.25">
      <c r="D223" s="296"/>
      <c r="H223" s="296"/>
      <c r="L223" s="296"/>
      <c r="P223" s="296"/>
      <c r="T223" s="296"/>
      <c r="X223" s="296"/>
      <c r="AB223" s="296"/>
      <c r="AF223" s="296"/>
      <c r="AJ223" s="296"/>
    </row>
    <row r="224" spans="4:36" x14ac:dyDescent="0.25">
      <c r="D224" s="296"/>
      <c r="H224" s="296"/>
      <c r="L224" s="296"/>
      <c r="P224" s="296"/>
      <c r="T224" s="296"/>
      <c r="X224" s="296"/>
      <c r="AB224" s="296"/>
      <c r="AF224" s="296"/>
      <c r="AJ224" s="296"/>
    </row>
    <row r="225" spans="4:36" x14ac:dyDescent="0.25">
      <c r="D225" s="296"/>
      <c r="H225" s="296"/>
      <c r="L225" s="296"/>
      <c r="P225" s="296"/>
      <c r="T225" s="296"/>
      <c r="X225" s="296"/>
      <c r="AB225" s="296"/>
      <c r="AF225" s="296"/>
      <c r="AJ225" s="296"/>
    </row>
    <row r="226" spans="4:36" x14ac:dyDescent="0.25">
      <c r="D226" s="296"/>
      <c r="H226" s="296"/>
      <c r="L226" s="296"/>
      <c r="P226" s="296"/>
      <c r="T226" s="296"/>
      <c r="X226" s="296"/>
      <c r="AB226" s="296"/>
      <c r="AF226" s="296"/>
      <c r="AJ226" s="296"/>
    </row>
    <row r="227" spans="4:36" x14ac:dyDescent="0.25">
      <c r="D227" s="296"/>
      <c r="H227" s="296"/>
      <c r="L227" s="296"/>
      <c r="P227" s="296"/>
      <c r="T227" s="296"/>
      <c r="X227" s="296"/>
      <c r="AB227" s="296"/>
      <c r="AF227" s="296"/>
      <c r="AJ227" s="296"/>
    </row>
    <row r="228" spans="4:36" x14ac:dyDescent="0.25">
      <c r="D228" s="296"/>
      <c r="H228" s="296"/>
      <c r="L228" s="296"/>
      <c r="P228" s="296"/>
      <c r="T228" s="296"/>
      <c r="X228" s="296"/>
      <c r="AB228" s="296"/>
      <c r="AF228" s="296"/>
      <c r="AJ228" s="296"/>
    </row>
    <row r="229" spans="4:36" x14ac:dyDescent="0.25">
      <c r="D229" s="296"/>
      <c r="H229" s="296"/>
      <c r="L229" s="296"/>
      <c r="P229" s="296"/>
      <c r="T229" s="296"/>
      <c r="X229" s="296"/>
      <c r="AB229" s="296"/>
      <c r="AF229" s="296"/>
      <c r="AJ229" s="296"/>
    </row>
    <row r="230" spans="4:36" x14ac:dyDescent="0.25">
      <c r="D230" s="296"/>
      <c r="H230" s="296"/>
      <c r="L230" s="296"/>
      <c r="P230" s="296"/>
      <c r="T230" s="296"/>
      <c r="X230" s="296"/>
      <c r="AB230" s="296"/>
      <c r="AF230" s="296"/>
      <c r="AJ230" s="296"/>
    </row>
    <row r="231" spans="4:36" x14ac:dyDescent="0.25">
      <c r="D231" s="296"/>
      <c r="H231" s="296"/>
      <c r="L231" s="296"/>
      <c r="P231" s="296"/>
      <c r="T231" s="296"/>
      <c r="X231" s="296"/>
      <c r="AB231" s="296"/>
      <c r="AF231" s="296"/>
      <c r="AJ231" s="296"/>
    </row>
    <row r="232" spans="4:36" x14ac:dyDescent="0.25">
      <c r="D232" s="296"/>
      <c r="H232" s="296"/>
      <c r="L232" s="296"/>
      <c r="P232" s="296"/>
      <c r="T232" s="296"/>
      <c r="X232" s="296"/>
      <c r="AB232" s="296"/>
      <c r="AF232" s="296"/>
      <c r="AJ232" s="296"/>
    </row>
    <row r="233" spans="4:36" x14ac:dyDescent="0.25">
      <c r="D233" s="296"/>
      <c r="H233" s="296"/>
      <c r="L233" s="296"/>
      <c r="P233" s="296"/>
      <c r="T233" s="296"/>
      <c r="X233" s="296"/>
      <c r="AB233" s="296"/>
      <c r="AF233" s="296"/>
      <c r="AJ233" s="296"/>
    </row>
    <row r="234" spans="4:36" x14ac:dyDescent="0.25">
      <c r="D234" s="296"/>
      <c r="H234" s="296"/>
      <c r="L234" s="296"/>
      <c r="P234" s="296"/>
      <c r="T234" s="296"/>
      <c r="X234" s="296"/>
      <c r="AB234" s="296"/>
      <c r="AF234" s="296"/>
      <c r="AJ234" s="296"/>
    </row>
    <row r="235" spans="4:36" x14ac:dyDescent="0.25">
      <c r="D235" s="296"/>
      <c r="H235" s="296"/>
      <c r="L235" s="296"/>
      <c r="P235" s="296"/>
      <c r="T235" s="296"/>
      <c r="X235" s="296"/>
      <c r="AB235" s="296"/>
      <c r="AF235" s="296"/>
      <c r="AJ235" s="296"/>
    </row>
    <row r="236" spans="4:36" x14ac:dyDescent="0.25">
      <c r="D236" s="296"/>
      <c r="H236" s="296"/>
      <c r="L236" s="296"/>
      <c r="P236" s="296"/>
      <c r="T236" s="296"/>
      <c r="X236" s="296"/>
      <c r="AB236" s="296"/>
      <c r="AF236" s="296"/>
      <c r="AJ236" s="296"/>
    </row>
    <row r="237" spans="4:36" x14ac:dyDescent="0.25">
      <c r="D237" s="296"/>
      <c r="H237" s="296"/>
      <c r="L237" s="296"/>
      <c r="P237" s="296"/>
      <c r="T237" s="296"/>
      <c r="X237" s="296"/>
      <c r="AB237" s="296"/>
      <c r="AF237" s="296"/>
      <c r="AJ237" s="296"/>
    </row>
    <row r="238" spans="4:36" x14ac:dyDescent="0.25">
      <c r="D238" s="296"/>
      <c r="H238" s="296"/>
      <c r="L238" s="296"/>
      <c r="P238" s="296"/>
      <c r="T238" s="296"/>
      <c r="X238" s="296"/>
      <c r="AB238" s="296"/>
      <c r="AF238" s="296"/>
      <c r="AJ238" s="296"/>
    </row>
    <row r="239" spans="4:36" x14ac:dyDescent="0.25">
      <c r="D239" s="296"/>
      <c r="H239" s="296"/>
      <c r="L239" s="296"/>
      <c r="P239" s="296"/>
      <c r="T239" s="296"/>
      <c r="X239" s="296"/>
      <c r="AB239" s="296"/>
      <c r="AF239" s="296"/>
      <c r="AJ239" s="296"/>
    </row>
    <row r="240" spans="4:36" x14ac:dyDescent="0.25">
      <c r="D240" s="296"/>
      <c r="H240" s="296"/>
      <c r="L240" s="296"/>
      <c r="P240" s="296"/>
      <c r="T240" s="296"/>
      <c r="X240" s="296"/>
      <c r="AB240" s="296"/>
      <c r="AF240" s="296"/>
      <c r="AJ240" s="296"/>
    </row>
    <row r="241" spans="4:36" x14ac:dyDescent="0.25">
      <c r="D241" s="296"/>
      <c r="H241" s="296"/>
      <c r="L241" s="296"/>
      <c r="P241" s="296"/>
      <c r="T241" s="296"/>
      <c r="X241" s="296"/>
      <c r="AB241" s="296"/>
      <c r="AF241" s="296"/>
      <c r="AJ241" s="296"/>
    </row>
    <row r="242" spans="4:36" x14ac:dyDescent="0.25">
      <c r="D242" s="296"/>
      <c r="H242" s="296"/>
      <c r="L242" s="296"/>
      <c r="P242" s="296"/>
      <c r="T242" s="296"/>
      <c r="X242" s="296"/>
      <c r="AB242" s="296"/>
      <c r="AF242" s="296"/>
      <c r="AJ242" s="296"/>
    </row>
    <row r="243" spans="4:36" x14ac:dyDescent="0.25">
      <c r="D243" s="296"/>
      <c r="H243" s="296"/>
      <c r="L243" s="296"/>
      <c r="P243" s="296"/>
      <c r="T243" s="296"/>
      <c r="X243" s="296"/>
      <c r="AB243" s="296"/>
      <c r="AF243" s="296"/>
      <c r="AJ243" s="296"/>
    </row>
    <row r="244" spans="4:36" x14ac:dyDescent="0.25">
      <c r="D244" s="296"/>
      <c r="H244" s="296"/>
      <c r="L244" s="296"/>
      <c r="P244" s="296"/>
      <c r="T244" s="296"/>
      <c r="X244" s="296"/>
      <c r="AB244" s="296"/>
      <c r="AF244" s="296"/>
      <c r="AJ244" s="296"/>
    </row>
    <row r="245" spans="4:36" x14ac:dyDescent="0.25">
      <c r="D245" s="296"/>
      <c r="H245" s="296"/>
      <c r="L245" s="296"/>
      <c r="P245" s="296"/>
      <c r="T245" s="296"/>
      <c r="X245" s="296"/>
      <c r="AB245" s="296"/>
      <c r="AF245" s="296"/>
      <c r="AJ245" s="296"/>
    </row>
    <row r="246" spans="4:36" x14ac:dyDescent="0.25">
      <c r="D246" s="296"/>
      <c r="H246" s="296"/>
      <c r="L246" s="296"/>
      <c r="P246" s="296"/>
      <c r="T246" s="296"/>
      <c r="X246" s="296"/>
      <c r="AB246" s="296"/>
      <c r="AF246" s="296"/>
      <c r="AJ246" s="296"/>
    </row>
    <row r="247" spans="4:36" x14ac:dyDescent="0.25">
      <c r="D247" s="296"/>
      <c r="H247" s="296"/>
      <c r="L247" s="296"/>
      <c r="P247" s="296"/>
      <c r="T247" s="296"/>
      <c r="X247" s="296"/>
      <c r="AB247" s="296"/>
      <c r="AF247" s="296"/>
      <c r="AJ247" s="296"/>
    </row>
    <row r="248" spans="4:36" x14ac:dyDescent="0.25">
      <c r="D248" s="296"/>
      <c r="H248" s="296"/>
      <c r="L248" s="296"/>
      <c r="P248" s="296"/>
      <c r="T248" s="296"/>
      <c r="X248" s="296"/>
      <c r="AB248" s="296"/>
      <c r="AF248" s="296"/>
      <c r="AJ248" s="296"/>
    </row>
    <row r="249" spans="4:36" x14ac:dyDescent="0.25">
      <c r="D249" s="296"/>
      <c r="H249" s="296"/>
      <c r="L249" s="296"/>
      <c r="P249" s="296"/>
      <c r="T249" s="296"/>
      <c r="X249" s="296"/>
      <c r="AB249" s="296"/>
      <c r="AF249" s="296"/>
      <c r="AJ249" s="296"/>
    </row>
    <row r="250" spans="4:36" x14ac:dyDescent="0.25">
      <c r="D250" s="296"/>
      <c r="H250" s="296"/>
      <c r="L250" s="296"/>
      <c r="P250" s="296"/>
      <c r="T250" s="296"/>
      <c r="X250" s="296"/>
      <c r="AB250" s="296"/>
      <c r="AF250" s="296"/>
      <c r="AJ250" s="296"/>
    </row>
    <row r="251" spans="4:36" x14ac:dyDescent="0.25">
      <c r="D251" s="296"/>
      <c r="H251" s="296"/>
      <c r="L251" s="296"/>
      <c r="P251" s="296"/>
      <c r="T251" s="296"/>
      <c r="X251" s="296"/>
      <c r="AB251" s="296"/>
      <c r="AF251" s="296"/>
      <c r="AJ251" s="296"/>
    </row>
    <row r="252" spans="4:36" x14ac:dyDescent="0.25">
      <c r="D252" s="296"/>
      <c r="H252" s="296"/>
      <c r="L252" s="296"/>
      <c r="P252" s="296"/>
      <c r="T252" s="296"/>
      <c r="X252" s="296"/>
      <c r="AB252" s="296"/>
      <c r="AF252" s="296"/>
      <c r="AJ252" s="296"/>
    </row>
    <row r="253" spans="4:36" x14ac:dyDescent="0.25">
      <c r="D253" s="296"/>
      <c r="H253" s="296"/>
      <c r="L253" s="296"/>
      <c r="P253" s="296"/>
      <c r="T253" s="296"/>
      <c r="X253" s="296"/>
      <c r="AB253" s="296"/>
      <c r="AF253" s="296"/>
      <c r="AJ253" s="296"/>
    </row>
    <row r="254" spans="4:36" x14ac:dyDescent="0.25">
      <c r="D254" s="296"/>
      <c r="H254" s="296"/>
      <c r="L254" s="296"/>
      <c r="P254" s="296"/>
      <c r="T254" s="296"/>
      <c r="X254" s="296"/>
      <c r="AB254" s="296"/>
      <c r="AF254" s="296"/>
      <c r="AJ254" s="296"/>
    </row>
    <row r="255" spans="4:36" x14ac:dyDescent="0.25">
      <c r="D255" s="296"/>
      <c r="H255" s="296"/>
      <c r="L255" s="296"/>
      <c r="P255" s="296"/>
      <c r="T255" s="296"/>
      <c r="X255" s="296"/>
      <c r="AB255" s="296"/>
      <c r="AF255" s="296"/>
      <c r="AJ255" s="296"/>
    </row>
    <row r="256" spans="4:36" x14ac:dyDescent="0.25">
      <c r="D256" s="296"/>
      <c r="H256" s="296"/>
      <c r="L256" s="296"/>
      <c r="P256" s="296"/>
      <c r="T256" s="296"/>
      <c r="X256" s="296"/>
      <c r="AB256" s="296"/>
      <c r="AF256" s="296"/>
      <c r="AJ256" s="296"/>
    </row>
    <row r="257" spans="4:36" x14ac:dyDescent="0.25">
      <c r="D257" s="296"/>
      <c r="H257" s="296"/>
      <c r="L257" s="296"/>
      <c r="P257" s="296"/>
      <c r="T257" s="296"/>
      <c r="X257" s="296"/>
      <c r="AB257" s="296"/>
      <c r="AF257" s="296"/>
      <c r="AJ257" s="296"/>
    </row>
    <row r="258" spans="4:36" x14ac:dyDescent="0.25">
      <c r="D258" s="296"/>
      <c r="H258" s="296"/>
      <c r="L258" s="296"/>
      <c r="P258" s="296"/>
      <c r="T258" s="296"/>
      <c r="X258" s="296"/>
      <c r="AB258" s="296"/>
      <c r="AF258" s="296"/>
      <c r="AJ258" s="296"/>
    </row>
    <row r="259" spans="4:36" x14ac:dyDescent="0.25">
      <c r="D259" s="296"/>
      <c r="H259" s="296"/>
      <c r="L259" s="296"/>
      <c r="P259" s="296"/>
      <c r="T259" s="296"/>
      <c r="X259" s="296"/>
      <c r="AB259" s="296"/>
      <c r="AF259" s="296"/>
      <c r="AJ259" s="296"/>
    </row>
    <row r="260" spans="4:36" x14ac:dyDescent="0.25">
      <c r="D260" s="296"/>
      <c r="H260" s="296"/>
      <c r="L260" s="296"/>
      <c r="P260" s="296"/>
      <c r="T260" s="296"/>
      <c r="X260" s="296"/>
      <c r="AB260" s="296"/>
      <c r="AF260" s="296"/>
      <c r="AJ260" s="296"/>
    </row>
    <row r="261" spans="4:36" x14ac:dyDescent="0.25">
      <c r="D261" s="296"/>
      <c r="H261" s="296"/>
      <c r="L261" s="296"/>
      <c r="P261" s="296"/>
      <c r="T261" s="296"/>
      <c r="X261" s="296"/>
      <c r="AB261" s="296"/>
      <c r="AF261" s="296"/>
      <c r="AJ261" s="296"/>
    </row>
    <row r="262" spans="4:36" x14ac:dyDescent="0.25">
      <c r="D262" s="296"/>
      <c r="H262" s="296"/>
      <c r="L262" s="296"/>
      <c r="P262" s="296"/>
      <c r="T262" s="296"/>
      <c r="X262" s="296"/>
      <c r="AB262" s="296"/>
      <c r="AF262" s="296"/>
      <c r="AJ262" s="296"/>
    </row>
    <row r="263" spans="4:36" x14ac:dyDescent="0.25">
      <c r="D263" s="296"/>
      <c r="H263" s="296"/>
      <c r="L263" s="296"/>
      <c r="P263" s="296"/>
      <c r="T263" s="296"/>
      <c r="X263" s="296"/>
      <c r="AB263" s="296"/>
      <c r="AF263" s="296"/>
      <c r="AJ263" s="296"/>
    </row>
    <row r="264" spans="4:36" x14ac:dyDescent="0.25">
      <c r="D264" s="296"/>
      <c r="H264" s="296"/>
      <c r="L264" s="296"/>
      <c r="P264" s="296"/>
      <c r="T264" s="296"/>
      <c r="X264" s="296"/>
      <c r="AB264" s="296"/>
      <c r="AF264" s="296"/>
      <c r="AJ264" s="296"/>
    </row>
    <row r="265" spans="4:36" x14ac:dyDescent="0.25">
      <c r="D265" s="296"/>
      <c r="H265" s="296"/>
      <c r="L265" s="296"/>
      <c r="P265" s="296"/>
      <c r="T265" s="296"/>
      <c r="X265" s="296"/>
      <c r="AB265" s="296"/>
      <c r="AF265" s="296"/>
      <c r="AJ265" s="296"/>
    </row>
    <row r="266" spans="4:36" x14ac:dyDescent="0.25">
      <c r="D266" s="296"/>
      <c r="H266" s="296"/>
      <c r="L266" s="296"/>
      <c r="P266" s="296"/>
      <c r="T266" s="296"/>
      <c r="X266" s="296"/>
      <c r="AB266" s="296"/>
      <c r="AF266" s="296"/>
      <c r="AJ266" s="296"/>
    </row>
    <row r="267" spans="4:36" x14ac:dyDescent="0.25">
      <c r="D267" s="296"/>
      <c r="H267" s="296"/>
      <c r="L267" s="296"/>
      <c r="P267" s="296"/>
      <c r="T267" s="296"/>
      <c r="X267" s="296"/>
      <c r="AB267" s="296"/>
      <c r="AF267" s="296"/>
      <c r="AJ267" s="296"/>
    </row>
    <row r="268" spans="4:36" x14ac:dyDescent="0.25">
      <c r="D268" s="296"/>
      <c r="H268" s="296"/>
      <c r="L268" s="296"/>
      <c r="P268" s="296"/>
      <c r="T268" s="296"/>
      <c r="X268" s="296"/>
      <c r="AB268" s="296"/>
      <c r="AF268" s="296"/>
      <c r="AJ268" s="296"/>
    </row>
    <row r="269" spans="4:36" x14ac:dyDescent="0.25">
      <c r="D269" s="296"/>
      <c r="H269" s="296"/>
      <c r="L269" s="296"/>
      <c r="P269" s="296"/>
      <c r="T269" s="296"/>
      <c r="X269" s="296"/>
      <c r="AB269" s="296"/>
      <c r="AF269" s="296"/>
      <c r="AJ269" s="296"/>
    </row>
    <row r="270" spans="4:36" x14ac:dyDescent="0.25">
      <c r="D270" s="296"/>
      <c r="H270" s="296"/>
      <c r="L270" s="296"/>
      <c r="P270" s="296"/>
      <c r="T270" s="296"/>
      <c r="X270" s="296"/>
      <c r="AB270" s="296"/>
      <c r="AF270" s="296"/>
      <c r="AJ270" s="296"/>
    </row>
    <row r="271" spans="4:36" x14ac:dyDescent="0.25">
      <c r="D271" s="296"/>
      <c r="H271" s="296"/>
      <c r="L271" s="296"/>
      <c r="P271" s="296"/>
      <c r="T271" s="296"/>
      <c r="X271" s="296"/>
      <c r="AB271" s="296"/>
      <c r="AF271" s="296"/>
      <c r="AJ271" s="296"/>
    </row>
    <row r="272" spans="4:36" x14ac:dyDescent="0.25">
      <c r="D272" s="296"/>
      <c r="H272" s="296"/>
      <c r="L272" s="296"/>
      <c r="P272" s="296"/>
      <c r="T272" s="296"/>
      <c r="X272" s="296"/>
      <c r="AB272" s="296"/>
      <c r="AF272" s="296"/>
      <c r="AJ272" s="296"/>
    </row>
    <row r="273" spans="4:36" x14ac:dyDescent="0.25">
      <c r="D273" s="296"/>
      <c r="H273" s="296"/>
      <c r="L273" s="296"/>
      <c r="P273" s="296"/>
      <c r="T273" s="296"/>
      <c r="X273" s="296"/>
      <c r="AB273" s="296"/>
      <c r="AF273" s="296"/>
      <c r="AJ273" s="296"/>
    </row>
    <row r="274" spans="4:36" x14ac:dyDescent="0.25">
      <c r="D274" s="296"/>
      <c r="H274" s="296"/>
      <c r="L274" s="296"/>
      <c r="P274" s="296"/>
      <c r="T274" s="296"/>
      <c r="X274" s="296"/>
      <c r="AB274" s="296"/>
      <c r="AF274" s="296"/>
      <c r="AJ274" s="296"/>
    </row>
    <row r="275" spans="4:36" x14ac:dyDescent="0.25">
      <c r="D275" s="296"/>
      <c r="H275" s="296"/>
      <c r="L275" s="296"/>
      <c r="P275" s="296"/>
      <c r="T275" s="296"/>
      <c r="X275" s="296"/>
      <c r="AB275" s="296"/>
      <c r="AF275" s="296"/>
      <c r="AJ275" s="296"/>
    </row>
    <row r="276" spans="4:36" x14ac:dyDescent="0.25">
      <c r="D276" s="296"/>
      <c r="H276" s="296"/>
      <c r="L276" s="296"/>
      <c r="P276" s="296"/>
      <c r="T276" s="296"/>
      <c r="X276" s="296"/>
      <c r="AB276" s="296"/>
      <c r="AF276" s="296"/>
      <c r="AJ276" s="296"/>
    </row>
    <row r="277" spans="4:36" x14ac:dyDescent="0.25">
      <c r="D277" s="296"/>
      <c r="H277" s="296"/>
      <c r="L277" s="296"/>
      <c r="P277" s="296"/>
      <c r="T277" s="296"/>
      <c r="X277" s="296"/>
      <c r="AB277" s="296"/>
      <c r="AF277" s="296"/>
      <c r="AJ277" s="296"/>
    </row>
    <row r="278" spans="4:36" x14ac:dyDescent="0.25">
      <c r="D278" s="296"/>
      <c r="H278" s="296"/>
      <c r="L278" s="296"/>
      <c r="P278" s="296"/>
      <c r="T278" s="296"/>
      <c r="X278" s="296"/>
      <c r="AB278" s="296"/>
      <c r="AF278" s="296"/>
      <c r="AJ278" s="296"/>
    </row>
    <row r="279" spans="4:36" x14ac:dyDescent="0.25">
      <c r="D279" s="296"/>
      <c r="H279" s="296"/>
      <c r="L279" s="296"/>
      <c r="P279" s="296"/>
      <c r="T279" s="296"/>
      <c r="X279" s="296"/>
      <c r="AB279" s="296"/>
      <c r="AF279" s="296"/>
      <c r="AJ279" s="296"/>
    </row>
    <row r="280" spans="4:36" x14ac:dyDescent="0.25">
      <c r="D280" s="296"/>
      <c r="H280" s="296"/>
      <c r="L280" s="296"/>
      <c r="P280" s="296"/>
      <c r="T280" s="296"/>
      <c r="X280" s="296"/>
      <c r="AB280" s="296"/>
      <c r="AF280" s="296"/>
      <c r="AJ280" s="296"/>
    </row>
    <row r="281" spans="4:36" x14ac:dyDescent="0.25">
      <c r="D281" s="296"/>
      <c r="H281" s="296"/>
      <c r="L281" s="296"/>
      <c r="P281" s="296"/>
      <c r="T281" s="296"/>
      <c r="X281" s="296"/>
      <c r="AB281" s="296"/>
      <c r="AF281" s="296"/>
      <c r="AJ281" s="296"/>
    </row>
    <row r="282" spans="4:36" x14ac:dyDescent="0.25">
      <c r="D282" s="296"/>
      <c r="H282" s="296"/>
      <c r="L282" s="296"/>
      <c r="P282" s="296"/>
      <c r="T282" s="296"/>
      <c r="X282" s="296"/>
      <c r="AB282" s="296"/>
      <c r="AF282" s="296"/>
      <c r="AJ282" s="296"/>
    </row>
    <row r="283" spans="4:36" x14ac:dyDescent="0.25">
      <c r="D283" s="296"/>
      <c r="H283" s="296"/>
      <c r="L283" s="296"/>
      <c r="P283" s="296"/>
      <c r="T283" s="296"/>
      <c r="X283" s="296"/>
      <c r="AB283" s="296"/>
      <c r="AF283" s="296"/>
      <c r="AJ283" s="296"/>
    </row>
    <row r="284" spans="4:36" x14ac:dyDescent="0.25">
      <c r="D284" s="296"/>
      <c r="H284" s="296"/>
      <c r="L284" s="296"/>
      <c r="P284" s="296"/>
      <c r="T284" s="296"/>
      <c r="X284" s="296"/>
      <c r="AB284" s="296"/>
      <c r="AF284" s="296"/>
      <c r="AJ284" s="296"/>
    </row>
    <row r="285" spans="4:36" x14ac:dyDescent="0.25">
      <c r="D285" s="296"/>
      <c r="H285" s="296"/>
      <c r="L285" s="296"/>
      <c r="P285" s="296"/>
      <c r="T285" s="296"/>
      <c r="X285" s="296"/>
      <c r="AB285" s="296"/>
      <c r="AF285" s="296"/>
      <c r="AJ285" s="296"/>
    </row>
    <row r="286" spans="4:36" x14ac:dyDescent="0.25">
      <c r="D286" s="296"/>
      <c r="H286" s="296"/>
      <c r="L286" s="296"/>
      <c r="P286" s="296"/>
      <c r="T286" s="296"/>
      <c r="X286" s="296"/>
      <c r="AB286" s="296"/>
      <c r="AF286" s="296"/>
      <c r="AJ286" s="296"/>
    </row>
    <row r="287" spans="4:36" x14ac:dyDescent="0.25">
      <c r="D287" s="296"/>
      <c r="H287" s="296"/>
      <c r="L287" s="296"/>
      <c r="P287" s="296"/>
      <c r="T287" s="296"/>
      <c r="X287" s="296"/>
      <c r="AB287" s="296"/>
      <c r="AF287" s="296"/>
      <c r="AJ287" s="296"/>
    </row>
    <row r="288" spans="4:36" x14ac:dyDescent="0.25">
      <c r="D288" s="296"/>
      <c r="H288" s="296"/>
      <c r="L288" s="296"/>
      <c r="P288" s="296"/>
      <c r="T288" s="296"/>
      <c r="X288" s="296"/>
      <c r="AB288" s="296"/>
      <c r="AF288" s="296"/>
      <c r="AJ288" s="296"/>
    </row>
    <row r="289" spans="4:36" x14ac:dyDescent="0.25">
      <c r="D289" s="296"/>
      <c r="H289" s="296"/>
      <c r="L289" s="296"/>
      <c r="P289" s="296"/>
      <c r="T289" s="296"/>
      <c r="X289" s="296"/>
      <c r="AB289" s="296"/>
      <c r="AF289" s="296"/>
      <c r="AJ289" s="296"/>
    </row>
    <row r="290" spans="4:36" x14ac:dyDescent="0.25">
      <c r="D290" s="296"/>
      <c r="H290" s="296"/>
      <c r="L290" s="296"/>
      <c r="P290" s="296"/>
      <c r="T290" s="296"/>
      <c r="X290" s="296"/>
      <c r="AB290" s="296"/>
      <c r="AF290" s="296"/>
      <c r="AJ290" s="296"/>
    </row>
    <row r="291" spans="4:36" x14ac:dyDescent="0.25">
      <c r="D291" s="296"/>
      <c r="H291" s="296"/>
      <c r="L291" s="296"/>
      <c r="P291" s="296"/>
      <c r="T291" s="296"/>
      <c r="X291" s="296"/>
      <c r="AB291" s="296"/>
      <c r="AF291" s="296"/>
      <c r="AJ291" s="296"/>
    </row>
    <row r="292" spans="4:36" x14ac:dyDescent="0.25">
      <c r="D292" s="296"/>
      <c r="H292" s="296"/>
      <c r="L292" s="296"/>
      <c r="P292" s="296"/>
      <c r="T292" s="296"/>
      <c r="X292" s="296"/>
      <c r="AB292" s="296"/>
      <c r="AF292" s="296"/>
      <c r="AJ292" s="296"/>
    </row>
    <row r="293" spans="4:36" x14ac:dyDescent="0.25">
      <c r="D293" s="296"/>
      <c r="H293" s="296"/>
      <c r="L293" s="296"/>
      <c r="P293" s="296"/>
      <c r="T293" s="296"/>
      <c r="X293" s="296"/>
      <c r="AB293" s="296"/>
      <c r="AF293" s="296"/>
      <c r="AJ293" s="296"/>
    </row>
    <row r="294" spans="4:36" x14ac:dyDescent="0.25">
      <c r="D294" s="296"/>
      <c r="H294" s="296"/>
      <c r="L294" s="296"/>
      <c r="P294" s="296"/>
      <c r="T294" s="296"/>
      <c r="X294" s="296"/>
      <c r="AB294" s="296"/>
      <c r="AF294" s="296"/>
      <c r="AJ294" s="296"/>
    </row>
    <row r="295" spans="4:36" x14ac:dyDescent="0.25">
      <c r="D295" s="296"/>
      <c r="H295" s="296"/>
      <c r="L295" s="296"/>
      <c r="P295" s="296"/>
      <c r="T295" s="296"/>
      <c r="X295" s="296"/>
      <c r="AB295" s="296"/>
      <c r="AF295" s="296"/>
      <c r="AJ295" s="296"/>
    </row>
    <row r="296" spans="4:36" x14ac:dyDescent="0.25">
      <c r="D296" s="296"/>
      <c r="H296" s="296"/>
      <c r="L296" s="296"/>
      <c r="P296" s="296"/>
      <c r="T296" s="296"/>
      <c r="X296" s="296"/>
      <c r="AB296" s="296"/>
      <c r="AF296" s="296"/>
      <c r="AJ296" s="296"/>
    </row>
    <row r="297" spans="4:36" x14ac:dyDescent="0.25">
      <c r="D297" s="296"/>
      <c r="H297" s="296"/>
      <c r="L297" s="296"/>
      <c r="P297" s="296"/>
      <c r="T297" s="296"/>
      <c r="X297" s="296"/>
      <c r="AB297" s="296"/>
      <c r="AF297" s="296"/>
      <c r="AJ297" s="296"/>
    </row>
    <row r="298" spans="4:36" x14ac:dyDescent="0.25">
      <c r="D298" s="296"/>
      <c r="H298" s="296"/>
      <c r="L298" s="296"/>
      <c r="P298" s="296"/>
      <c r="T298" s="296"/>
      <c r="X298" s="296"/>
      <c r="AB298" s="296"/>
      <c r="AF298" s="296"/>
      <c r="AJ298" s="296"/>
    </row>
    <row r="299" spans="4:36" x14ac:dyDescent="0.25">
      <c r="D299" s="296"/>
      <c r="H299" s="296"/>
      <c r="L299" s="296"/>
      <c r="P299" s="296"/>
      <c r="T299" s="296"/>
      <c r="X299" s="296"/>
      <c r="AB299" s="296"/>
      <c r="AF299" s="296"/>
      <c r="AJ299" s="296"/>
    </row>
    <row r="300" spans="4:36" x14ac:dyDescent="0.25">
      <c r="D300" s="296"/>
      <c r="H300" s="296"/>
      <c r="L300" s="296"/>
      <c r="P300" s="296"/>
      <c r="T300" s="296"/>
      <c r="X300" s="296"/>
      <c r="AB300" s="296"/>
      <c r="AF300" s="296"/>
      <c r="AJ300" s="296"/>
    </row>
    <row r="301" spans="4:36" x14ac:dyDescent="0.25">
      <c r="D301" s="296"/>
      <c r="H301" s="296"/>
      <c r="L301" s="296"/>
      <c r="P301" s="296"/>
      <c r="T301" s="296"/>
      <c r="X301" s="296"/>
      <c r="AB301" s="296"/>
      <c r="AF301" s="296"/>
      <c r="AJ301" s="296"/>
    </row>
    <row r="302" spans="4:36" x14ac:dyDescent="0.25">
      <c r="D302" s="296"/>
      <c r="H302" s="296"/>
      <c r="L302" s="296"/>
      <c r="P302" s="296"/>
      <c r="T302" s="296"/>
      <c r="X302" s="296"/>
      <c r="AB302" s="296"/>
      <c r="AF302" s="296"/>
      <c r="AJ302" s="296"/>
    </row>
    <row r="303" spans="4:36" x14ac:dyDescent="0.25">
      <c r="D303" s="296"/>
      <c r="H303" s="296"/>
      <c r="L303" s="296"/>
      <c r="P303" s="296"/>
      <c r="T303" s="296"/>
      <c r="X303" s="296"/>
      <c r="AB303" s="296"/>
      <c r="AF303" s="296"/>
      <c r="AJ303" s="296"/>
    </row>
    <row r="304" spans="4:36" x14ac:dyDescent="0.25">
      <c r="D304" s="296"/>
      <c r="H304" s="296"/>
      <c r="L304" s="296"/>
      <c r="P304" s="296"/>
      <c r="T304" s="296"/>
      <c r="X304" s="296"/>
      <c r="AB304" s="296"/>
      <c r="AF304" s="296"/>
      <c r="AJ304" s="296"/>
    </row>
    <row r="305" spans="4:36" x14ac:dyDescent="0.25">
      <c r="D305" s="296"/>
      <c r="H305" s="296"/>
      <c r="L305" s="296"/>
      <c r="P305" s="296"/>
      <c r="T305" s="296"/>
      <c r="X305" s="296"/>
      <c r="AB305" s="296"/>
      <c r="AF305" s="296"/>
      <c r="AJ305" s="296"/>
    </row>
    <row r="306" spans="4:36" x14ac:dyDescent="0.25">
      <c r="D306" s="296"/>
      <c r="H306" s="296"/>
      <c r="L306" s="296"/>
      <c r="P306" s="296"/>
      <c r="T306" s="296"/>
      <c r="X306" s="296"/>
      <c r="AB306" s="296"/>
      <c r="AF306" s="296"/>
      <c r="AJ306" s="296"/>
    </row>
    <row r="307" spans="4:36" x14ac:dyDescent="0.25">
      <c r="D307" s="296"/>
      <c r="H307" s="296"/>
      <c r="L307" s="296"/>
      <c r="P307" s="296"/>
      <c r="T307" s="296"/>
      <c r="X307" s="296"/>
      <c r="AB307" s="296"/>
      <c r="AF307" s="296"/>
      <c r="AJ307" s="296"/>
    </row>
    <row r="308" spans="4:36" x14ac:dyDescent="0.25">
      <c r="D308" s="296"/>
      <c r="H308" s="296"/>
      <c r="L308" s="296"/>
      <c r="P308" s="296"/>
      <c r="T308" s="296"/>
      <c r="X308" s="296"/>
      <c r="AB308" s="296"/>
      <c r="AF308" s="296"/>
      <c r="AJ308" s="296"/>
    </row>
    <row r="309" spans="4:36" x14ac:dyDescent="0.25">
      <c r="D309" s="296"/>
      <c r="H309" s="296"/>
      <c r="L309" s="296"/>
      <c r="P309" s="296"/>
      <c r="T309" s="296"/>
      <c r="X309" s="296"/>
      <c r="AB309" s="296"/>
      <c r="AF309" s="296"/>
      <c r="AJ309" s="296"/>
    </row>
    <row r="310" spans="4:36" x14ac:dyDescent="0.25">
      <c r="D310" s="296"/>
      <c r="H310" s="296"/>
      <c r="L310" s="296"/>
      <c r="P310" s="296"/>
      <c r="T310" s="296"/>
      <c r="X310" s="296"/>
      <c r="AB310" s="296"/>
      <c r="AF310" s="296"/>
      <c r="AJ310" s="296"/>
    </row>
    <row r="311" spans="4:36" x14ac:dyDescent="0.25">
      <c r="D311" s="296"/>
      <c r="H311" s="296"/>
      <c r="L311" s="296"/>
      <c r="P311" s="296"/>
      <c r="T311" s="296"/>
      <c r="X311" s="296"/>
      <c r="AB311" s="296"/>
      <c r="AF311" s="296"/>
      <c r="AJ311" s="296"/>
    </row>
    <row r="312" spans="4:36" x14ac:dyDescent="0.25">
      <c r="D312" s="296"/>
      <c r="H312" s="296"/>
      <c r="L312" s="296"/>
      <c r="P312" s="296"/>
      <c r="T312" s="296"/>
      <c r="X312" s="296"/>
      <c r="AB312" s="296"/>
      <c r="AF312" s="296"/>
      <c r="AJ312" s="296"/>
    </row>
    <row r="313" spans="4:36" x14ac:dyDescent="0.25">
      <c r="D313" s="296"/>
      <c r="H313" s="296"/>
      <c r="L313" s="296"/>
      <c r="P313" s="296"/>
      <c r="T313" s="296"/>
      <c r="X313" s="296"/>
      <c r="AB313" s="296"/>
      <c r="AF313" s="296"/>
      <c r="AJ313" s="296"/>
    </row>
    <row r="314" spans="4:36" x14ac:dyDescent="0.25">
      <c r="D314" s="296"/>
      <c r="H314" s="296"/>
      <c r="L314" s="296"/>
      <c r="P314" s="296"/>
      <c r="T314" s="296"/>
      <c r="X314" s="296"/>
      <c r="AB314" s="296"/>
      <c r="AF314" s="296"/>
      <c r="AJ314" s="296"/>
    </row>
    <row r="315" spans="4:36" x14ac:dyDescent="0.25">
      <c r="D315" s="296"/>
      <c r="H315" s="296"/>
      <c r="L315" s="296"/>
      <c r="P315" s="296"/>
      <c r="T315" s="296"/>
      <c r="X315" s="296"/>
      <c r="AB315" s="296"/>
      <c r="AF315" s="296"/>
      <c r="AJ315" s="296"/>
    </row>
    <row r="316" spans="4:36" x14ac:dyDescent="0.25">
      <c r="D316" s="296"/>
      <c r="H316" s="296"/>
      <c r="L316" s="296"/>
      <c r="P316" s="296"/>
      <c r="T316" s="296"/>
      <c r="X316" s="296"/>
      <c r="AB316" s="296"/>
      <c r="AF316" s="296"/>
      <c r="AJ316" s="296"/>
    </row>
    <row r="317" spans="4:36" x14ac:dyDescent="0.25">
      <c r="D317" s="296"/>
      <c r="H317" s="296"/>
      <c r="L317" s="296"/>
      <c r="P317" s="296"/>
      <c r="T317" s="296"/>
      <c r="X317" s="296"/>
      <c r="AB317" s="296"/>
      <c r="AF317" s="296"/>
      <c r="AJ317" s="296"/>
    </row>
    <row r="318" spans="4:36" x14ac:dyDescent="0.25">
      <c r="D318" s="296"/>
      <c r="H318" s="296"/>
      <c r="L318" s="296"/>
      <c r="P318" s="296"/>
      <c r="T318" s="296"/>
      <c r="X318" s="296"/>
      <c r="AB318" s="296"/>
      <c r="AF318" s="296"/>
      <c r="AJ318" s="296"/>
    </row>
    <row r="319" spans="4:36" x14ac:dyDescent="0.25">
      <c r="D319" s="296"/>
      <c r="H319" s="296"/>
      <c r="L319" s="296"/>
      <c r="P319" s="296"/>
      <c r="T319" s="296"/>
      <c r="X319" s="296"/>
      <c r="AB319" s="296"/>
      <c r="AF319" s="296"/>
      <c r="AJ319" s="296"/>
    </row>
    <row r="320" spans="4:36" x14ac:dyDescent="0.25">
      <c r="D320" s="296"/>
      <c r="H320" s="296"/>
      <c r="L320" s="296"/>
      <c r="P320" s="296"/>
      <c r="T320" s="296"/>
      <c r="X320" s="296"/>
      <c r="AB320" s="296"/>
      <c r="AF320" s="296"/>
      <c r="AJ320" s="296"/>
    </row>
    <row r="321" spans="4:36" x14ac:dyDescent="0.25">
      <c r="D321" s="296"/>
      <c r="H321" s="296"/>
      <c r="L321" s="296"/>
      <c r="P321" s="296"/>
      <c r="T321" s="296"/>
      <c r="X321" s="296"/>
      <c r="AB321" s="296"/>
      <c r="AF321" s="296"/>
      <c r="AJ321" s="296"/>
    </row>
    <row r="322" spans="4:36" x14ac:dyDescent="0.25">
      <c r="D322" s="296"/>
      <c r="H322" s="296"/>
      <c r="L322" s="296"/>
      <c r="P322" s="296"/>
      <c r="T322" s="296"/>
      <c r="X322" s="296"/>
      <c r="AB322" s="296"/>
      <c r="AF322" s="296"/>
      <c r="AJ322" s="296"/>
    </row>
    <row r="323" spans="4:36" x14ac:dyDescent="0.25">
      <c r="D323" s="296"/>
      <c r="H323" s="296"/>
      <c r="L323" s="296"/>
      <c r="P323" s="296"/>
      <c r="T323" s="296"/>
      <c r="X323" s="296"/>
      <c r="AB323" s="296"/>
      <c r="AF323" s="296"/>
      <c r="AJ323" s="296"/>
    </row>
    <row r="324" spans="4:36" x14ac:dyDescent="0.25">
      <c r="D324" s="296"/>
      <c r="H324" s="296"/>
      <c r="L324" s="296"/>
      <c r="P324" s="296"/>
      <c r="T324" s="296"/>
      <c r="X324" s="296"/>
      <c r="AB324" s="296"/>
      <c r="AF324" s="296"/>
      <c r="AJ324" s="296"/>
    </row>
    <row r="325" spans="4:36" x14ac:dyDescent="0.25">
      <c r="D325" s="296"/>
      <c r="H325" s="296"/>
      <c r="L325" s="296"/>
      <c r="P325" s="296"/>
      <c r="T325" s="296"/>
      <c r="X325" s="296"/>
      <c r="AB325" s="296"/>
      <c r="AF325" s="296"/>
      <c r="AJ325" s="296"/>
    </row>
    <row r="326" spans="4:36" x14ac:dyDescent="0.25">
      <c r="D326" s="296"/>
      <c r="H326" s="296"/>
      <c r="L326" s="296"/>
      <c r="P326" s="296"/>
      <c r="T326" s="296"/>
      <c r="X326" s="296"/>
      <c r="AB326" s="296"/>
      <c r="AF326" s="296"/>
      <c r="AJ326" s="296"/>
    </row>
    <row r="327" spans="4:36" x14ac:dyDescent="0.25">
      <c r="D327" s="296"/>
      <c r="H327" s="296"/>
      <c r="L327" s="296"/>
      <c r="P327" s="296"/>
      <c r="T327" s="296"/>
      <c r="X327" s="296"/>
      <c r="AB327" s="296"/>
      <c r="AF327" s="296"/>
      <c r="AJ327" s="296"/>
    </row>
    <row r="328" spans="4:36" x14ac:dyDescent="0.25">
      <c r="D328" s="296"/>
      <c r="H328" s="296"/>
      <c r="L328" s="296"/>
      <c r="P328" s="296"/>
      <c r="T328" s="296"/>
      <c r="X328" s="296"/>
      <c r="AB328" s="296"/>
      <c r="AF328" s="296"/>
      <c r="AJ328" s="296"/>
    </row>
    <row r="329" spans="4:36" x14ac:dyDescent="0.25">
      <c r="D329" s="296"/>
      <c r="H329" s="296"/>
      <c r="L329" s="296"/>
      <c r="P329" s="296"/>
      <c r="T329" s="296"/>
      <c r="X329" s="296"/>
      <c r="AB329" s="296"/>
      <c r="AF329" s="296"/>
      <c r="AJ329" s="296"/>
    </row>
    <row r="330" spans="4:36" x14ac:dyDescent="0.25">
      <c r="D330" s="296"/>
      <c r="H330" s="296"/>
      <c r="L330" s="296"/>
      <c r="P330" s="296"/>
      <c r="T330" s="296"/>
      <c r="X330" s="296"/>
      <c r="AB330" s="296"/>
      <c r="AF330" s="296"/>
      <c r="AJ330" s="296"/>
    </row>
    <row r="331" spans="4:36" x14ac:dyDescent="0.25">
      <c r="D331" s="296"/>
      <c r="H331" s="296"/>
      <c r="L331" s="296"/>
      <c r="P331" s="296"/>
      <c r="T331" s="296"/>
      <c r="X331" s="296"/>
      <c r="AB331" s="296"/>
      <c r="AF331" s="296"/>
      <c r="AJ331" s="296"/>
    </row>
    <row r="332" spans="4:36" x14ac:dyDescent="0.25">
      <c r="D332" s="296"/>
      <c r="H332" s="296"/>
      <c r="L332" s="296"/>
      <c r="P332" s="296"/>
      <c r="T332" s="296"/>
      <c r="X332" s="296"/>
      <c r="AB332" s="296"/>
      <c r="AF332" s="296"/>
      <c r="AJ332" s="296"/>
    </row>
    <row r="333" spans="4:36" x14ac:dyDescent="0.25">
      <c r="D333" s="296"/>
      <c r="H333" s="296"/>
      <c r="L333" s="296"/>
      <c r="P333" s="296"/>
      <c r="T333" s="296"/>
      <c r="X333" s="296"/>
      <c r="AB333" s="296"/>
      <c r="AF333" s="296"/>
      <c r="AJ333" s="296"/>
    </row>
    <row r="334" spans="4:36" x14ac:dyDescent="0.25">
      <c r="D334" s="296"/>
      <c r="H334" s="296"/>
      <c r="L334" s="296"/>
      <c r="P334" s="296"/>
      <c r="T334" s="296"/>
      <c r="X334" s="296"/>
      <c r="AB334" s="296"/>
      <c r="AF334" s="296"/>
      <c r="AJ334" s="296"/>
    </row>
    <row r="335" spans="4:36" x14ac:dyDescent="0.25">
      <c r="D335" s="296"/>
      <c r="H335" s="296"/>
      <c r="L335" s="296"/>
      <c r="P335" s="296"/>
      <c r="T335" s="296"/>
      <c r="X335" s="296"/>
      <c r="AB335" s="296"/>
      <c r="AF335" s="296"/>
      <c r="AJ335" s="296"/>
    </row>
    <row r="336" spans="4:36" x14ac:dyDescent="0.25">
      <c r="D336" s="296"/>
      <c r="H336" s="296"/>
      <c r="L336" s="296"/>
      <c r="P336" s="296"/>
      <c r="T336" s="296"/>
      <c r="X336" s="296"/>
      <c r="AB336" s="296"/>
      <c r="AF336" s="296"/>
      <c r="AJ336" s="296"/>
    </row>
    <row r="337" spans="4:36" x14ac:dyDescent="0.25">
      <c r="D337" s="296"/>
      <c r="H337" s="296"/>
      <c r="L337" s="296"/>
      <c r="P337" s="296"/>
      <c r="T337" s="296"/>
      <c r="X337" s="296"/>
      <c r="AB337" s="296"/>
      <c r="AF337" s="296"/>
      <c r="AJ337" s="296"/>
    </row>
    <row r="338" spans="4:36" x14ac:dyDescent="0.25">
      <c r="D338" s="296"/>
      <c r="H338" s="296"/>
      <c r="L338" s="296"/>
      <c r="P338" s="296"/>
      <c r="T338" s="296"/>
      <c r="X338" s="296"/>
      <c r="AB338" s="296"/>
      <c r="AF338" s="296"/>
      <c r="AJ338" s="296"/>
    </row>
    <row r="339" spans="4:36" x14ac:dyDescent="0.25">
      <c r="D339" s="296"/>
      <c r="H339" s="296"/>
      <c r="L339" s="296"/>
      <c r="P339" s="296"/>
      <c r="T339" s="296"/>
      <c r="X339" s="296"/>
      <c r="AB339" s="296"/>
      <c r="AF339" s="296"/>
      <c r="AJ339" s="296"/>
    </row>
    <row r="340" spans="4:36" x14ac:dyDescent="0.25">
      <c r="D340" s="296"/>
      <c r="H340" s="296"/>
      <c r="L340" s="296"/>
      <c r="P340" s="296"/>
      <c r="T340" s="296"/>
      <c r="X340" s="296"/>
      <c r="AB340" s="296"/>
      <c r="AF340" s="296"/>
      <c r="AJ340" s="296"/>
    </row>
    <row r="341" spans="4:36" x14ac:dyDescent="0.25">
      <c r="D341" s="296"/>
      <c r="H341" s="296"/>
      <c r="L341" s="296"/>
      <c r="P341" s="296"/>
      <c r="T341" s="296"/>
      <c r="X341" s="296"/>
      <c r="AB341" s="296"/>
      <c r="AF341" s="296"/>
      <c r="AJ341" s="296"/>
    </row>
    <row r="342" spans="4:36" x14ac:dyDescent="0.25">
      <c r="D342" s="296"/>
      <c r="H342" s="296"/>
      <c r="L342" s="296"/>
      <c r="P342" s="296"/>
      <c r="T342" s="296"/>
      <c r="X342" s="296"/>
      <c r="AB342" s="296"/>
      <c r="AF342" s="296"/>
      <c r="AJ342" s="296"/>
    </row>
    <row r="343" spans="4:36" x14ac:dyDescent="0.25">
      <c r="D343" s="296"/>
      <c r="H343" s="296"/>
      <c r="L343" s="296"/>
      <c r="P343" s="296"/>
      <c r="T343" s="296"/>
      <c r="X343" s="296"/>
      <c r="AB343" s="296"/>
      <c r="AF343" s="296"/>
      <c r="AJ343" s="296"/>
    </row>
    <row r="344" spans="4:36" x14ac:dyDescent="0.25">
      <c r="D344" s="296"/>
      <c r="H344" s="296"/>
      <c r="L344" s="296"/>
      <c r="P344" s="296"/>
      <c r="T344" s="296"/>
      <c r="X344" s="296"/>
      <c r="AB344" s="296"/>
      <c r="AF344" s="296"/>
      <c r="AJ344" s="296"/>
    </row>
    <row r="345" spans="4:36" x14ac:dyDescent="0.25">
      <c r="D345" s="296"/>
      <c r="H345" s="296"/>
      <c r="L345" s="296"/>
      <c r="P345" s="296"/>
      <c r="T345" s="296"/>
      <c r="X345" s="296"/>
      <c r="AB345" s="296"/>
      <c r="AF345" s="296"/>
      <c r="AJ345" s="296"/>
    </row>
    <row r="346" spans="4:36" x14ac:dyDescent="0.25">
      <c r="D346" s="296"/>
      <c r="H346" s="296"/>
      <c r="L346" s="296"/>
      <c r="P346" s="296"/>
      <c r="T346" s="296"/>
      <c r="X346" s="296"/>
      <c r="AB346" s="296"/>
      <c r="AF346" s="296"/>
      <c r="AJ346" s="296"/>
    </row>
    <row r="347" spans="4:36" x14ac:dyDescent="0.25">
      <c r="D347" s="296"/>
      <c r="H347" s="296"/>
      <c r="L347" s="296"/>
      <c r="P347" s="296"/>
      <c r="T347" s="296"/>
      <c r="X347" s="296"/>
      <c r="AB347" s="296"/>
      <c r="AF347" s="296"/>
      <c r="AJ347" s="296"/>
    </row>
    <row r="348" spans="4:36" x14ac:dyDescent="0.25">
      <c r="D348" s="296"/>
      <c r="H348" s="296"/>
      <c r="L348" s="296"/>
      <c r="P348" s="296"/>
      <c r="T348" s="296"/>
      <c r="X348" s="296"/>
      <c r="AB348" s="296"/>
      <c r="AF348" s="296"/>
      <c r="AJ348" s="296"/>
    </row>
    <row r="349" spans="4:36" x14ac:dyDescent="0.25">
      <c r="D349" s="296"/>
      <c r="H349" s="296"/>
      <c r="L349" s="296"/>
      <c r="P349" s="296"/>
      <c r="T349" s="296"/>
      <c r="X349" s="296"/>
      <c r="AB349" s="296"/>
      <c r="AF349" s="296"/>
      <c r="AJ349" s="296"/>
    </row>
    <row r="350" spans="4:36" x14ac:dyDescent="0.25">
      <c r="D350" s="296"/>
      <c r="H350" s="296"/>
      <c r="L350" s="296"/>
      <c r="P350" s="296"/>
      <c r="T350" s="296"/>
      <c r="X350" s="296"/>
      <c r="AB350" s="296"/>
      <c r="AF350" s="296"/>
      <c r="AJ350" s="296"/>
    </row>
    <row r="351" spans="4:36" x14ac:dyDescent="0.25">
      <c r="D351" s="296"/>
      <c r="H351" s="296"/>
      <c r="L351" s="296"/>
      <c r="P351" s="296"/>
      <c r="T351" s="296"/>
      <c r="X351" s="296"/>
      <c r="AB351" s="296"/>
      <c r="AF351" s="296"/>
      <c r="AJ351" s="296"/>
    </row>
    <row r="352" spans="4:36" x14ac:dyDescent="0.25">
      <c r="D352" s="296"/>
      <c r="H352" s="296"/>
      <c r="L352" s="296"/>
      <c r="P352" s="296"/>
      <c r="T352" s="296"/>
      <c r="X352" s="296"/>
      <c r="AB352" s="296"/>
      <c r="AF352" s="296"/>
      <c r="AJ352" s="296"/>
    </row>
    <row r="353" spans="4:36" x14ac:dyDescent="0.25">
      <c r="D353" s="296"/>
      <c r="H353" s="296"/>
      <c r="L353" s="296"/>
      <c r="P353" s="296"/>
      <c r="T353" s="296"/>
      <c r="X353" s="296"/>
      <c r="AB353" s="296"/>
      <c r="AF353" s="296"/>
      <c r="AJ353" s="296"/>
    </row>
    <row r="354" spans="4:36" x14ac:dyDescent="0.25">
      <c r="D354" s="296"/>
      <c r="H354" s="296"/>
      <c r="L354" s="296"/>
      <c r="P354" s="296"/>
      <c r="T354" s="296"/>
      <c r="X354" s="296"/>
      <c r="AB354" s="296"/>
      <c r="AF354" s="296"/>
      <c r="AJ354" s="296"/>
    </row>
    <row r="355" spans="4:36" x14ac:dyDescent="0.25">
      <c r="D355" s="296"/>
      <c r="H355" s="296"/>
      <c r="L355" s="296"/>
      <c r="P355" s="296"/>
      <c r="T355" s="296"/>
      <c r="X355" s="296"/>
      <c r="AB355" s="296"/>
      <c r="AF355" s="296"/>
      <c r="AJ355" s="296"/>
    </row>
    <row r="356" spans="4:36" x14ac:dyDescent="0.25">
      <c r="D356" s="296"/>
      <c r="H356" s="296"/>
      <c r="L356" s="296"/>
      <c r="P356" s="296"/>
      <c r="T356" s="296"/>
      <c r="X356" s="296"/>
      <c r="AB356" s="296"/>
      <c r="AF356" s="296"/>
      <c r="AJ356" s="296"/>
    </row>
    <row r="357" spans="4:36" x14ac:dyDescent="0.25">
      <c r="D357" s="296"/>
      <c r="H357" s="296"/>
      <c r="L357" s="296"/>
      <c r="P357" s="296"/>
      <c r="T357" s="296"/>
      <c r="X357" s="296"/>
      <c r="AB357" s="296"/>
      <c r="AF357" s="296"/>
      <c r="AJ357" s="296"/>
    </row>
    <row r="358" spans="4:36" x14ac:dyDescent="0.25">
      <c r="D358" s="296"/>
      <c r="H358" s="296"/>
      <c r="L358" s="296"/>
      <c r="P358" s="296"/>
      <c r="T358" s="296"/>
      <c r="X358" s="296"/>
      <c r="AB358" s="296"/>
      <c r="AF358" s="296"/>
      <c r="AJ358" s="296"/>
    </row>
    <row r="359" spans="4:36" x14ac:dyDescent="0.25">
      <c r="D359" s="296"/>
      <c r="H359" s="296"/>
      <c r="L359" s="296"/>
      <c r="P359" s="296"/>
      <c r="T359" s="296"/>
      <c r="X359" s="296"/>
      <c r="AB359" s="296"/>
      <c r="AF359" s="296"/>
      <c r="AJ359" s="296"/>
    </row>
    <row r="360" spans="4:36" x14ac:dyDescent="0.25">
      <c r="D360" s="296"/>
      <c r="H360" s="296"/>
      <c r="L360" s="296"/>
      <c r="P360" s="296"/>
      <c r="T360" s="296"/>
      <c r="X360" s="296"/>
      <c r="AB360" s="296"/>
      <c r="AF360" s="296"/>
      <c r="AJ360" s="296"/>
    </row>
    <row r="361" spans="4:36" x14ac:dyDescent="0.25">
      <c r="D361" s="296"/>
      <c r="H361" s="296"/>
      <c r="L361" s="296"/>
      <c r="P361" s="296"/>
      <c r="T361" s="296"/>
      <c r="X361" s="296"/>
      <c r="AB361" s="296"/>
      <c r="AF361" s="296"/>
      <c r="AJ361" s="296"/>
    </row>
    <row r="362" spans="4:36" x14ac:dyDescent="0.25">
      <c r="D362" s="296"/>
      <c r="H362" s="296"/>
      <c r="L362" s="296"/>
      <c r="P362" s="296"/>
      <c r="T362" s="296"/>
      <c r="X362" s="296"/>
      <c r="AB362" s="296"/>
      <c r="AF362" s="296"/>
      <c r="AJ362" s="296"/>
    </row>
    <row r="363" spans="4:36" x14ac:dyDescent="0.25">
      <c r="D363" s="296"/>
      <c r="H363" s="296"/>
      <c r="L363" s="296"/>
      <c r="P363" s="296"/>
      <c r="T363" s="296"/>
      <c r="X363" s="296"/>
      <c r="AB363" s="296"/>
      <c r="AF363" s="296"/>
      <c r="AJ363" s="296"/>
    </row>
    <row r="364" spans="4:36" x14ac:dyDescent="0.25">
      <c r="D364" s="296"/>
      <c r="H364" s="296"/>
      <c r="L364" s="296"/>
      <c r="P364" s="296"/>
      <c r="T364" s="296"/>
      <c r="X364" s="296"/>
      <c r="AB364" s="296"/>
      <c r="AF364" s="296"/>
      <c r="AJ364" s="296"/>
    </row>
    <row r="365" spans="4:36" x14ac:dyDescent="0.25">
      <c r="D365" s="296"/>
      <c r="H365" s="296"/>
      <c r="L365" s="296"/>
      <c r="P365" s="296"/>
      <c r="T365" s="296"/>
      <c r="X365" s="296"/>
      <c r="AB365" s="296"/>
      <c r="AF365" s="296"/>
      <c r="AJ365" s="296"/>
    </row>
    <row r="366" spans="4:36" x14ac:dyDescent="0.25">
      <c r="D366" s="296"/>
      <c r="H366" s="296"/>
      <c r="L366" s="296"/>
      <c r="P366" s="296"/>
      <c r="T366" s="296"/>
      <c r="X366" s="296"/>
      <c r="AB366" s="296"/>
      <c r="AF366" s="296"/>
      <c r="AJ366" s="296"/>
    </row>
    <row r="367" spans="4:36" x14ac:dyDescent="0.25">
      <c r="D367" s="296"/>
      <c r="H367" s="296"/>
      <c r="L367" s="296"/>
      <c r="P367" s="296"/>
      <c r="T367" s="296"/>
      <c r="X367" s="296"/>
      <c r="AB367" s="296"/>
      <c r="AF367" s="296"/>
      <c r="AJ367" s="296"/>
    </row>
    <row r="368" spans="4:36" x14ac:dyDescent="0.25">
      <c r="D368" s="296"/>
      <c r="H368" s="296"/>
      <c r="L368" s="296"/>
      <c r="P368" s="296"/>
      <c r="T368" s="296"/>
      <c r="X368" s="296"/>
      <c r="AB368" s="296"/>
      <c r="AF368" s="296"/>
      <c r="AJ368" s="296"/>
    </row>
  </sheetData>
  <mergeCells count="12">
    <mergeCell ref="AV3:AY3"/>
    <mergeCell ref="D3:F3"/>
    <mergeCell ref="T3:V3"/>
    <mergeCell ref="X3:Z3"/>
    <mergeCell ref="AB3:AD3"/>
    <mergeCell ref="P3:R3"/>
    <mergeCell ref="H3:J3"/>
    <mergeCell ref="L3:N3"/>
    <mergeCell ref="AF3:AH3"/>
    <mergeCell ref="AJ3:AL3"/>
    <mergeCell ref="AN3:AP3"/>
    <mergeCell ref="AR3:AT3"/>
  </mergeCells>
  <pageMargins left="0.75" right="0.75" top="1" bottom="1" header="0.5" footer="0.5"/>
  <pageSetup paperSize="5" scale="93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372"/>
  <sheetViews>
    <sheetView zoomScaleNormal="100" zoomScaleSheetLayoutView="100" workbookViewId="0">
      <pane xSplit="3" ySplit="4" topLeftCell="D5" activePane="bottomRight" state="frozen"/>
      <selection pane="topRight"/>
      <selection pane="bottomLeft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29.85546875" style="106" customWidth="1"/>
    <col min="4" max="5" width="10.5703125" style="135" bestFit="1" customWidth="1"/>
    <col min="6" max="6" width="8.28515625" style="135" bestFit="1" customWidth="1"/>
    <col min="7" max="7" width="1.5703125" style="137" customWidth="1"/>
    <col min="8" max="9" width="10.5703125" style="135" bestFit="1" customWidth="1"/>
    <col min="10" max="10" width="8.28515625" style="135" bestFit="1" customWidth="1"/>
    <col min="11" max="11" width="1.5703125" style="137" customWidth="1"/>
    <col min="12" max="13" width="10.5703125" style="135" bestFit="1" customWidth="1"/>
    <col min="14" max="14" width="8.28515625" style="135" bestFit="1" customWidth="1"/>
    <col min="15" max="15" width="1.5703125" style="137" customWidth="1"/>
    <col min="16" max="17" width="10.5703125" style="135" bestFit="1" customWidth="1"/>
    <col min="18" max="18" width="8.28515625" style="135" bestFit="1" customWidth="1"/>
    <col min="19" max="19" width="1.5703125" style="137" customWidth="1"/>
    <col min="20" max="21" width="10.5703125" style="106" bestFit="1" customWidth="1"/>
    <col min="22" max="22" width="8.28515625" style="106" bestFit="1" customWidth="1"/>
    <col min="23" max="23" width="1.5703125" style="59" customWidth="1"/>
    <col min="24" max="25" width="10.5703125" style="106" bestFit="1" customWidth="1"/>
    <col min="26" max="26" width="6.140625" style="106" bestFit="1" customWidth="1"/>
    <col min="27" max="27" width="1.5703125" style="59" customWidth="1"/>
    <col min="28" max="29" width="10.5703125" style="106" bestFit="1" customWidth="1"/>
    <col min="30" max="30" width="6.140625" style="106" bestFit="1" customWidth="1"/>
    <col min="31" max="31" width="1.5703125" style="137" customWidth="1"/>
    <col min="32" max="33" width="10.5703125" style="135" bestFit="1" customWidth="1"/>
    <col min="34" max="34" width="10.5703125" style="135" customWidth="1"/>
    <col min="35" max="35" width="7.140625" style="135" bestFit="1" customWidth="1"/>
    <col min="36" max="36" width="1.85546875" style="106" customWidth="1"/>
    <col min="37" max="37" width="10.5703125" style="347" bestFit="1" customWidth="1"/>
    <col min="38" max="38" width="10.5703125" style="347" customWidth="1"/>
    <col min="39" max="39" width="6.140625" style="347" bestFit="1" customWidth="1"/>
    <col min="40" max="40" width="2.28515625" style="290" customWidth="1"/>
    <col min="41" max="42" width="10.5703125" style="287" bestFit="1" customWidth="1"/>
    <col min="43" max="43" width="6.140625" style="287" bestFit="1" customWidth="1"/>
    <col min="44" max="44" width="2.28515625" style="290" customWidth="1"/>
    <col min="45" max="45" width="11.140625" style="347" customWidth="1"/>
    <col min="46" max="46" width="10.5703125" style="347" bestFit="1" customWidth="1"/>
    <col min="47" max="47" width="9.140625" style="347" customWidth="1"/>
    <col min="48" max="48" width="2.28515625" style="290" hidden="1" customWidth="1"/>
    <col min="49" max="49" width="12" style="60" hidden="1" customWidth="1"/>
    <col min="50" max="50" width="10.7109375" style="60" hidden="1" customWidth="1"/>
    <col min="51" max="51" width="11.5703125" style="106" hidden="1" customWidth="1"/>
    <col min="52" max="52" width="60.140625" style="106" hidden="1" customWidth="1"/>
    <col min="53" max="58" width="0" style="106" hidden="1" customWidth="1"/>
    <col min="59" max="16384" width="9.140625" style="106"/>
  </cols>
  <sheetData>
    <row r="1" spans="1:52" x14ac:dyDescent="0.25">
      <c r="A1" s="292"/>
      <c r="B1" s="292"/>
      <c r="C1" s="1"/>
      <c r="D1" s="290"/>
      <c r="E1" s="292"/>
      <c r="F1" s="292"/>
      <c r="G1" s="292"/>
    </row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1269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294</v>
      </c>
      <c r="B6" s="66" t="str">
        <f>MID(A6,14,4)</f>
        <v>5108</v>
      </c>
      <c r="C6" s="106" t="s">
        <v>1298</v>
      </c>
      <c r="D6" s="168">
        <v>17234</v>
      </c>
      <c r="E6" s="168">
        <v>17266.849999999999</v>
      </c>
      <c r="F6" s="139"/>
      <c r="H6" s="168">
        <v>18299</v>
      </c>
      <c r="I6" s="168">
        <v>19197.919999999998</v>
      </c>
      <c r="J6" s="139"/>
      <c r="L6" s="168">
        <v>19496.7</v>
      </c>
      <c r="M6" s="168">
        <v>21799.7</v>
      </c>
      <c r="N6" s="139"/>
      <c r="P6" s="168">
        <v>23085.97</v>
      </c>
      <c r="Q6" s="168">
        <v>23085.919999999998</v>
      </c>
      <c r="R6" s="139"/>
      <c r="T6" s="107">
        <v>24247.94</v>
      </c>
      <c r="U6" s="107">
        <v>24201.45</v>
      </c>
      <c r="V6" s="38"/>
      <c r="X6" s="107">
        <v>26013.46</v>
      </c>
      <c r="Y6" s="107">
        <v>26013.46</v>
      </c>
      <c r="Z6" s="38">
        <v>7.2811133646817031E-2</v>
      </c>
      <c r="AB6" s="107">
        <v>27098.06</v>
      </c>
      <c r="AC6" s="107">
        <v>27098.07</v>
      </c>
      <c r="AD6" s="38">
        <f>(AB6-X6)/X6</f>
        <v>4.169380005581734E-2</v>
      </c>
      <c r="AF6" s="108">
        <v>28303.88</v>
      </c>
      <c r="AG6" s="278">
        <v>30810.53</v>
      </c>
      <c r="AH6" s="168">
        <v>30810.53</v>
      </c>
      <c r="AI6" s="139">
        <f>(AG6-AB6)/AB6</f>
        <v>0.13700132038972521</v>
      </c>
      <c r="AJ6" s="38"/>
      <c r="AK6" s="348">
        <v>32491.37</v>
      </c>
      <c r="AL6" s="348">
        <v>32366.880000000001</v>
      </c>
      <c r="AM6" s="289">
        <f>(AK6-AG6)/AG6</f>
        <v>5.4554076155132684E-2</v>
      </c>
      <c r="AO6" s="348">
        <v>34369.519999999997</v>
      </c>
      <c r="AP6" s="291">
        <v>34369.519999999997</v>
      </c>
      <c r="AQ6" s="289">
        <f>(AO6-AK6)/AK6</f>
        <v>5.780458010850259E-2</v>
      </c>
      <c r="AS6" s="348">
        <v>36108.83</v>
      </c>
      <c r="AT6" s="348">
        <v>17016.8</v>
      </c>
      <c r="AU6" s="289">
        <f>(AS6-AO6)/AO6</f>
        <v>5.0606176635577253E-2</v>
      </c>
      <c r="AW6" s="108">
        <v>27070.92</v>
      </c>
      <c r="AX6" s="168">
        <f>AW6-AS6</f>
        <v>-9037.9100000000035</v>
      </c>
      <c r="AY6" s="289">
        <f>(AW6-AS6)/AS6</f>
        <v>-0.25029639564616196</v>
      </c>
      <c r="AZ6" s="451" t="s">
        <v>1835</v>
      </c>
    </row>
    <row r="7" spans="1:52" s="287" customFormat="1" x14ac:dyDescent="0.25">
      <c r="A7" s="288" t="s">
        <v>1323</v>
      </c>
      <c r="B7" s="288">
        <v>5142</v>
      </c>
      <c r="C7" s="287" t="s">
        <v>1088</v>
      </c>
      <c r="D7" s="291"/>
      <c r="E7" s="291"/>
      <c r="F7" s="289"/>
      <c r="G7" s="290"/>
      <c r="H7" s="291"/>
      <c r="I7" s="291"/>
      <c r="J7" s="289"/>
      <c r="K7" s="290"/>
      <c r="L7" s="291"/>
      <c r="M7" s="291"/>
      <c r="N7" s="289"/>
      <c r="O7" s="290"/>
      <c r="P7" s="291"/>
      <c r="Q7" s="291"/>
      <c r="R7" s="289"/>
      <c r="S7" s="290"/>
      <c r="T7" s="291"/>
      <c r="U7" s="291"/>
      <c r="V7" s="289"/>
      <c r="W7" s="290"/>
      <c r="X7" s="291"/>
      <c r="Y7" s="291"/>
      <c r="Z7" s="289"/>
      <c r="AA7" s="290"/>
      <c r="AB7" s="291"/>
      <c r="AC7" s="291"/>
      <c r="AD7" s="289"/>
      <c r="AE7" s="290"/>
      <c r="AF7" s="108"/>
      <c r="AG7" s="278"/>
      <c r="AH7" s="291"/>
      <c r="AI7" s="289"/>
      <c r="AJ7" s="289"/>
      <c r="AK7" s="348">
        <v>0</v>
      </c>
      <c r="AL7" s="348"/>
      <c r="AM7" s="289"/>
      <c r="AN7" s="290"/>
      <c r="AO7" s="291">
        <v>343.7</v>
      </c>
      <c r="AP7" s="291">
        <v>343.7</v>
      </c>
      <c r="AQ7" s="325"/>
      <c r="AR7" s="290"/>
      <c r="AS7" s="348">
        <v>361.09</v>
      </c>
      <c r="AT7" s="348">
        <v>361.09</v>
      </c>
      <c r="AU7" s="325"/>
      <c r="AV7" s="290"/>
      <c r="AW7" s="108">
        <v>270.70999999999998</v>
      </c>
      <c r="AX7" s="348">
        <f>AW7-AS7</f>
        <v>-90.38</v>
      </c>
      <c r="AY7" s="325"/>
      <c r="AZ7" s="293"/>
    </row>
    <row r="8" spans="1:52" s="64" customFormat="1" x14ac:dyDescent="0.25">
      <c r="A8" s="147"/>
      <c r="B8" s="147"/>
      <c r="C8" s="147" t="s">
        <v>26</v>
      </c>
      <c r="D8" s="148">
        <f>SUM(D6)</f>
        <v>17234</v>
      </c>
      <c r="E8" s="148">
        <f>SUM(E6)</f>
        <v>17266.849999999999</v>
      </c>
      <c r="F8" s="149">
        <v>6.5500000000000003E-2</v>
      </c>
      <c r="G8" s="147"/>
      <c r="H8" s="148">
        <f>SUM(H6)</f>
        <v>18299</v>
      </c>
      <c r="I8" s="148">
        <f>SUM(I6)</f>
        <v>19197.919999999998</v>
      </c>
      <c r="J8" s="149">
        <v>6.5500000000000003E-2</v>
      </c>
      <c r="K8" s="147"/>
      <c r="L8" s="148">
        <f>SUM(L6)</f>
        <v>19496.7</v>
      </c>
      <c r="M8" s="148">
        <f>SUM(M6)</f>
        <v>21799.7</v>
      </c>
      <c r="N8" s="149">
        <v>6.5500000000000003E-2</v>
      </c>
      <c r="O8" s="147"/>
      <c r="P8" s="148">
        <f>SUM(P6)</f>
        <v>23085.97</v>
      </c>
      <c r="Q8" s="148">
        <f>SUM(Q6)</f>
        <v>23085.919999999998</v>
      </c>
      <c r="R8" s="149">
        <v>6.5500000000000003E-2</v>
      </c>
      <c r="S8" s="147"/>
      <c r="T8" s="148">
        <f>SUM(T6)</f>
        <v>24247.94</v>
      </c>
      <c r="U8" s="148">
        <f>SUM(U6)</f>
        <v>24201.45</v>
      </c>
      <c r="V8" s="149">
        <v>6.5500000000000003E-2</v>
      </c>
      <c r="W8" s="147"/>
      <c r="X8" s="148">
        <f>SUM(X6)</f>
        <v>26013.46</v>
      </c>
      <c r="Y8" s="148">
        <f>SUM(Y6)</f>
        <v>26013.46</v>
      </c>
      <c r="Z8" s="149">
        <f>(X8-T8)/T8</f>
        <v>7.2811133646817031E-2</v>
      </c>
      <c r="AA8" s="147"/>
      <c r="AB8" s="148">
        <f>SUM(AB6)</f>
        <v>27098.06</v>
      </c>
      <c r="AC8" s="148">
        <f>SUM(AC6)</f>
        <v>27098.07</v>
      </c>
      <c r="AD8" s="149">
        <f>(AB8-X8)/X8</f>
        <v>4.169380005581734E-2</v>
      </c>
      <c r="AE8" s="147"/>
      <c r="AF8" s="148">
        <f>SUM(AF6)</f>
        <v>28303.88</v>
      </c>
      <c r="AG8" s="280">
        <f>SUM(AG6)</f>
        <v>30810.53</v>
      </c>
      <c r="AH8" s="148">
        <f>SUM(AH6)</f>
        <v>30810.53</v>
      </c>
      <c r="AI8" s="149">
        <f t="shared" ref="AI8:AI24" si="0">(AG8-AB8)/AB8</f>
        <v>0.13700132038972521</v>
      </c>
      <c r="AJ8" s="149"/>
      <c r="AK8" s="148">
        <f>SUM(AK6)</f>
        <v>32491.37</v>
      </c>
      <c r="AL8" s="148">
        <f>SUM(AL6)</f>
        <v>32366.880000000001</v>
      </c>
      <c r="AM8" s="149">
        <f>(AK8-AG8)/AG8</f>
        <v>5.4554076155132684E-2</v>
      </c>
      <c r="AN8" s="147"/>
      <c r="AO8" s="148">
        <f>SUM(AO6:AO7)</f>
        <v>34713.219999999994</v>
      </c>
      <c r="AP8" s="148">
        <f>SUM(AP6:AP7)</f>
        <v>34713.219999999994</v>
      </c>
      <c r="AQ8" s="149">
        <f>(AO8-AK8)/AK8</f>
        <v>6.838277364112362E-2</v>
      </c>
      <c r="AR8" s="147"/>
      <c r="AS8" s="148">
        <f>SUM(AS6:AS7)</f>
        <v>36469.919999999998</v>
      </c>
      <c r="AT8" s="148">
        <f>SUM(AT6:AT7)</f>
        <v>17377.89</v>
      </c>
      <c r="AU8" s="149">
        <f>(AS8-AO8)/AO8</f>
        <v>5.0606080334812058E-2</v>
      </c>
      <c r="AV8" s="147"/>
      <c r="AW8" s="148">
        <f>SUM(AW6:AW7)</f>
        <v>27341.629999999997</v>
      </c>
      <c r="AX8" s="148">
        <f>SUM(AX6:AX7)</f>
        <v>-9128.2900000000027</v>
      </c>
      <c r="AY8" s="149">
        <f>(AW8-AS8)/AS8</f>
        <v>-0.25029640865677799</v>
      </c>
      <c r="AZ8" s="147" t="s">
        <v>6</v>
      </c>
    </row>
    <row r="9" spans="1:52" x14ac:dyDescent="0.25"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X9" s="62"/>
      <c r="AY9" s="289"/>
    </row>
    <row r="10" spans="1:52" x14ac:dyDescent="0.25">
      <c r="C10" s="61" t="s">
        <v>166</v>
      </c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136"/>
      <c r="AG10" s="136"/>
      <c r="AH10" s="62"/>
      <c r="AI10" s="139"/>
      <c r="AJ10" s="38"/>
      <c r="AK10" s="62"/>
      <c r="AL10" s="62"/>
      <c r="AM10" s="289"/>
      <c r="AO10" s="62"/>
      <c r="AP10" s="62"/>
      <c r="AQ10" s="289"/>
      <c r="AS10" s="62"/>
      <c r="AT10" s="62"/>
      <c r="AU10" s="289"/>
      <c r="AX10" s="62"/>
      <c r="AY10" s="289"/>
      <c r="AZ10" s="61"/>
    </row>
    <row r="11" spans="1:52" ht="14.25" x14ac:dyDescent="0.3">
      <c r="A11" s="106" t="s">
        <v>295</v>
      </c>
      <c r="B11" s="66" t="str">
        <f t="shared" ref="B11:B23" si="1">MID(A11,14,4)</f>
        <v>5303</v>
      </c>
      <c r="C11" s="106" t="s">
        <v>1113</v>
      </c>
      <c r="D11" s="168">
        <v>500</v>
      </c>
      <c r="E11" s="168">
        <v>0</v>
      </c>
      <c r="F11" s="139">
        <v>6</v>
      </c>
      <c r="H11" s="168">
        <v>400</v>
      </c>
      <c r="I11" s="168">
        <v>0</v>
      </c>
      <c r="J11" s="139"/>
      <c r="L11" s="168">
        <v>400</v>
      </c>
      <c r="M11" s="168">
        <v>90</v>
      </c>
      <c r="N11" s="139"/>
      <c r="P11" s="168">
        <v>400</v>
      </c>
      <c r="Q11" s="168">
        <v>0</v>
      </c>
      <c r="R11" s="139"/>
      <c r="T11" s="168">
        <v>400</v>
      </c>
      <c r="U11" s="168">
        <v>0</v>
      </c>
      <c r="V11" s="139"/>
      <c r="W11" s="137"/>
      <c r="X11" s="168">
        <v>400</v>
      </c>
      <c r="Y11" s="168">
        <v>0</v>
      </c>
      <c r="Z11" s="139">
        <v>0</v>
      </c>
      <c r="AA11" s="137"/>
      <c r="AB11" s="168">
        <v>400</v>
      </c>
      <c r="AC11" s="168">
        <v>0</v>
      </c>
      <c r="AD11" s="139">
        <f t="shared" ref="AD11:AD23" si="2">(AB11-X11)/X11</f>
        <v>0</v>
      </c>
      <c r="AF11" s="281">
        <v>400</v>
      </c>
      <c r="AG11" s="281">
        <v>400</v>
      </c>
      <c r="AH11" s="168">
        <v>0</v>
      </c>
      <c r="AI11" s="139">
        <f t="shared" si="0"/>
        <v>0</v>
      </c>
      <c r="AJ11" s="38"/>
      <c r="AK11" s="348">
        <v>400</v>
      </c>
      <c r="AL11" s="348">
        <v>0</v>
      </c>
      <c r="AM11" s="289">
        <f>(AK11-AG11)/AG11</f>
        <v>0</v>
      </c>
      <c r="AO11" s="291">
        <v>400</v>
      </c>
      <c r="AP11" s="291">
        <v>0</v>
      </c>
      <c r="AQ11" s="289">
        <f>(AO11-AK11)/AK11</f>
        <v>0</v>
      </c>
      <c r="AS11" s="348">
        <v>400</v>
      </c>
      <c r="AT11" s="348">
        <v>0</v>
      </c>
      <c r="AU11" s="289">
        <f>(AS11-AO11)/AO11</f>
        <v>0</v>
      </c>
      <c r="AW11" s="109">
        <v>400</v>
      </c>
      <c r="AX11" s="348">
        <f t="shared" ref="AX11:AX23" si="3">AW11-AS11</f>
        <v>0</v>
      </c>
      <c r="AY11" s="289">
        <f>(AW11-AS11)/AS11</f>
        <v>0</v>
      </c>
      <c r="AZ11" s="102" t="s">
        <v>938</v>
      </c>
    </row>
    <row r="12" spans="1:52" s="347" customFormat="1" ht="14.25" x14ac:dyDescent="0.3">
      <c r="A12" s="347" t="s">
        <v>296</v>
      </c>
      <c r="B12" s="349" t="str">
        <f t="shared" si="1"/>
        <v>5305</v>
      </c>
      <c r="C12" s="347" t="s">
        <v>1299</v>
      </c>
      <c r="D12" s="348">
        <v>4000</v>
      </c>
      <c r="E12" s="348">
        <v>4147</v>
      </c>
      <c r="F12" s="289"/>
      <c r="G12" s="290"/>
      <c r="H12" s="348">
        <v>3500</v>
      </c>
      <c r="I12" s="348">
        <v>5908.15</v>
      </c>
      <c r="J12" s="289"/>
      <c r="K12" s="290"/>
      <c r="L12" s="348">
        <v>3500</v>
      </c>
      <c r="M12" s="348">
        <v>1462.27</v>
      </c>
      <c r="N12" s="289"/>
      <c r="O12" s="290"/>
      <c r="P12" s="348">
        <v>3500</v>
      </c>
      <c r="Q12" s="348">
        <v>829.46</v>
      </c>
      <c r="R12" s="289"/>
      <c r="S12" s="290"/>
      <c r="T12" s="348">
        <v>3500</v>
      </c>
      <c r="U12" s="348">
        <v>415.68</v>
      </c>
      <c r="V12" s="289"/>
      <c r="W12" s="290"/>
      <c r="X12" s="348">
        <v>3500</v>
      </c>
      <c r="Y12" s="348">
        <v>2009</v>
      </c>
      <c r="Z12" s="289">
        <v>0</v>
      </c>
      <c r="AA12" s="290"/>
      <c r="AB12" s="348">
        <v>3500</v>
      </c>
      <c r="AC12" s="348">
        <v>1053.5</v>
      </c>
      <c r="AD12" s="289">
        <f t="shared" si="2"/>
        <v>0</v>
      </c>
      <c r="AE12" s="290"/>
      <c r="AF12" s="281">
        <v>3500</v>
      </c>
      <c r="AG12" s="281">
        <v>3500</v>
      </c>
      <c r="AH12" s="348">
        <v>245</v>
      </c>
      <c r="AI12" s="289">
        <f t="shared" si="0"/>
        <v>0</v>
      </c>
      <c r="AJ12" s="289"/>
      <c r="AK12" s="348">
        <v>3500</v>
      </c>
      <c r="AL12" s="348">
        <v>1078</v>
      </c>
      <c r="AM12" s="289">
        <f>(AK12-AG12)/AG12</f>
        <v>0</v>
      </c>
      <c r="AN12" s="290"/>
      <c r="AO12" s="348">
        <v>3500</v>
      </c>
      <c r="AP12" s="348">
        <v>0</v>
      </c>
      <c r="AQ12" s="289">
        <f>(AO12-AK12)/AK12</f>
        <v>0</v>
      </c>
      <c r="AR12" s="290"/>
      <c r="AS12" s="348">
        <v>3500</v>
      </c>
      <c r="AT12" s="348">
        <v>490</v>
      </c>
      <c r="AU12" s="289">
        <f>(AS12-AO12)/AO12</f>
        <v>0</v>
      </c>
      <c r="AV12" s="290"/>
      <c r="AW12" s="211">
        <v>3500</v>
      </c>
      <c r="AX12" s="348">
        <f t="shared" si="3"/>
        <v>0</v>
      </c>
      <c r="AY12" s="289">
        <f>(AW12-AS12)/AS12</f>
        <v>0</v>
      </c>
      <c r="AZ12" s="339" t="s">
        <v>797</v>
      </c>
    </row>
    <row r="13" spans="1:52" s="347" customFormat="1" ht="14.25" x14ac:dyDescent="0.3">
      <c r="A13" s="347" t="s">
        <v>297</v>
      </c>
      <c r="B13" s="349" t="str">
        <f t="shared" si="1"/>
        <v>5306</v>
      </c>
      <c r="C13" s="347" t="s">
        <v>1203</v>
      </c>
      <c r="D13" s="348">
        <v>500</v>
      </c>
      <c r="E13" s="348">
        <v>406.5</v>
      </c>
      <c r="F13" s="289"/>
      <c r="G13" s="290"/>
      <c r="H13" s="348">
        <v>400</v>
      </c>
      <c r="I13" s="348">
        <v>166</v>
      </c>
      <c r="J13" s="289"/>
      <c r="K13" s="290"/>
      <c r="L13" s="348">
        <v>400</v>
      </c>
      <c r="M13" s="348">
        <v>275.10000000000002</v>
      </c>
      <c r="N13" s="289"/>
      <c r="O13" s="290"/>
      <c r="P13" s="348">
        <v>400</v>
      </c>
      <c r="Q13" s="348">
        <v>104.3</v>
      </c>
      <c r="R13" s="289"/>
      <c r="S13" s="290"/>
      <c r="T13" s="348">
        <v>400</v>
      </c>
      <c r="U13" s="348">
        <v>118.3</v>
      </c>
      <c r="V13" s="289"/>
      <c r="W13" s="290"/>
      <c r="X13" s="348">
        <v>400</v>
      </c>
      <c r="Y13" s="348">
        <v>301.7</v>
      </c>
      <c r="Z13" s="289">
        <v>0</v>
      </c>
      <c r="AA13" s="290"/>
      <c r="AB13" s="348">
        <v>400</v>
      </c>
      <c r="AC13" s="348">
        <v>637.70000000000005</v>
      </c>
      <c r="AD13" s="289">
        <f t="shared" si="2"/>
        <v>0</v>
      </c>
      <c r="AE13" s="290"/>
      <c r="AF13" s="281">
        <v>400</v>
      </c>
      <c r="AG13" s="281">
        <v>400</v>
      </c>
      <c r="AH13" s="348">
        <v>105</v>
      </c>
      <c r="AI13" s="289">
        <f t="shared" si="0"/>
        <v>0</v>
      </c>
      <c r="AJ13" s="289"/>
      <c r="AK13" s="348">
        <v>400</v>
      </c>
      <c r="AL13" s="348">
        <v>602</v>
      </c>
      <c r="AM13" s="289">
        <f>(AK13-AG13)/AG13</f>
        <v>0</v>
      </c>
      <c r="AN13" s="290"/>
      <c r="AO13" s="348">
        <v>400</v>
      </c>
      <c r="AP13" s="348">
        <v>238</v>
      </c>
      <c r="AQ13" s="289">
        <f>(AO13-AK13)/AK13</f>
        <v>0</v>
      </c>
      <c r="AR13" s="290"/>
      <c r="AS13" s="348">
        <v>400</v>
      </c>
      <c r="AT13" s="348">
        <v>0</v>
      </c>
      <c r="AU13" s="289">
        <f>(AS13-AO13)/AO13</f>
        <v>0</v>
      </c>
      <c r="AV13" s="290"/>
      <c r="AW13" s="211">
        <v>400</v>
      </c>
      <c r="AX13" s="348">
        <f t="shared" si="3"/>
        <v>0</v>
      </c>
      <c r="AY13" s="289">
        <f>(AW13-AS13)/AS13</f>
        <v>0</v>
      </c>
      <c r="AZ13" s="339" t="s">
        <v>798</v>
      </c>
    </row>
    <row r="14" spans="1:52" s="347" customFormat="1" ht="14.25" x14ac:dyDescent="0.3">
      <c r="A14" s="347" t="s">
        <v>298</v>
      </c>
      <c r="B14" s="349" t="str">
        <f t="shared" si="1"/>
        <v>5314</v>
      </c>
      <c r="C14" s="347" t="s">
        <v>1319</v>
      </c>
      <c r="D14" s="348">
        <v>500</v>
      </c>
      <c r="E14" s="348">
        <v>0</v>
      </c>
      <c r="F14" s="289"/>
      <c r="G14" s="290"/>
      <c r="H14" s="348">
        <v>400</v>
      </c>
      <c r="I14" s="348">
        <v>0</v>
      </c>
      <c r="J14" s="289"/>
      <c r="K14" s="290"/>
      <c r="L14" s="348">
        <v>400</v>
      </c>
      <c r="M14" s="348">
        <v>0</v>
      </c>
      <c r="N14" s="289"/>
      <c r="O14" s="290"/>
      <c r="P14" s="348">
        <v>400</v>
      </c>
      <c r="Q14" s="348">
        <v>0</v>
      </c>
      <c r="R14" s="289"/>
      <c r="S14" s="290"/>
      <c r="T14" s="348">
        <v>400</v>
      </c>
      <c r="U14" s="348">
        <v>0</v>
      </c>
      <c r="V14" s="289"/>
      <c r="W14" s="290"/>
      <c r="X14" s="348">
        <v>400</v>
      </c>
      <c r="Y14" s="348">
        <v>0</v>
      </c>
      <c r="Z14" s="289">
        <v>0</v>
      </c>
      <c r="AA14" s="290"/>
      <c r="AB14" s="348">
        <v>400</v>
      </c>
      <c r="AC14" s="348">
        <v>0</v>
      </c>
      <c r="AD14" s="289">
        <f t="shared" si="2"/>
        <v>0</v>
      </c>
      <c r="AE14" s="290"/>
      <c r="AF14" s="281">
        <v>400</v>
      </c>
      <c r="AG14" s="281">
        <v>400</v>
      </c>
      <c r="AH14" s="348">
        <v>400</v>
      </c>
      <c r="AI14" s="289">
        <f t="shared" si="0"/>
        <v>0</v>
      </c>
      <c r="AJ14" s="289"/>
      <c r="AK14" s="348">
        <v>400</v>
      </c>
      <c r="AL14" s="348">
        <v>0</v>
      </c>
      <c r="AM14" s="289">
        <f>(AK14-AG14)/AG14</f>
        <v>0</v>
      </c>
      <c r="AN14" s="290"/>
      <c r="AO14" s="348">
        <v>400</v>
      </c>
      <c r="AP14" s="348">
        <v>0</v>
      </c>
      <c r="AQ14" s="289">
        <f>(AO14-AK14)/AK14</f>
        <v>0</v>
      </c>
      <c r="AR14" s="290"/>
      <c r="AS14" s="348">
        <v>400</v>
      </c>
      <c r="AT14" s="348">
        <v>0</v>
      </c>
      <c r="AU14" s="289">
        <f>(AS14-AO14)/AO14</f>
        <v>0</v>
      </c>
      <c r="AV14" s="290"/>
      <c r="AW14" s="211">
        <v>400</v>
      </c>
      <c r="AX14" s="348">
        <f t="shared" si="3"/>
        <v>0</v>
      </c>
      <c r="AY14" s="289">
        <f>(AW14-AS14)/AS14</f>
        <v>0</v>
      </c>
      <c r="AZ14" s="339"/>
    </row>
    <row r="15" spans="1:52" s="347" customFormat="1" ht="14.25" x14ac:dyDescent="0.3">
      <c r="A15" s="347" t="s">
        <v>1051</v>
      </c>
      <c r="B15" s="349" t="str">
        <f>MID(A15,14,4)</f>
        <v>5317</v>
      </c>
      <c r="C15" s="347" t="s">
        <v>1320</v>
      </c>
      <c r="D15" s="348">
        <v>2000</v>
      </c>
      <c r="E15" s="348">
        <v>0</v>
      </c>
      <c r="F15" s="289"/>
      <c r="G15" s="290"/>
      <c r="H15" s="348">
        <v>1800</v>
      </c>
      <c r="I15" s="348">
        <v>0</v>
      </c>
      <c r="J15" s="289"/>
      <c r="K15" s="290"/>
      <c r="L15" s="348">
        <v>0</v>
      </c>
      <c r="M15" s="348">
        <v>0</v>
      </c>
      <c r="N15" s="289"/>
      <c r="O15" s="290"/>
      <c r="P15" s="348">
        <v>0</v>
      </c>
      <c r="Q15" s="348">
        <v>0</v>
      </c>
      <c r="R15" s="289"/>
      <c r="S15" s="290"/>
      <c r="T15" s="348">
        <v>0</v>
      </c>
      <c r="U15" s="348">
        <v>0</v>
      </c>
      <c r="V15" s="289"/>
      <c r="W15" s="290"/>
      <c r="X15" s="348">
        <v>0</v>
      </c>
      <c r="Y15" s="348">
        <v>0</v>
      </c>
      <c r="Z15" s="289"/>
      <c r="AA15" s="290"/>
      <c r="AB15" s="348">
        <v>0</v>
      </c>
      <c r="AC15" s="348">
        <v>0</v>
      </c>
      <c r="AD15" s="289"/>
      <c r="AE15" s="290"/>
      <c r="AF15" s="281"/>
      <c r="AG15" s="281"/>
      <c r="AH15" s="348"/>
      <c r="AI15" s="289"/>
      <c r="AJ15" s="289"/>
      <c r="AK15" s="348">
        <v>0</v>
      </c>
      <c r="AL15" s="348"/>
      <c r="AM15" s="289"/>
      <c r="AN15" s="290"/>
      <c r="AO15" s="348">
        <v>0</v>
      </c>
      <c r="AP15" s="348"/>
      <c r="AQ15" s="289"/>
      <c r="AR15" s="290"/>
      <c r="AS15" s="348">
        <v>0</v>
      </c>
      <c r="AT15" s="348">
        <v>0</v>
      </c>
      <c r="AU15" s="289"/>
      <c r="AV15" s="290"/>
      <c r="AW15" s="211"/>
      <c r="AX15" s="348">
        <f t="shared" si="3"/>
        <v>0</v>
      </c>
      <c r="AY15" s="289"/>
      <c r="AZ15" s="339"/>
    </row>
    <row r="16" spans="1:52" s="347" customFormat="1" ht="14.25" x14ac:dyDescent="0.3">
      <c r="A16" s="347" t="s">
        <v>1052</v>
      </c>
      <c r="B16" s="349" t="str">
        <f>MID(A16,14,4)</f>
        <v>5319</v>
      </c>
      <c r="C16" s="347" t="s">
        <v>1321</v>
      </c>
      <c r="D16" s="348">
        <v>300</v>
      </c>
      <c r="E16" s="348">
        <v>0</v>
      </c>
      <c r="F16" s="289"/>
      <c r="G16" s="290"/>
      <c r="H16" s="348">
        <v>300</v>
      </c>
      <c r="I16" s="348">
        <v>0</v>
      </c>
      <c r="J16" s="289"/>
      <c r="K16" s="290"/>
      <c r="L16" s="348">
        <v>0</v>
      </c>
      <c r="M16" s="348">
        <v>0</v>
      </c>
      <c r="N16" s="289"/>
      <c r="O16" s="290"/>
      <c r="P16" s="348">
        <v>0</v>
      </c>
      <c r="Q16" s="348">
        <v>0</v>
      </c>
      <c r="R16" s="289"/>
      <c r="S16" s="290"/>
      <c r="T16" s="348">
        <v>0</v>
      </c>
      <c r="U16" s="348">
        <v>0</v>
      </c>
      <c r="V16" s="289"/>
      <c r="W16" s="290"/>
      <c r="X16" s="348">
        <v>0</v>
      </c>
      <c r="Y16" s="348">
        <v>0</v>
      </c>
      <c r="Z16" s="289"/>
      <c r="AA16" s="290"/>
      <c r="AB16" s="348">
        <v>0</v>
      </c>
      <c r="AC16" s="348">
        <v>0</v>
      </c>
      <c r="AD16" s="289"/>
      <c r="AE16" s="290"/>
      <c r="AF16" s="281"/>
      <c r="AG16" s="281"/>
      <c r="AH16" s="348"/>
      <c r="AI16" s="289"/>
      <c r="AJ16" s="289"/>
      <c r="AK16" s="348">
        <v>0</v>
      </c>
      <c r="AL16" s="348"/>
      <c r="AM16" s="289"/>
      <c r="AN16" s="290"/>
      <c r="AO16" s="348">
        <v>0</v>
      </c>
      <c r="AP16" s="348"/>
      <c r="AQ16" s="289"/>
      <c r="AR16" s="290"/>
      <c r="AS16" s="348">
        <v>0</v>
      </c>
      <c r="AT16" s="348"/>
      <c r="AU16" s="289"/>
      <c r="AV16" s="290"/>
      <c r="AW16" s="211"/>
      <c r="AX16" s="348">
        <f t="shared" si="3"/>
        <v>0</v>
      </c>
      <c r="AY16" s="289"/>
      <c r="AZ16" s="339"/>
    </row>
    <row r="17" spans="1:52" s="347" customFormat="1" ht="14.25" x14ac:dyDescent="0.3">
      <c r="A17" s="347" t="s">
        <v>299</v>
      </c>
      <c r="B17" s="349" t="str">
        <f t="shared" si="1"/>
        <v>5343</v>
      </c>
      <c r="C17" s="347" t="s">
        <v>1300</v>
      </c>
      <c r="D17" s="348">
        <v>1000</v>
      </c>
      <c r="E17" s="348">
        <v>0</v>
      </c>
      <c r="F17" s="289"/>
      <c r="G17" s="290"/>
      <c r="H17" s="348">
        <v>1000</v>
      </c>
      <c r="I17" s="348">
        <v>0</v>
      </c>
      <c r="J17" s="289"/>
      <c r="K17" s="290"/>
      <c r="L17" s="348">
        <v>500</v>
      </c>
      <c r="M17" s="348">
        <v>0</v>
      </c>
      <c r="N17" s="289"/>
      <c r="O17" s="290"/>
      <c r="P17" s="348">
        <v>500</v>
      </c>
      <c r="Q17" s="348">
        <v>0</v>
      </c>
      <c r="R17" s="289"/>
      <c r="S17" s="290"/>
      <c r="T17" s="348">
        <v>500</v>
      </c>
      <c r="U17" s="348">
        <v>0</v>
      </c>
      <c r="V17" s="289"/>
      <c r="W17" s="290"/>
      <c r="X17" s="348">
        <v>500</v>
      </c>
      <c r="Y17" s="348">
        <v>0</v>
      </c>
      <c r="Z17" s="289">
        <v>0</v>
      </c>
      <c r="AA17" s="290"/>
      <c r="AB17" s="348">
        <v>500</v>
      </c>
      <c r="AC17" s="348">
        <v>0</v>
      </c>
      <c r="AD17" s="289">
        <f t="shared" si="2"/>
        <v>0</v>
      </c>
      <c r="AE17" s="290"/>
      <c r="AF17" s="281">
        <v>500</v>
      </c>
      <c r="AG17" s="281">
        <v>500</v>
      </c>
      <c r="AH17" s="348">
        <v>508.5</v>
      </c>
      <c r="AI17" s="289">
        <f t="shared" si="0"/>
        <v>0</v>
      </c>
      <c r="AJ17" s="289"/>
      <c r="AK17" s="348">
        <v>500</v>
      </c>
      <c r="AL17" s="348">
        <v>0</v>
      </c>
      <c r="AM17" s="289">
        <f t="shared" ref="AM17:AM23" si="4">(AK17-AG17)/AG17</f>
        <v>0</v>
      </c>
      <c r="AN17" s="290"/>
      <c r="AO17" s="348">
        <v>500</v>
      </c>
      <c r="AP17" s="348">
        <v>0</v>
      </c>
      <c r="AQ17" s="289">
        <f t="shared" ref="AQ17:AQ23" si="5">(AO17-AK17)/AK17</f>
        <v>0</v>
      </c>
      <c r="AR17" s="290"/>
      <c r="AS17" s="348">
        <v>500</v>
      </c>
      <c r="AT17" s="348">
        <v>0</v>
      </c>
      <c r="AU17" s="289">
        <f t="shared" ref="AU17:AU23" si="6">(AS17-AO17)/AO17</f>
        <v>0</v>
      </c>
      <c r="AV17" s="290"/>
      <c r="AW17" s="211">
        <v>500</v>
      </c>
      <c r="AX17" s="348">
        <f t="shared" si="3"/>
        <v>0</v>
      </c>
      <c r="AY17" s="289">
        <f t="shared" ref="AY17:AY23" si="7">(AW17-AS17)/AS17</f>
        <v>0</v>
      </c>
      <c r="AZ17" s="339" t="s">
        <v>799</v>
      </c>
    </row>
    <row r="18" spans="1:52" ht="28.5" x14ac:dyDescent="0.3">
      <c r="A18" s="106" t="s">
        <v>300</v>
      </c>
      <c r="B18" s="66" t="str">
        <f t="shared" si="1"/>
        <v>5344</v>
      </c>
      <c r="C18" s="106" t="s">
        <v>1205</v>
      </c>
      <c r="D18" s="168">
        <v>350</v>
      </c>
      <c r="E18" s="168">
        <v>59.41</v>
      </c>
      <c r="F18" s="139"/>
      <c r="H18" s="168">
        <v>350</v>
      </c>
      <c r="I18" s="168">
        <v>14.56</v>
      </c>
      <c r="J18" s="139"/>
      <c r="L18" s="168">
        <v>350</v>
      </c>
      <c r="M18" s="168">
        <v>504.04</v>
      </c>
      <c r="N18" s="139"/>
      <c r="P18" s="168">
        <v>350</v>
      </c>
      <c r="Q18" s="168">
        <v>5.0599999999999996</v>
      </c>
      <c r="R18" s="139"/>
      <c r="T18" s="168">
        <v>350</v>
      </c>
      <c r="U18" s="168">
        <v>136.75</v>
      </c>
      <c r="V18" s="139"/>
      <c r="W18" s="137"/>
      <c r="X18" s="168">
        <v>350</v>
      </c>
      <c r="Y18" s="168">
        <v>1.96</v>
      </c>
      <c r="Z18" s="139">
        <v>0</v>
      </c>
      <c r="AA18" s="137"/>
      <c r="AB18" s="168">
        <v>350</v>
      </c>
      <c r="AC18" s="168">
        <v>80.83</v>
      </c>
      <c r="AD18" s="139">
        <f t="shared" si="2"/>
        <v>0</v>
      </c>
      <c r="AF18" s="168">
        <v>350</v>
      </c>
      <c r="AG18" s="168">
        <v>350</v>
      </c>
      <c r="AH18" s="168">
        <v>315.76</v>
      </c>
      <c r="AI18" s="139">
        <f t="shared" si="0"/>
        <v>0</v>
      </c>
      <c r="AJ18" s="38"/>
      <c r="AK18" s="348">
        <v>350</v>
      </c>
      <c r="AL18" s="348">
        <v>14.81</v>
      </c>
      <c r="AM18" s="289">
        <f t="shared" si="4"/>
        <v>0</v>
      </c>
      <c r="AO18" s="291">
        <v>350</v>
      </c>
      <c r="AP18" s="291">
        <v>2.5</v>
      </c>
      <c r="AQ18" s="289">
        <f t="shared" si="5"/>
        <v>0</v>
      </c>
      <c r="AS18" s="348">
        <v>350</v>
      </c>
      <c r="AT18" s="348">
        <v>6</v>
      </c>
      <c r="AU18" s="289">
        <f t="shared" si="6"/>
        <v>0</v>
      </c>
      <c r="AW18" s="109">
        <v>350</v>
      </c>
      <c r="AX18" s="348">
        <f t="shared" si="3"/>
        <v>0</v>
      </c>
      <c r="AY18" s="289">
        <f t="shared" si="7"/>
        <v>0</v>
      </c>
      <c r="AZ18" s="337" t="s">
        <v>1746</v>
      </c>
    </row>
    <row r="19" spans="1:52" s="347" customFormat="1" ht="14.25" x14ac:dyDescent="0.3">
      <c r="A19" s="347" t="s">
        <v>301</v>
      </c>
      <c r="B19" s="349" t="str">
        <f t="shared" si="1"/>
        <v>5399</v>
      </c>
      <c r="C19" s="347" t="s">
        <v>1206</v>
      </c>
      <c r="D19" s="348">
        <v>50</v>
      </c>
      <c r="E19" s="348">
        <v>0</v>
      </c>
      <c r="F19" s="289"/>
      <c r="G19" s="290"/>
      <c r="H19" s="348">
        <v>50</v>
      </c>
      <c r="I19" s="348">
        <v>0</v>
      </c>
      <c r="J19" s="289"/>
      <c r="K19" s="290"/>
      <c r="L19" s="348">
        <v>50</v>
      </c>
      <c r="M19" s="348">
        <v>0</v>
      </c>
      <c r="N19" s="289"/>
      <c r="O19" s="290"/>
      <c r="P19" s="348">
        <v>50</v>
      </c>
      <c r="Q19" s="348">
        <v>0</v>
      </c>
      <c r="R19" s="289"/>
      <c r="S19" s="290"/>
      <c r="T19" s="348">
        <v>50</v>
      </c>
      <c r="U19" s="348">
        <v>0</v>
      </c>
      <c r="V19" s="289"/>
      <c r="W19" s="290"/>
      <c r="X19" s="348">
        <v>50</v>
      </c>
      <c r="Y19" s="348">
        <v>0</v>
      </c>
      <c r="Z19" s="289">
        <v>0</v>
      </c>
      <c r="AA19" s="290"/>
      <c r="AB19" s="348">
        <v>50</v>
      </c>
      <c r="AC19" s="348">
        <v>0</v>
      </c>
      <c r="AD19" s="289">
        <f t="shared" si="2"/>
        <v>0</v>
      </c>
      <c r="AE19" s="290"/>
      <c r="AF19" s="281">
        <v>50</v>
      </c>
      <c r="AG19" s="281">
        <v>50</v>
      </c>
      <c r="AH19" s="348">
        <v>50</v>
      </c>
      <c r="AI19" s="289">
        <f t="shared" si="0"/>
        <v>0</v>
      </c>
      <c r="AJ19" s="289"/>
      <c r="AK19" s="348">
        <v>50</v>
      </c>
      <c r="AL19" s="348">
        <v>0</v>
      </c>
      <c r="AM19" s="289">
        <f t="shared" si="4"/>
        <v>0</v>
      </c>
      <c r="AN19" s="290"/>
      <c r="AO19" s="348">
        <v>50</v>
      </c>
      <c r="AP19" s="348">
        <v>0</v>
      </c>
      <c r="AQ19" s="289">
        <f t="shared" si="5"/>
        <v>0</v>
      </c>
      <c r="AR19" s="290"/>
      <c r="AS19" s="348">
        <v>50</v>
      </c>
      <c r="AT19" s="348">
        <v>0</v>
      </c>
      <c r="AU19" s="289">
        <f t="shared" si="6"/>
        <v>0</v>
      </c>
      <c r="AV19" s="290"/>
      <c r="AW19" s="211">
        <v>50</v>
      </c>
      <c r="AX19" s="348">
        <f t="shared" si="3"/>
        <v>0</v>
      </c>
      <c r="AY19" s="289">
        <f t="shared" si="7"/>
        <v>0</v>
      </c>
      <c r="AZ19" s="339"/>
    </row>
    <row r="20" spans="1:52" s="347" customFormat="1" ht="14.25" x14ac:dyDescent="0.3">
      <c r="A20" s="347" t="s">
        <v>302</v>
      </c>
      <c r="B20" s="349" t="str">
        <f t="shared" si="1"/>
        <v>5420</v>
      </c>
      <c r="C20" s="347" t="s">
        <v>1099</v>
      </c>
      <c r="D20" s="348">
        <v>200</v>
      </c>
      <c r="E20" s="348">
        <v>74</v>
      </c>
      <c r="F20" s="289"/>
      <c r="G20" s="290"/>
      <c r="H20" s="348">
        <v>200</v>
      </c>
      <c r="I20" s="348">
        <v>9.99</v>
      </c>
      <c r="J20" s="289"/>
      <c r="K20" s="290"/>
      <c r="L20" s="348">
        <v>100</v>
      </c>
      <c r="M20" s="348">
        <v>27.74</v>
      </c>
      <c r="N20" s="289"/>
      <c r="O20" s="290"/>
      <c r="P20" s="348">
        <v>100</v>
      </c>
      <c r="Q20" s="348">
        <v>7.5</v>
      </c>
      <c r="R20" s="289"/>
      <c r="S20" s="290"/>
      <c r="T20" s="348">
        <v>100</v>
      </c>
      <c r="U20" s="348">
        <v>17.059999999999999</v>
      </c>
      <c r="V20" s="289"/>
      <c r="W20" s="290"/>
      <c r="X20" s="348">
        <v>100</v>
      </c>
      <c r="Y20" s="348">
        <v>12.98</v>
      </c>
      <c r="Z20" s="289">
        <v>0</v>
      </c>
      <c r="AA20" s="290"/>
      <c r="AB20" s="348">
        <v>100</v>
      </c>
      <c r="AC20" s="348">
        <v>36.72</v>
      </c>
      <c r="AD20" s="289">
        <f t="shared" si="2"/>
        <v>0</v>
      </c>
      <c r="AE20" s="290"/>
      <c r="AF20" s="281">
        <v>100</v>
      </c>
      <c r="AG20" s="281">
        <v>100</v>
      </c>
      <c r="AH20" s="348">
        <v>0</v>
      </c>
      <c r="AI20" s="289">
        <f t="shared" si="0"/>
        <v>0</v>
      </c>
      <c r="AJ20" s="289"/>
      <c r="AK20" s="348">
        <v>100</v>
      </c>
      <c r="AL20" s="348">
        <v>0</v>
      </c>
      <c r="AM20" s="289">
        <f t="shared" si="4"/>
        <v>0</v>
      </c>
      <c r="AN20" s="290"/>
      <c r="AO20" s="348">
        <v>100</v>
      </c>
      <c r="AP20" s="348">
        <v>0</v>
      </c>
      <c r="AQ20" s="289">
        <f t="shared" si="5"/>
        <v>0</v>
      </c>
      <c r="AR20" s="290"/>
      <c r="AS20" s="348">
        <v>100</v>
      </c>
      <c r="AT20" s="348">
        <v>0</v>
      </c>
      <c r="AU20" s="289">
        <f t="shared" si="6"/>
        <v>0</v>
      </c>
      <c r="AV20" s="290"/>
      <c r="AW20" s="211">
        <v>100</v>
      </c>
      <c r="AX20" s="348">
        <f t="shared" si="3"/>
        <v>0</v>
      </c>
      <c r="AY20" s="289">
        <f t="shared" si="7"/>
        <v>0</v>
      </c>
      <c r="AZ20" s="339"/>
    </row>
    <row r="21" spans="1:52" s="347" customFormat="1" ht="14.25" x14ac:dyDescent="0.3">
      <c r="A21" s="347" t="s">
        <v>303</v>
      </c>
      <c r="B21" s="349" t="str">
        <f t="shared" si="1"/>
        <v>5589</v>
      </c>
      <c r="C21" s="347" t="s">
        <v>1208</v>
      </c>
      <c r="D21" s="348">
        <v>50</v>
      </c>
      <c r="E21" s="348">
        <v>29.88</v>
      </c>
      <c r="F21" s="289"/>
      <c r="G21" s="290"/>
      <c r="H21" s="348">
        <v>50</v>
      </c>
      <c r="I21" s="348">
        <v>0</v>
      </c>
      <c r="J21" s="289"/>
      <c r="K21" s="290"/>
      <c r="L21" s="348">
        <v>50</v>
      </c>
      <c r="M21" s="348">
        <v>0</v>
      </c>
      <c r="N21" s="289"/>
      <c r="O21" s="290"/>
      <c r="P21" s="348">
        <v>50</v>
      </c>
      <c r="Q21" s="348">
        <v>0</v>
      </c>
      <c r="R21" s="289"/>
      <c r="S21" s="290"/>
      <c r="T21" s="348">
        <v>50</v>
      </c>
      <c r="U21" s="348">
        <v>0</v>
      </c>
      <c r="V21" s="289"/>
      <c r="W21" s="290"/>
      <c r="X21" s="348">
        <v>50</v>
      </c>
      <c r="Y21" s="348">
        <v>0</v>
      </c>
      <c r="Z21" s="289">
        <v>0</v>
      </c>
      <c r="AA21" s="290"/>
      <c r="AB21" s="348">
        <v>50</v>
      </c>
      <c r="AC21" s="348">
        <v>45.95</v>
      </c>
      <c r="AD21" s="289">
        <f t="shared" si="2"/>
        <v>0</v>
      </c>
      <c r="AE21" s="290"/>
      <c r="AF21" s="281">
        <v>50</v>
      </c>
      <c r="AG21" s="281">
        <v>50</v>
      </c>
      <c r="AH21" s="348">
        <v>0</v>
      </c>
      <c r="AI21" s="289">
        <f t="shared" si="0"/>
        <v>0</v>
      </c>
      <c r="AJ21" s="289"/>
      <c r="AK21" s="348">
        <v>50</v>
      </c>
      <c r="AL21" s="348">
        <v>0</v>
      </c>
      <c r="AM21" s="289">
        <f t="shared" si="4"/>
        <v>0</v>
      </c>
      <c r="AN21" s="290"/>
      <c r="AO21" s="348">
        <v>50</v>
      </c>
      <c r="AP21" s="348">
        <v>98.8</v>
      </c>
      <c r="AQ21" s="289">
        <f t="shared" si="5"/>
        <v>0</v>
      </c>
      <c r="AR21" s="290"/>
      <c r="AS21" s="348">
        <v>50</v>
      </c>
      <c r="AT21" s="348">
        <v>0</v>
      </c>
      <c r="AU21" s="289">
        <f t="shared" si="6"/>
        <v>0</v>
      </c>
      <c r="AV21" s="290"/>
      <c r="AW21" s="211">
        <v>50</v>
      </c>
      <c r="AX21" s="348">
        <f t="shared" si="3"/>
        <v>0</v>
      </c>
      <c r="AY21" s="289">
        <f t="shared" si="7"/>
        <v>0</v>
      </c>
      <c r="AZ21" s="339"/>
    </row>
    <row r="22" spans="1:52" s="347" customFormat="1" ht="14.25" x14ac:dyDescent="0.3">
      <c r="A22" s="347" t="s">
        <v>304</v>
      </c>
      <c r="B22" s="349" t="str">
        <f t="shared" si="1"/>
        <v>5710</v>
      </c>
      <c r="C22" s="347" t="s">
        <v>1209</v>
      </c>
      <c r="D22" s="348">
        <v>450</v>
      </c>
      <c r="E22" s="348">
        <v>527.9</v>
      </c>
      <c r="F22" s="289"/>
      <c r="G22" s="290"/>
      <c r="H22" s="348">
        <v>350</v>
      </c>
      <c r="I22" s="348">
        <v>0</v>
      </c>
      <c r="J22" s="289"/>
      <c r="K22" s="290"/>
      <c r="L22" s="348">
        <v>350</v>
      </c>
      <c r="M22" s="348">
        <v>0</v>
      </c>
      <c r="N22" s="289"/>
      <c r="O22" s="290"/>
      <c r="P22" s="348">
        <v>350</v>
      </c>
      <c r="Q22" s="348">
        <v>0</v>
      </c>
      <c r="R22" s="289"/>
      <c r="S22" s="290"/>
      <c r="T22" s="348">
        <v>350</v>
      </c>
      <c r="U22" s="348">
        <v>0</v>
      </c>
      <c r="V22" s="289"/>
      <c r="W22" s="290"/>
      <c r="X22" s="348">
        <v>350</v>
      </c>
      <c r="Y22" s="348">
        <v>0</v>
      </c>
      <c r="Z22" s="289">
        <v>0</v>
      </c>
      <c r="AA22" s="290"/>
      <c r="AB22" s="348">
        <v>350</v>
      </c>
      <c r="AC22" s="348">
        <v>0</v>
      </c>
      <c r="AD22" s="289">
        <f t="shared" si="2"/>
        <v>0</v>
      </c>
      <c r="AE22" s="290"/>
      <c r="AF22" s="281">
        <v>350</v>
      </c>
      <c r="AG22" s="281">
        <v>350</v>
      </c>
      <c r="AH22" s="348">
        <v>0</v>
      </c>
      <c r="AI22" s="289">
        <f t="shared" si="0"/>
        <v>0</v>
      </c>
      <c r="AJ22" s="289"/>
      <c r="AK22" s="348">
        <v>350</v>
      </c>
      <c r="AL22" s="348">
        <v>0</v>
      </c>
      <c r="AM22" s="289">
        <f t="shared" si="4"/>
        <v>0</v>
      </c>
      <c r="AN22" s="290"/>
      <c r="AO22" s="348">
        <v>350</v>
      </c>
      <c r="AP22" s="348">
        <v>0</v>
      </c>
      <c r="AQ22" s="289">
        <f t="shared" si="5"/>
        <v>0</v>
      </c>
      <c r="AR22" s="290"/>
      <c r="AS22" s="348">
        <v>350</v>
      </c>
      <c r="AT22" s="348">
        <v>0</v>
      </c>
      <c r="AU22" s="289">
        <f t="shared" si="6"/>
        <v>0</v>
      </c>
      <c r="AV22" s="290"/>
      <c r="AW22" s="211">
        <v>350</v>
      </c>
      <c r="AX22" s="348">
        <f t="shared" si="3"/>
        <v>0</v>
      </c>
      <c r="AY22" s="289">
        <f t="shared" si="7"/>
        <v>0</v>
      </c>
      <c r="AZ22" s="339" t="s">
        <v>800</v>
      </c>
    </row>
    <row r="23" spans="1:52" s="347" customFormat="1" ht="14.25" x14ac:dyDescent="0.3">
      <c r="A23" s="347" t="s">
        <v>305</v>
      </c>
      <c r="B23" s="349" t="str">
        <f t="shared" si="1"/>
        <v>5730</v>
      </c>
      <c r="C23" s="347" t="s">
        <v>1199</v>
      </c>
      <c r="D23" s="348">
        <v>80</v>
      </c>
      <c r="E23" s="348">
        <v>0</v>
      </c>
      <c r="F23" s="289"/>
      <c r="G23" s="290"/>
      <c r="H23" s="348">
        <v>80</v>
      </c>
      <c r="I23" s="348">
        <v>0</v>
      </c>
      <c r="J23" s="289"/>
      <c r="K23" s="290"/>
      <c r="L23" s="348">
        <v>80</v>
      </c>
      <c r="M23" s="348">
        <v>0</v>
      </c>
      <c r="N23" s="289"/>
      <c r="O23" s="290"/>
      <c r="P23" s="348">
        <v>80</v>
      </c>
      <c r="Q23" s="348">
        <v>0</v>
      </c>
      <c r="R23" s="289"/>
      <c r="S23" s="290"/>
      <c r="T23" s="348">
        <v>80</v>
      </c>
      <c r="U23" s="348">
        <v>0</v>
      </c>
      <c r="V23" s="289"/>
      <c r="W23" s="290"/>
      <c r="X23" s="348">
        <v>80</v>
      </c>
      <c r="Y23" s="348">
        <v>0</v>
      </c>
      <c r="Z23" s="289">
        <v>0</v>
      </c>
      <c r="AA23" s="290"/>
      <c r="AB23" s="348">
        <v>80</v>
      </c>
      <c r="AC23" s="348">
        <v>0</v>
      </c>
      <c r="AD23" s="289">
        <f t="shared" si="2"/>
        <v>0</v>
      </c>
      <c r="AE23" s="290"/>
      <c r="AF23" s="281">
        <v>80</v>
      </c>
      <c r="AG23" s="281">
        <v>80</v>
      </c>
      <c r="AH23" s="348">
        <v>0</v>
      </c>
      <c r="AI23" s="289">
        <f t="shared" si="0"/>
        <v>0</v>
      </c>
      <c r="AJ23" s="289"/>
      <c r="AK23" s="348">
        <v>80</v>
      </c>
      <c r="AL23" s="348">
        <v>0</v>
      </c>
      <c r="AM23" s="289">
        <f t="shared" si="4"/>
        <v>0</v>
      </c>
      <c r="AN23" s="290"/>
      <c r="AO23" s="348">
        <v>80</v>
      </c>
      <c r="AP23" s="348">
        <v>0</v>
      </c>
      <c r="AQ23" s="289">
        <f t="shared" si="5"/>
        <v>0</v>
      </c>
      <c r="AR23" s="290"/>
      <c r="AS23" s="348">
        <v>80</v>
      </c>
      <c r="AT23" s="348">
        <v>0</v>
      </c>
      <c r="AU23" s="289">
        <f t="shared" si="6"/>
        <v>0</v>
      </c>
      <c r="AV23" s="290"/>
      <c r="AW23" s="211">
        <v>80</v>
      </c>
      <c r="AX23" s="348">
        <f t="shared" si="3"/>
        <v>0</v>
      </c>
      <c r="AY23" s="289">
        <f t="shared" si="7"/>
        <v>0</v>
      </c>
      <c r="AZ23" s="339" t="s">
        <v>1517</v>
      </c>
    </row>
    <row r="24" spans="1:52" s="64" customFormat="1" x14ac:dyDescent="0.25">
      <c r="A24" s="142"/>
      <c r="B24" s="142"/>
      <c r="C24" s="142" t="s">
        <v>168</v>
      </c>
      <c r="D24" s="143">
        <f>SUM(D11:D23)</f>
        <v>9980</v>
      </c>
      <c r="E24" s="143">
        <f>SUM(E11:E23)</f>
        <v>5244.69</v>
      </c>
      <c r="F24" s="144">
        <v>-0.30409999999999998</v>
      </c>
      <c r="G24" s="142"/>
      <c r="H24" s="143">
        <f>SUM(H11:H23)</f>
        <v>8880</v>
      </c>
      <c r="I24" s="143">
        <f>SUM(I11:I23)</f>
        <v>6098.7</v>
      </c>
      <c r="J24" s="144">
        <v>-0.30409999999999998</v>
      </c>
      <c r="K24" s="142"/>
      <c r="L24" s="143">
        <f>SUM(L11:L23)</f>
        <v>6180</v>
      </c>
      <c r="M24" s="143">
        <f>SUM(M11:M23)</f>
        <v>2359.1499999999996</v>
      </c>
      <c r="N24" s="144">
        <v>-0.30409999999999998</v>
      </c>
      <c r="O24" s="142"/>
      <c r="P24" s="143">
        <f>SUM(P11:P23)</f>
        <v>6180</v>
      </c>
      <c r="Q24" s="143">
        <f>SUM(Q11:Q23)</f>
        <v>946.31999999999994</v>
      </c>
      <c r="R24" s="144">
        <v>-0.30409999999999998</v>
      </c>
      <c r="S24" s="142"/>
      <c r="T24" s="143">
        <f>SUM(T11:T23)</f>
        <v>6180</v>
      </c>
      <c r="U24" s="143">
        <f>SUM(U11:U23)</f>
        <v>687.79</v>
      </c>
      <c r="V24" s="144">
        <v>-0.30409999999999998</v>
      </c>
      <c r="W24" s="142"/>
      <c r="X24" s="143">
        <f>SUM(X11:X23)</f>
        <v>6180</v>
      </c>
      <c r="Y24" s="143">
        <f>SUM(Y11:Y23)</f>
        <v>2325.64</v>
      </c>
      <c r="Z24" s="145">
        <f>(X24-T24)/T24</f>
        <v>0</v>
      </c>
      <c r="AA24" s="142"/>
      <c r="AB24" s="143">
        <f>SUM(AB11:AB23)</f>
        <v>6180</v>
      </c>
      <c r="AC24" s="143">
        <f>SUM(AC11:AC23)</f>
        <v>1854.7</v>
      </c>
      <c r="AD24" s="144">
        <f>(AB24-X24)/X24</f>
        <v>0</v>
      </c>
      <c r="AE24" s="142"/>
      <c r="AF24" s="143">
        <f>SUM(AF11:AF23)</f>
        <v>6180</v>
      </c>
      <c r="AG24" s="143">
        <f>SUM(AG11:AG23)</f>
        <v>6180</v>
      </c>
      <c r="AH24" s="143">
        <f>SUM(AH11:AH23)</f>
        <v>1624.26</v>
      </c>
      <c r="AI24" s="144">
        <f t="shared" si="0"/>
        <v>0</v>
      </c>
      <c r="AJ24" s="144"/>
      <c r="AK24" s="294">
        <f>SUM(AK11:AK23)</f>
        <v>6180</v>
      </c>
      <c r="AL24" s="294">
        <f>SUM(AL11:AL23)</f>
        <v>1694.81</v>
      </c>
      <c r="AM24" s="144">
        <f>(AK24-AG24)/AG24</f>
        <v>0</v>
      </c>
      <c r="AN24" s="142"/>
      <c r="AO24" s="294">
        <f>SUM(AO11:AO23)</f>
        <v>6180</v>
      </c>
      <c r="AP24" s="294">
        <f>SUM(AP11:AP23)</f>
        <v>339.3</v>
      </c>
      <c r="AQ24" s="144">
        <f>(AO24-AK24)/AK24</f>
        <v>0</v>
      </c>
      <c r="AR24" s="142"/>
      <c r="AS24" s="294">
        <f>SUM(AS11:AS23)</f>
        <v>6180</v>
      </c>
      <c r="AT24" s="294">
        <f>SUM(AT11:AT23)</f>
        <v>496</v>
      </c>
      <c r="AU24" s="144">
        <f>(AS24-AO24)/AO24</f>
        <v>0</v>
      </c>
      <c r="AV24" s="142"/>
      <c r="AW24" s="143">
        <f>SUM(AW11:AW23)</f>
        <v>6180</v>
      </c>
      <c r="AX24" s="143">
        <f>SUM(AX11:AX23)</f>
        <v>0</v>
      </c>
      <c r="AY24" s="144">
        <f>(AW24-AS24)/AS24</f>
        <v>0</v>
      </c>
      <c r="AZ24" s="142"/>
    </row>
    <row r="25" spans="1:52" s="135" customFormat="1" x14ac:dyDescent="0.25">
      <c r="D25" s="62"/>
      <c r="E25" s="62"/>
      <c r="F25" s="139"/>
      <c r="G25" s="137"/>
      <c r="H25" s="62"/>
      <c r="I25" s="62"/>
      <c r="J25" s="139"/>
      <c r="K25" s="137"/>
      <c r="L25" s="62"/>
      <c r="M25" s="62"/>
      <c r="N25" s="139"/>
      <c r="O25" s="137"/>
      <c r="P25" s="62"/>
      <c r="Q25" s="62"/>
      <c r="R25" s="139"/>
      <c r="S25" s="137"/>
      <c r="T25" s="62"/>
      <c r="U25" s="62"/>
      <c r="V25" s="139"/>
      <c r="W25" s="137"/>
      <c r="X25" s="62"/>
      <c r="Y25" s="62"/>
      <c r="Z25" s="139"/>
      <c r="AA25" s="137"/>
      <c r="AB25" s="62"/>
      <c r="AC25" s="62"/>
      <c r="AD25" s="139"/>
      <c r="AE25" s="137"/>
      <c r="AF25" s="62"/>
      <c r="AG25" s="62"/>
      <c r="AH25" s="62"/>
      <c r="AI25" s="139"/>
      <c r="AJ25" s="139"/>
      <c r="AK25" s="62"/>
      <c r="AL25" s="62"/>
      <c r="AM25" s="289"/>
      <c r="AN25" s="290"/>
      <c r="AO25" s="62"/>
      <c r="AP25" s="62"/>
      <c r="AQ25" s="289"/>
      <c r="AR25" s="290"/>
      <c r="AS25" s="62"/>
      <c r="AT25" s="62"/>
      <c r="AU25" s="289"/>
      <c r="AV25" s="290"/>
      <c r="AW25" s="62"/>
      <c r="AX25" s="62"/>
      <c r="AY25" s="289"/>
    </row>
    <row r="26" spans="1:52" s="64" customFormat="1" x14ac:dyDescent="0.25">
      <c r="A26" s="151"/>
      <c r="B26" s="151"/>
      <c r="C26" s="156" t="s">
        <v>169</v>
      </c>
      <c r="D26" s="153">
        <f>D8+D24</f>
        <v>27214</v>
      </c>
      <c r="E26" s="153">
        <f>E8+E24</f>
        <v>22511.539999999997</v>
      </c>
      <c r="F26" s="154">
        <v>-5.5300000000000002E-2</v>
      </c>
      <c r="G26" s="151"/>
      <c r="H26" s="153">
        <f>H8+H24</f>
        <v>27179</v>
      </c>
      <c r="I26" s="153">
        <f>I8+I24</f>
        <v>25296.62</v>
      </c>
      <c r="J26" s="154">
        <v>-5.5300000000000002E-2</v>
      </c>
      <c r="K26" s="151"/>
      <c r="L26" s="153">
        <f>L8+L24</f>
        <v>25676.7</v>
      </c>
      <c r="M26" s="153">
        <f>M8+M24</f>
        <v>24158.85</v>
      </c>
      <c r="N26" s="154">
        <v>-5.5300000000000002E-2</v>
      </c>
      <c r="O26" s="151"/>
      <c r="P26" s="153">
        <f>P8+P24</f>
        <v>29265.97</v>
      </c>
      <c r="Q26" s="153">
        <f>Q8+Q24</f>
        <v>24032.239999999998</v>
      </c>
      <c r="R26" s="154">
        <v>-5.5300000000000002E-2</v>
      </c>
      <c r="S26" s="151"/>
      <c r="T26" s="153">
        <f>T8+T24</f>
        <v>30427.94</v>
      </c>
      <c r="U26" s="153">
        <f>U8+U24</f>
        <v>24889.24</v>
      </c>
      <c r="V26" s="154">
        <v>-5.5300000000000002E-2</v>
      </c>
      <c r="W26" s="151"/>
      <c r="X26" s="153">
        <f>X8+X24</f>
        <v>32193.46</v>
      </c>
      <c r="Y26" s="153">
        <f>Y8+Y24</f>
        <v>28339.1</v>
      </c>
      <c r="Z26" s="154">
        <f>(X26-T26)/T26</f>
        <v>5.8022988082663519E-2</v>
      </c>
      <c r="AA26" s="151"/>
      <c r="AB26" s="153">
        <f>AB8+AB24</f>
        <v>33278.06</v>
      </c>
      <c r="AC26" s="153">
        <f>AC8+AC24</f>
        <v>28952.77</v>
      </c>
      <c r="AD26" s="154">
        <f>(AB26-X26)/X26</f>
        <v>3.3690072455709902E-2</v>
      </c>
      <c r="AE26" s="151"/>
      <c r="AF26" s="153">
        <f>AF8+AF24</f>
        <v>34483.880000000005</v>
      </c>
      <c r="AG26" s="280">
        <f>AG8+AG24</f>
        <v>36990.53</v>
      </c>
      <c r="AH26" s="153">
        <f>AH8+AH24</f>
        <v>32434.789999999997</v>
      </c>
      <c r="AI26" s="154">
        <f>(AG26-AB26)/AB26</f>
        <v>0.11155908727852529</v>
      </c>
      <c r="AJ26" s="154"/>
      <c r="AK26" s="295">
        <f>AK8+AK24</f>
        <v>38671.369999999995</v>
      </c>
      <c r="AL26" s="295">
        <f>AL8+AL24</f>
        <v>34061.69</v>
      </c>
      <c r="AM26" s="154">
        <f>(AK26-AG26)/AG26</f>
        <v>4.5439738224891522E-2</v>
      </c>
      <c r="AN26" s="151"/>
      <c r="AO26" s="295">
        <f>AO8+AO24</f>
        <v>40893.219999999994</v>
      </c>
      <c r="AP26" s="295">
        <f>AP8+AP24</f>
        <v>35052.519999999997</v>
      </c>
      <c r="AQ26" s="154">
        <f>(AO26-AK26)/AK26</f>
        <v>5.7454649266369381E-2</v>
      </c>
      <c r="AR26" s="151"/>
      <c r="AS26" s="295">
        <f>AS8+AS24</f>
        <v>42649.919999999998</v>
      </c>
      <c r="AT26" s="295">
        <f>AT8+AT24</f>
        <v>17873.89</v>
      </c>
      <c r="AU26" s="154">
        <f>(AS26-AO26)/AO26</f>
        <v>4.2958221436218635E-2</v>
      </c>
      <c r="AV26" s="151"/>
      <c r="AW26" s="153">
        <f>AW8+AW24</f>
        <v>33521.629999999997</v>
      </c>
      <c r="AX26" s="295">
        <f>AX8+AX24</f>
        <v>-9128.2900000000027</v>
      </c>
      <c r="AY26" s="154">
        <f>(AW26-AS26)/AS26</f>
        <v>-0.21402830298392123</v>
      </c>
      <c r="AZ26" s="485" t="s">
        <v>1793</v>
      </c>
    </row>
    <row r="27" spans="1:52" x14ac:dyDescent="0.25">
      <c r="D27" s="67"/>
      <c r="H27" s="67"/>
      <c r="L27" s="67"/>
      <c r="P27" s="67"/>
      <c r="T27" s="67"/>
      <c r="X27" s="67"/>
      <c r="AB27" s="67"/>
      <c r="AF27" s="67"/>
      <c r="AG27" s="67"/>
      <c r="AK27" s="296"/>
      <c r="AO27" s="296"/>
      <c r="AS27" s="296"/>
    </row>
    <row r="28" spans="1:52" s="61" customFormat="1" thickBot="1" x14ac:dyDescent="0.25">
      <c r="C28" s="61" t="s">
        <v>170</v>
      </c>
      <c r="D28" s="69"/>
      <c r="E28" s="68">
        <f>D26-E26</f>
        <v>4702.4600000000028</v>
      </c>
      <c r="G28" s="65"/>
      <c r="H28" s="69"/>
      <c r="I28" s="68">
        <f>H26-I26</f>
        <v>1882.380000000001</v>
      </c>
      <c r="K28" s="65"/>
      <c r="L28" s="69"/>
      <c r="M28" s="68">
        <f>L26-M26</f>
        <v>1517.8500000000022</v>
      </c>
      <c r="O28" s="65"/>
      <c r="P28" s="69"/>
      <c r="Q28" s="68">
        <f>P26-Q26</f>
        <v>5233.7300000000032</v>
      </c>
      <c r="S28" s="65"/>
      <c r="T28" s="69"/>
      <c r="U28" s="68">
        <f>T26-U26</f>
        <v>5538.6999999999971</v>
      </c>
      <c r="W28" s="65"/>
      <c r="X28" s="69"/>
      <c r="Y28" s="68">
        <f>X26-Y26</f>
        <v>3854.3600000000006</v>
      </c>
      <c r="AA28" s="65"/>
      <c r="AB28" s="69"/>
      <c r="AC28" s="68">
        <f>AB26-AC26</f>
        <v>4325.2899999999972</v>
      </c>
      <c r="AE28" s="65"/>
      <c r="AF28" s="69"/>
      <c r="AG28" s="69"/>
      <c r="AH28" s="68">
        <f>AG26-AH26</f>
        <v>4555.7400000000016</v>
      </c>
      <c r="AK28" s="69"/>
      <c r="AL28" s="68">
        <f>AK26-AL26</f>
        <v>4609.679999999993</v>
      </c>
      <c r="AN28" s="65"/>
      <c r="AO28" s="69"/>
      <c r="AP28" s="68">
        <f>AO26-AP26</f>
        <v>5840.6999999999971</v>
      </c>
      <c r="AR28" s="65"/>
      <c r="AS28" s="69"/>
      <c r="AT28" s="68">
        <f>AS26-AT26</f>
        <v>24776.03</v>
      </c>
      <c r="AV28" s="65"/>
      <c r="AW28" s="70"/>
      <c r="AX28" s="70"/>
    </row>
    <row r="29" spans="1:52" ht="14.25" thickTop="1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6"/>
      <c r="AS29" s="296"/>
      <c r="AW29" s="78"/>
      <c r="AX29" s="78"/>
      <c r="AY29" s="135"/>
      <c r="AZ29" s="135"/>
    </row>
    <row r="30" spans="1:52" x14ac:dyDescent="0.25">
      <c r="D30" s="67"/>
      <c r="H30" s="67"/>
      <c r="L30" s="67"/>
      <c r="P30" s="67"/>
      <c r="T30" s="67"/>
      <c r="X30" s="67"/>
      <c r="AB30" s="67"/>
      <c r="AF30" s="67"/>
      <c r="AG30" s="67"/>
      <c r="AK30" s="296"/>
      <c r="AO30" s="296"/>
      <c r="AS30" s="296"/>
    </row>
    <row r="31" spans="1:52" x14ac:dyDescent="0.25">
      <c r="D31" s="67"/>
      <c r="H31" s="67"/>
      <c r="L31" s="67"/>
      <c r="P31" s="67"/>
      <c r="T31" s="67"/>
      <c r="X31" s="67"/>
      <c r="AB31" s="67"/>
      <c r="AF31" s="67"/>
      <c r="AG31" s="67"/>
      <c r="AK31" s="296"/>
      <c r="AO31" s="296"/>
      <c r="AS31" s="296"/>
    </row>
    <row r="32" spans="1:52" x14ac:dyDescent="0.25">
      <c r="D32" s="67"/>
      <c r="H32" s="67"/>
      <c r="L32" s="67"/>
      <c r="P32" s="67"/>
      <c r="T32" s="67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H33" s="67"/>
      <c r="L33" s="67"/>
      <c r="P33" s="67"/>
      <c r="T33" s="67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H34" s="67"/>
      <c r="L34" s="67"/>
      <c r="P34" s="67"/>
      <c r="T34" s="67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296" t="s">
        <v>1128</v>
      </c>
      <c r="E115" s="135">
        <v>30.35</v>
      </c>
      <c r="F115" s="135">
        <v>25</v>
      </c>
      <c r="G115" s="290"/>
      <c r="H115" s="296"/>
      <c r="I115" s="287"/>
      <c r="J115" s="28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80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C376"/>
  <sheetViews>
    <sheetView zoomScaleNormal="100" zoomScaleSheetLayoutView="100" workbookViewId="0"/>
  </sheetViews>
  <sheetFormatPr defaultRowHeight="13.5" x14ac:dyDescent="0.25"/>
  <cols>
    <col min="1" max="1" width="19" style="106" customWidth="1"/>
    <col min="2" max="2" width="5" style="106" customWidth="1"/>
    <col min="3" max="3" width="24.28515625" style="106" customWidth="1"/>
    <col min="4" max="4" width="10.5703125" style="135" bestFit="1" customWidth="1"/>
    <col min="5" max="5" width="11.140625" style="135" customWidth="1"/>
    <col min="6" max="6" width="8" style="135" bestFit="1" customWidth="1"/>
    <col min="7" max="7" width="2" style="137" customWidth="1"/>
    <col min="8" max="9" width="10.5703125" style="135" bestFit="1" customWidth="1"/>
    <col min="10" max="10" width="6.140625" style="135" bestFit="1" customWidth="1"/>
    <col min="11" max="11" width="2" style="137" customWidth="1"/>
    <col min="12" max="13" width="10.5703125" style="135" bestFit="1" customWidth="1"/>
    <col min="14" max="14" width="6.140625" style="135" bestFit="1" customWidth="1"/>
    <col min="15" max="15" width="2" style="137" customWidth="1"/>
    <col min="16" max="17" width="10.5703125" style="135" bestFit="1" customWidth="1"/>
    <col min="18" max="18" width="6.140625" style="135" bestFit="1" customWidth="1"/>
    <col min="19" max="19" width="2" style="137" customWidth="1"/>
    <col min="20" max="21" width="10.5703125" style="106" bestFit="1" customWidth="1"/>
    <col min="22" max="22" width="6.140625" style="106" bestFit="1" customWidth="1"/>
    <col min="23" max="23" width="2" style="59" customWidth="1"/>
    <col min="24" max="25" width="10.5703125" style="106" bestFit="1" customWidth="1"/>
    <col min="26" max="26" width="7.7109375" style="106" customWidth="1"/>
    <col min="27" max="27" width="2" style="59" customWidth="1"/>
    <col min="28" max="29" width="10.5703125" style="106" bestFit="1" customWidth="1"/>
    <col min="30" max="30" width="6.140625" style="106" bestFit="1" customWidth="1"/>
    <col min="31" max="31" width="2" style="137" customWidth="1"/>
    <col min="32" max="34" width="10.5703125" style="135" bestFit="1" customWidth="1"/>
    <col min="35" max="35" width="7.140625" style="135" bestFit="1" customWidth="1"/>
    <col min="36" max="36" width="1.85546875" style="106" customWidth="1"/>
    <col min="37" max="38" width="10.5703125" style="347" bestFit="1" customWidth="1"/>
    <col min="39" max="39" width="7.7109375" style="347" customWidth="1"/>
    <col min="40" max="40" width="2" style="290" customWidth="1"/>
    <col min="41" max="42" width="10.5703125" style="287" bestFit="1" customWidth="1"/>
    <col min="43" max="43" width="8.28515625" style="287" bestFit="1" customWidth="1"/>
    <col min="44" max="44" width="2" style="290" customWidth="1"/>
    <col min="45" max="45" width="11.5703125" style="347" customWidth="1"/>
    <col min="46" max="46" width="10.5703125" style="347" bestFit="1" customWidth="1"/>
    <col min="47" max="47" width="8.7109375" style="347" customWidth="1"/>
    <col min="48" max="48" width="2" style="290" hidden="1" customWidth="1"/>
    <col min="49" max="49" width="12" style="60" hidden="1" customWidth="1"/>
    <col min="50" max="50" width="11.7109375" style="60" hidden="1" customWidth="1"/>
    <col min="51" max="51" width="11" style="106" hidden="1" customWidth="1"/>
    <col min="52" max="52" width="30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1270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306</v>
      </c>
      <c r="B6" s="66" t="str">
        <f>MID(A6,14,4)</f>
        <v>5108</v>
      </c>
      <c r="C6" s="106" t="s">
        <v>1298</v>
      </c>
      <c r="D6" s="168">
        <v>26152</v>
      </c>
      <c r="E6" s="168">
        <v>26095.37</v>
      </c>
      <c r="F6" s="139"/>
      <c r="H6" s="168">
        <v>27305</v>
      </c>
      <c r="I6" s="168">
        <v>27305.34</v>
      </c>
      <c r="J6" s="139"/>
      <c r="L6" s="168">
        <v>29080.1</v>
      </c>
      <c r="M6" s="168">
        <v>28968.7</v>
      </c>
      <c r="N6" s="139"/>
      <c r="P6" s="168">
        <v>30801.65</v>
      </c>
      <c r="Q6" s="168">
        <v>30857.21</v>
      </c>
      <c r="R6" s="139"/>
      <c r="T6" s="107">
        <v>32381.23</v>
      </c>
      <c r="U6" s="107">
        <v>32410.57</v>
      </c>
      <c r="V6" s="38"/>
      <c r="X6" s="107">
        <v>34073.1</v>
      </c>
      <c r="Y6" s="107">
        <v>34073.24</v>
      </c>
      <c r="Z6" s="38">
        <v>5.2248478516720924E-2</v>
      </c>
      <c r="AB6" s="107">
        <v>35469.379999999997</v>
      </c>
      <c r="AC6" s="107">
        <v>35469.379999999997</v>
      </c>
      <c r="AD6" s="38">
        <f>(AB6-X6)/X6</f>
        <v>4.097895407227399E-2</v>
      </c>
      <c r="AF6" s="168">
        <v>37137.69</v>
      </c>
      <c r="AG6" s="278">
        <v>41477.08</v>
      </c>
      <c r="AH6" s="168">
        <v>41477.08</v>
      </c>
      <c r="AI6" s="139">
        <f>(AG6-AB6)/AB6</f>
        <v>0.16937707961063894</v>
      </c>
      <c r="AJ6" s="38"/>
      <c r="AK6" s="348">
        <v>43748.82</v>
      </c>
      <c r="AL6" s="348">
        <v>43581.19</v>
      </c>
      <c r="AM6" s="289">
        <f>(AK6-AG6)/AG6</f>
        <v>5.4770972305668526E-2</v>
      </c>
      <c r="AO6" s="292">
        <v>44707.21</v>
      </c>
      <c r="AP6" s="291">
        <v>44878.5</v>
      </c>
      <c r="AQ6" s="289">
        <f>(AO6-AK6)/AK6</f>
        <v>2.1906647996448807E-2</v>
      </c>
      <c r="AS6" s="292">
        <v>45381.64</v>
      </c>
      <c r="AT6" s="348">
        <v>21386.75</v>
      </c>
      <c r="AU6" s="289">
        <f>(AS6-AO6)/AO6</f>
        <v>1.5085486211284495E-2</v>
      </c>
      <c r="AW6" s="108" t="e">
        <f>#REF!</f>
        <v>#REF!</v>
      </c>
      <c r="AX6" s="60" t="e">
        <f>AW6-AS6</f>
        <v>#REF!</v>
      </c>
      <c r="AY6" s="289" t="e">
        <f>(AW6-AS6)/AS6</f>
        <v>#REF!</v>
      </c>
      <c r="AZ6" s="208" t="s">
        <v>1836</v>
      </c>
    </row>
    <row r="7" spans="1:52" x14ac:dyDescent="0.25">
      <c r="A7" s="66" t="s">
        <v>883</v>
      </c>
      <c r="B7" s="66" t="str">
        <f>MID(A7,14,4)</f>
        <v>5142</v>
      </c>
      <c r="C7" s="106" t="s">
        <v>1088</v>
      </c>
      <c r="D7" s="168">
        <v>0</v>
      </c>
      <c r="E7" s="168">
        <v>0</v>
      </c>
      <c r="F7" s="139"/>
      <c r="H7" s="168">
        <v>0</v>
      </c>
      <c r="I7" s="168">
        <v>0</v>
      </c>
      <c r="J7" s="139"/>
      <c r="L7" s="168">
        <v>0</v>
      </c>
      <c r="M7" s="168">
        <v>0</v>
      </c>
      <c r="N7" s="139"/>
      <c r="P7" s="168">
        <v>0</v>
      </c>
      <c r="Q7" s="168">
        <v>0</v>
      </c>
      <c r="R7" s="139"/>
      <c r="T7" s="168">
        <v>0</v>
      </c>
      <c r="U7" s="168">
        <v>0</v>
      </c>
      <c r="V7" s="139"/>
      <c r="W7" s="137"/>
      <c r="X7" s="168">
        <v>340.73</v>
      </c>
      <c r="Y7" s="168">
        <v>340.73</v>
      </c>
      <c r="Z7" s="139" t="e">
        <v>#DIV/0!</v>
      </c>
      <c r="AA7" s="137"/>
      <c r="AB7" s="168">
        <v>354.69</v>
      </c>
      <c r="AC7" s="168">
        <v>354.69</v>
      </c>
      <c r="AD7" s="139">
        <f>(AB7-X7)/X7</f>
        <v>4.0970856690047776E-2</v>
      </c>
      <c r="AF7" s="168">
        <v>371.38</v>
      </c>
      <c r="AG7" s="278">
        <v>414.86</v>
      </c>
      <c r="AH7" s="168">
        <v>414.86</v>
      </c>
      <c r="AI7" s="139">
        <f>(AG7-AB7)/AB7</f>
        <v>0.16964109504073985</v>
      </c>
      <c r="AJ7" s="38"/>
      <c r="AK7" s="348">
        <v>437.49</v>
      </c>
      <c r="AL7" s="348">
        <v>437.49</v>
      </c>
      <c r="AM7" s="289">
        <f t="shared" ref="AM7:AM19" si="0">(AK7-AG7)/AG7</f>
        <v>5.4548522393096453E-2</v>
      </c>
      <c r="AO7" s="291">
        <v>447.07</v>
      </c>
      <c r="AP7" s="291">
        <v>447.07</v>
      </c>
      <c r="AQ7" s="289">
        <f t="shared" ref="AQ7:AQ17" si="1">(AO7-AK7)/AK7</f>
        <v>2.1897643374705671E-2</v>
      </c>
      <c r="AS7" s="348">
        <v>907.63</v>
      </c>
      <c r="AT7" s="348">
        <v>907.63</v>
      </c>
      <c r="AU7" s="289">
        <f t="shared" ref="AU7:AU17" si="2">(AS7-AO7)/AO7</f>
        <v>1.030174245643859</v>
      </c>
      <c r="AW7" s="108" t="e">
        <f>#REF!</f>
        <v>#REF!</v>
      </c>
      <c r="AX7" s="292" t="e">
        <f>AW7-AS7</f>
        <v>#REF!</v>
      </c>
      <c r="AY7" s="289" t="e">
        <f t="shared" ref="AY7:AY17" si="3">(AW7-AS7)/AS7</f>
        <v>#REF!</v>
      </c>
      <c r="AZ7" s="343"/>
    </row>
    <row r="8" spans="1:52" s="64" customFormat="1" x14ac:dyDescent="0.25">
      <c r="A8" s="147"/>
      <c r="B8" s="147"/>
      <c r="C8" s="147" t="s">
        <v>26</v>
      </c>
      <c r="D8" s="148">
        <f>SUM(D6)</f>
        <v>26152</v>
      </c>
      <c r="E8" s="148">
        <f>SUM(E6)</f>
        <v>26095.37</v>
      </c>
      <c r="F8" s="149">
        <v>6.5000000000000002E-2</v>
      </c>
      <c r="G8" s="147"/>
      <c r="H8" s="148">
        <f>SUM(H6)</f>
        <v>27305</v>
      </c>
      <c r="I8" s="148">
        <f>SUM(I6)</f>
        <v>27305.34</v>
      </c>
      <c r="J8" s="149">
        <v>6.5000000000000002E-2</v>
      </c>
      <c r="K8" s="147"/>
      <c r="L8" s="148">
        <f>SUM(L6)</f>
        <v>29080.1</v>
      </c>
      <c r="M8" s="148">
        <f>SUM(M6)</f>
        <v>28968.7</v>
      </c>
      <c r="N8" s="149">
        <v>6.5000000000000002E-2</v>
      </c>
      <c r="O8" s="147"/>
      <c r="P8" s="148">
        <f>SUM(P6)</f>
        <v>30801.65</v>
      </c>
      <c r="Q8" s="148">
        <f>SUM(Q6)</f>
        <v>30857.21</v>
      </c>
      <c r="R8" s="149">
        <v>6.5000000000000002E-2</v>
      </c>
      <c r="S8" s="147"/>
      <c r="T8" s="148">
        <f>SUM(T6)</f>
        <v>32381.23</v>
      </c>
      <c r="U8" s="148">
        <f>SUM(U6)</f>
        <v>32410.57</v>
      </c>
      <c r="V8" s="149">
        <v>6.5000000000000002E-2</v>
      </c>
      <c r="W8" s="147"/>
      <c r="X8" s="148">
        <f>SUM(X6:X7)</f>
        <v>34413.83</v>
      </c>
      <c r="Y8" s="148">
        <f>SUM(Y6)</f>
        <v>34073.24</v>
      </c>
      <c r="Z8" s="149">
        <f>(X8-T8)/T8</f>
        <v>6.2770932419800057E-2</v>
      </c>
      <c r="AA8" s="147"/>
      <c r="AB8" s="148">
        <f>SUM(AB6:AB7)</f>
        <v>35824.07</v>
      </c>
      <c r="AC8" s="148">
        <f>SUM(AC6:AC7)</f>
        <v>35824.07</v>
      </c>
      <c r="AD8" s="149">
        <f>(AB8-X8)/X8</f>
        <v>4.097887390040568E-2</v>
      </c>
      <c r="AE8" s="147"/>
      <c r="AF8" s="148">
        <f>SUM(AF6:AF7)</f>
        <v>37509.07</v>
      </c>
      <c r="AG8" s="280">
        <f>SUM(AG6:AG7)</f>
        <v>41891.94</v>
      </c>
      <c r="AH8" s="148">
        <f>SUM(AH6:AH7)</f>
        <v>41891.94</v>
      </c>
      <c r="AI8" s="149">
        <f>(AG8-AB8)/AB8</f>
        <v>0.16937969359707042</v>
      </c>
      <c r="AJ8" s="149"/>
      <c r="AK8" s="148">
        <f>SUM(AK6:AK7)</f>
        <v>44186.31</v>
      </c>
      <c r="AL8" s="148">
        <f>SUM(AL6:AL7)</f>
        <v>44018.68</v>
      </c>
      <c r="AM8" s="149">
        <f t="shared" si="0"/>
        <v>5.4768769362316359E-2</v>
      </c>
      <c r="AN8" s="147"/>
      <c r="AO8" s="148">
        <f>SUM(AO6:AO7)</f>
        <v>45154.28</v>
      </c>
      <c r="AP8" s="148">
        <f>SUM(AP6:AP7)</f>
        <v>45325.57</v>
      </c>
      <c r="AQ8" s="149">
        <f t="shared" si="1"/>
        <v>2.1906558841414937E-2</v>
      </c>
      <c r="AR8" s="147"/>
      <c r="AS8" s="148">
        <f>SUM(AS6:AS7)</f>
        <v>46289.27</v>
      </c>
      <c r="AT8" s="148">
        <f>SUM(AT6:AT7)</f>
        <v>22294.38</v>
      </c>
      <c r="AU8" s="149">
        <f t="shared" si="2"/>
        <v>2.5135823226502516E-2</v>
      </c>
      <c r="AV8" s="147"/>
      <c r="AW8" s="150" t="e">
        <f>SUM(AW6:AW7)</f>
        <v>#REF!</v>
      </c>
      <c r="AX8" s="148" t="e">
        <f>SUM(AX6:AX7)</f>
        <v>#REF!</v>
      </c>
      <c r="AY8" s="149" t="e">
        <f t="shared" si="3"/>
        <v>#REF!</v>
      </c>
      <c r="AZ8" s="147"/>
    </row>
    <row r="9" spans="1:52" x14ac:dyDescent="0.25"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Y9" s="289"/>
    </row>
    <row r="10" spans="1:52" x14ac:dyDescent="0.25">
      <c r="C10" s="61" t="s">
        <v>166</v>
      </c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136"/>
      <c r="AG10" s="136"/>
      <c r="AH10" s="62"/>
      <c r="AI10" s="139"/>
      <c r="AJ10" s="38"/>
      <c r="AK10" s="62"/>
      <c r="AL10" s="62"/>
      <c r="AM10" s="289"/>
      <c r="AO10" s="62"/>
      <c r="AP10" s="62"/>
      <c r="AQ10" s="289"/>
      <c r="AS10" s="62"/>
      <c r="AT10" s="62"/>
      <c r="AU10" s="289"/>
      <c r="AY10" s="289"/>
      <c r="AZ10" s="61"/>
    </row>
    <row r="11" spans="1:52" s="347" customFormat="1" x14ac:dyDescent="0.25">
      <c r="A11" s="349" t="s">
        <v>1747</v>
      </c>
      <c r="B11" s="349" t="str">
        <f t="shared" ref="B11:B16" si="4">MID(A11,14,4)</f>
        <v>5305</v>
      </c>
      <c r="C11" s="347" t="s">
        <v>1459</v>
      </c>
      <c r="D11" s="62"/>
      <c r="E11" s="62"/>
      <c r="F11" s="289"/>
      <c r="G11" s="290"/>
      <c r="H11" s="62"/>
      <c r="I11" s="62"/>
      <c r="J11" s="289"/>
      <c r="K11" s="290"/>
      <c r="L11" s="62"/>
      <c r="M11" s="62"/>
      <c r="N11" s="289"/>
      <c r="O11" s="290"/>
      <c r="P11" s="62"/>
      <c r="Q11" s="62"/>
      <c r="R11" s="289"/>
      <c r="S11" s="290"/>
      <c r="T11" s="62"/>
      <c r="U11" s="62"/>
      <c r="V11" s="289"/>
      <c r="W11" s="290"/>
      <c r="X11" s="62"/>
      <c r="Y11" s="62"/>
      <c r="Z11" s="289"/>
      <c r="AA11" s="290"/>
      <c r="AB11" s="62"/>
      <c r="AC11" s="62"/>
      <c r="AD11" s="289"/>
      <c r="AE11" s="290"/>
      <c r="AF11" s="292"/>
      <c r="AG11" s="292"/>
      <c r="AH11" s="62"/>
      <c r="AI11" s="289"/>
      <c r="AJ11" s="289"/>
      <c r="AK11" s="62"/>
      <c r="AL11" s="62"/>
      <c r="AM11" s="289"/>
      <c r="AN11" s="290"/>
      <c r="AO11" s="62"/>
      <c r="AP11" s="62">
        <v>343</v>
      </c>
      <c r="AQ11" s="289" t="e">
        <f t="shared" si="1"/>
        <v>#DIV/0!</v>
      </c>
      <c r="AR11" s="290"/>
      <c r="AS11" s="62"/>
      <c r="AT11" s="62"/>
      <c r="AU11" s="289"/>
      <c r="AV11" s="290"/>
      <c r="AW11" s="292"/>
      <c r="AX11" s="292">
        <f>AW11-AS11</f>
        <v>0</v>
      </c>
      <c r="AY11" s="289"/>
      <c r="AZ11" s="61"/>
    </row>
    <row r="12" spans="1:52" x14ac:dyDescent="0.25">
      <c r="A12" s="106" t="s">
        <v>307</v>
      </c>
      <c r="B12" s="66" t="str">
        <f t="shared" si="4"/>
        <v>5306</v>
      </c>
      <c r="C12" s="106" t="s">
        <v>1203</v>
      </c>
      <c r="D12" s="168">
        <v>1614</v>
      </c>
      <c r="E12" s="168">
        <v>1606.7</v>
      </c>
      <c r="F12" s="139"/>
      <c r="H12" s="168">
        <v>1300</v>
      </c>
      <c r="I12" s="168">
        <v>950.95</v>
      </c>
      <c r="J12" s="139"/>
      <c r="L12" s="168">
        <v>1300</v>
      </c>
      <c r="M12" s="168">
        <v>2509.73</v>
      </c>
      <c r="N12" s="139"/>
      <c r="P12" s="168">
        <v>1300</v>
      </c>
      <c r="Q12" s="168">
        <v>1439.25</v>
      </c>
      <c r="R12" s="139"/>
      <c r="T12" s="168">
        <v>2500</v>
      </c>
      <c r="U12" s="168">
        <v>2427.6</v>
      </c>
      <c r="V12" s="139"/>
      <c r="W12" s="137"/>
      <c r="X12" s="168">
        <v>2500</v>
      </c>
      <c r="Y12" s="168">
        <v>1459.15</v>
      </c>
      <c r="Z12" s="139">
        <v>0</v>
      </c>
      <c r="AA12" s="137"/>
      <c r="AB12" s="168">
        <v>2500</v>
      </c>
      <c r="AC12" s="168">
        <v>2295.3000000000002</v>
      </c>
      <c r="AD12" s="139">
        <f>(AB12-X12)/X12</f>
        <v>0</v>
      </c>
      <c r="AF12" s="168">
        <v>2500</v>
      </c>
      <c r="AG12" s="168">
        <v>2500</v>
      </c>
      <c r="AH12" s="168">
        <v>2940.7</v>
      </c>
      <c r="AI12" s="139">
        <f>(AG12-AB12)/AB12</f>
        <v>0</v>
      </c>
      <c r="AJ12" s="38"/>
      <c r="AK12" s="213">
        <f>2500+2284</f>
        <v>4784</v>
      </c>
      <c r="AL12" s="348">
        <v>5709.69</v>
      </c>
      <c r="AM12" s="289">
        <f t="shared" si="0"/>
        <v>0.91359999999999997</v>
      </c>
      <c r="AO12" s="348">
        <v>3500</v>
      </c>
      <c r="AP12" s="291">
        <v>4977</v>
      </c>
      <c r="AQ12" s="446">
        <f>(AO12-AK12)/AK12</f>
        <v>-0.26839464882943143</v>
      </c>
      <c r="AS12" s="348">
        <v>5000</v>
      </c>
      <c r="AT12" s="348">
        <v>3814.6</v>
      </c>
      <c r="AU12" s="446">
        <f>(AS12-AO12)/AO12</f>
        <v>0.42857142857142855</v>
      </c>
      <c r="AW12" s="108">
        <v>5000</v>
      </c>
      <c r="AX12" s="292">
        <f t="shared" ref="AX12:AX14" si="5">AW12-AS12</f>
        <v>0</v>
      </c>
      <c r="AY12" s="446">
        <f>(AW12-AS12)/AS12</f>
        <v>0</v>
      </c>
      <c r="AZ12" s="207"/>
    </row>
    <row r="13" spans="1:52" x14ac:dyDescent="0.25">
      <c r="A13" s="106" t="s">
        <v>308</v>
      </c>
      <c r="B13" s="66" t="str">
        <f t="shared" si="4"/>
        <v>5344</v>
      </c>
      <c r="C13" s="106" t="s">
        <v>1205</v>
      </c>
      <c r="D13" s="168">
        <v>350</v>
      </c>
      <c r="E13" s="168">
        <v>360.79</v>
      </c>
      <c r="F13" s="139"/>
      <c r="H13" s="168">
        <v>350</v>
      </c>
      <c r="I13" s="168">
        <v>167.06</v>
      </c>
      <c r="J13" s="139"/>
      <c r="L13" s="168">
        <v>350</v>
      </c>
      <c r="M13" s="168">
        <v>465.82</v>
      </c>
      <c r="N13" s="139"/>
      <c r="P13" s="168">
        <v>350</v>
      </c>
      <c r="Q13" s="168">
        <v>300.33999999999997</v>
      </c>
      <c r="R13" s="139"/>
      <c r="T13" s="168">
        <v>500</v>
      </c>
      <c r="U13" s="168">
        <v>500.92</v>
      </c>
      <c r="V13" s="139"/>
      <c r="W13" s="137"/>
      <c r="X13" s="168">
        <v>500</v>
      </c>
      <c r="Y13" s="168">
        <v>288.87</v>
      </c>
      <c r="Z13" s="139">
        <v>0</v>
      </c>
      <c r="AA13" s="137"/>
      <c r="AB13" s="168">
        <v>500</v>
      </c>
      <c r="AC13" s="168">
        <v>345.86</v>
      </c>
      <c r="AD13" s="139">
        <f>(AB13-X13)/X13</f>
        <v>0</v>
      </c>
      <c r="AF13" s="168">
        <v>500</v>
      </c>
      <c r="AG13" s="168">
        <v>500</v>
      </c>
      <c r="AH13" s="168">
        <v>364.71</v>
      </c>
      <c r="AI13" s="139">
        <f>(AG13-AB13)/AB13</f>
        <v>0</v>
      </c>
      <c r="AJ13" s="38"/>
      <c r="AK13" s="348">
        <v>500</v>
      </c>
      <c r="AL13" s="348">
        <v>525.83000000000004</v>
      </c>
      <c r="AM13" s="289">
        <f t="shared" si="0"/>
        <v>0</v>
      </c>
      <c r="AO13" s="291">
        <v>500</v>
      </c>
      <c r="AP13" s="291">
        <v>358.42</v>
      </c>
      <c r="AQ13" s="289">
        <f t="shared" si="1"/>
        <v>0</v>
      </c>
      <c r="AS13" s="348">
        <v>600</v>
      </c>
      <c r="AT13" s="348">
        <v>253.5</v>
      </c>
      <c r="AU13" s="289">
        <f t="shared" si="2"/>
        <v>0.2</v>
      </c>
      <c r="AW13" s="108">
        <v>600</v>
      </c>
      <c r="AX13" s="292">
        <f t="shared" si="5"/>
        <v>0</v>
      </c>
      <c r="AY13" s="289">
        <f t="shared" si="3"/>
        <v>0</v>
      </c>
      <c r="AZ13" s="111"/>
    </row>
    <row r="14" spans="1:52" s="287" customFormat="1" x14ac:dyDescent="0.25">
      <c r="A14" s="288" t="s">
        <v>1097</v>
      </c>
      <c r="B14" s="288" t="str">
        <f t="shared" si="4"/>
        <v>5420</v>
      </c>
      <c r="C14" s="287" t="s">
        <v>1099</v>
      </c>
      <c r="D14" s="291">
        <v>0</v>
      </c>
      <c r="E14" s="291">
        <v>0</v>
      </c>
      <c r="F14" s="289"/>
      <c r="G14" s="290"/>
      <c r="H14" s="291">
        <v>0</v>
      </c>
      <c r="I14" s="291">
        <v>0</v>
      </c>
      <c r="J14" s="289"/>
      <c r="K14" s="290"/>
      <c r="L14" s="291">
        <v>0</v>
      </c>
      <c r="M14" s="291">
        <v>0</v>
      </c>
      <c r="N14" s="289"/>
      <c r="O14" s="290"/>
      <c r="P14" s="291">
        <v>0</v>
      </c>
      <c r="Q14" s="291">
        <v>0</v>
      </c>
      <c r="R14" s="289"/>
      <c r="S14" s="290"/>
      <c r="T14" s="291">
        <v>0</v>
      </c>
      <c r="U14" s="291">
        <v>0</v>
      </c>
      <c r="V14" s="289"/>
      <c r="W14" s="290"/>
      <c r="X14" s="291">
        <v>0</v>
      </c>
      <c r="Y14" s="291">
        <v>0</v>
      </c>
      <c r="Z14" s="289"/>
      <c r="AA14" s="290"/>
      <c r="AB14" s="291">
        <v>0</v>
      </c>
      <c r="AC14" s="291">
        <v>0</v>
      </c>
      <c r="AD14" s="289"/>
      <c r="AE14" s="290"/>
      <c r="AF14" s="291">
        <v>0</v>
      </c>
      <c r="AG14" s="291">
        <v>0</v>
      </c>
      <c r="AH14" s="291">
        <v>43.9</v>
      </c>
      <c r="AI14" s="289"/>
      <c r="AJ14" s="289"/>
      <c r="AK14" s="348">
        <v>0</v>
      </c>
      <c r="AL14" s="348">
        <v>21.95</v>
      </c>
      <c r="AM14" s="289"/>
      <c r="AN14" s="290"/>
      <c r="AO14" s="291">
        <v>0</v>
      </c>
      <c r="AP14" s="291">
        <v>148.59</v>
      </c>
      <c r="AQ14" s="289"/>
      <c r="AR14" s="290"/>
      <c r="AS14" s="348">
        <v>0</v>
      </c>
      <c r="AT14" s="348"/>
      <c r="AU14" s="289"/>
      <c r="AV14" s="290"/>
      <c r="AW14" s="108">
        <v>0</v>
      </c>
      <c r="AX14" s="292">
        <f t="shared" si="5"/>
        <v>0</v>
      </c>
      <c r="AY14" s="289"/>
      <c r="AZ14" s="293" t="s">
        <v>1098</v>
      </c>
    </row>
    <row r="15" spans="1:52" x14ac:dyDescent="0.25">
      <c r="A15" s="106" t="s">
        <v>309</v>
      </c>
      <c r="B15" s="66" t="str">
        <f t="shared" si="4"/>
        <v>5589</v>
      </c>
      <c r="C15" s="106" t="s">
        <v>1208</v>
      </c>
      <c r="D15" s="168">
        <v>149.65</v>
      </c>
      <c r="E15" s="168">
        <v>146.16</v>
      </c>
      <c r="F15" s="139"/>
      <c r="H15" s="168">
        <v>0</v>
      </c>
      <c r="I15" s="168">
        <v>0</v>
      </c>
      <c r="J15" s="139"/>
      <c r="L15" s="168">
        <v>0</v>
      </c>
      <c r="M15" s="168">
        <v>116.66</v>
      </c>
      <c r="N15" s="139"/>
      <c r="P15" s="168">
        <v>0</v>
      </c>
      <c r="Q15" s="168">
        <v>0</v>
      </c>
      <c r="R15" s="139"/>
      <c r="T15" s="168">
        <v>0</v>
      </c>
      <c r="U15" s="168">
        <v>46.14</v>
      </c>
      <c r="V15" s="139"/>
      <c r="W15" s="137"/>
      <c r="X15" s="168">
        <v>0</v>
      </c>
      <c r="Y15" s="168">
        <v>54.54</v>
      </c>
      <c r="Z15" s="139"/>
      <c r="AA15" s="137"/>
      <c r="AB15" s="168">
        <v>0</v>
      </c>
      <c r="AC15" s="168">
        <v>43.9</v>
      </c>
      <c r="AD15" s="139"/>
      <c r="AF15" s="168"/>
      <c r="AG15" s="168"/>
      <c r="AH15" s="168">
        <v>43.9</v>
      </c>
      <c r="AI15" s="289"/>
      <c r="AJ15" s="38"/>
      <c r="AK15" s="348">
        <v>0</v>
      </c>
      <c r="AL15" s="348"/>
      <c r="AM15" s="289"/>
      <c r="AO15" s="291">
        <v>0</v>
      </c>
      <c r="AP15" s="291"/>
      <c r="AQ15" s="289"/>
      <c r="AS15" s="348">
        <v>0</v>
      </c>
      <c r="AT15" s="348">
        <v>58.59</v>
      </c>
      <c r="AU15" s="289"/>
      <c r="AW15" s="108">
        <v>0</v>
      </c>
      <c r="AX15" s="292">
        <f>AW15-AO15</f>
        <v>0</v>
      </c>
      <c r="AY15" s="289" t="e">
        <f t="shared" si="3"/>
        <v>#DIV/0!</v>
      </c>
      <c r="AZ15" s="293" t="s">
        <v>217</v>
      </c>
    </row>
    <row r="16" spans="1:52" x14ac:dyDescent="0.25">
      <c r="A16" s="106" t="s">
        <v>310</v>
      </c>
      <c r="B16" s="66" t="str">
        <f t="shared" si="4"/>
        <v>5730</v>
      </c>
      <c r="C16" s="106" t="s">
        <v>1199</v>
      </c>
      <c r="D16" s="168">
        <v>150</v>
      </c>
      <c r="E16" s="168">
        <v>150</v>
      </c>
      <c r="F16" s="139"/>
      <c r="H16" s="168">
        <v>0</v>
      </c>
      <c r="I16" s="168">
        <v>0</v>
      </c>
      <c r="J16" s="139"/>
      <c r="L16" s="168">
        <v>0</v>
      </c>
      <c r="M16" s="168">
        <v>0</v>
      </c>
      <c r="N16" s="139"/>
      <c r="P16" s="168">
        <v>0</v>
      </c>
      <c r="Q16" s="168">
        <v>0</v>
      </c>
      <c r="R16" s="139"/>
      <c r="T16" s="168">
        <v>0</v>
      </c>
      <c r="U16" s="168">
        <v>0</v>
      </c>
      <c r="V16" s="139"/>
      <c r="W16" s="137"/>
      <c r="X16" s="168">
        <v>0</v>
      </c>
      <c r="Y16" s="168">
        <v>0</v>
      </c>
      <c r="Z16" s="139"/>
      <c r="AA16" s="137"/>
      <c r="AB16" s="168">
        <v>0</v>
      </c>
      <c r="AC16" s="168">
        <v>0</v>
      </c>
      <c r="AD16" s="139"/>
      <c r="AF16" s="168"/>
      <c r="AG16" s="168"/>
      <c r="AH16" s="168"/>
      <c r="AI16" s="289"/>
      <c r="AJ16" s="38"/>
      <c r="AK16" s="348">
        <v>0</v>
      </c>
      <c r="AL16" s="348">
        <v>0</v>
      </c>
      <c r="AM16" s="289"/>
      <c r="AO16" s="291">
        <v>0</v>
      </c>
      <c r="AP16" s="291">
        <v>0</v>
      </c>
      <c r="AQ16" s="289"/>
      <c r="AS16" s="348">
        <v>0</v>
      </c>
      <c r="AT16" s="348">
        <v>0</v>
      </c>
      <c r="AU16" s="289"/>
      <c r="AW16" s="108">
        <v>0</v>
      </c>
      <c r="AX16" s="292">
        <f>AW16-AO16</f>
        <v>0</v>
      </c>
      <c r="AY16" s="289" t="e">
        <f t="shared" si="3"/>
        <v>#DIV/0!</v>
      </c>
      <c r="AZ16" s="111"/>
    </row>
    <row r="17" spans="1:55" s="64" customFormat="1" x14ac:dyDescent="0.25">
      <c r="A17" s="142"/>
      <c r="B17" s="142"/>
      <c r="C17" s="142" t="s">
        <v>168</v>
      </c>
      <c r="D17" s="143">
        <f>SUM(D12:D16)</f>
        <v>2263.65</v>
      </c>
      <c r="E17" s="143">
        <f>SUM(E12:E16)</f>
        <v>2263.65</v>
      </c>
      <c r="F17" s="144">
        <v>0</v>
      </c>
      <c r="G17" s="142"/>
      <c r="H17" s="143">
        <f>SUM(H12:H16)</f>
        <v>1650</v>
      </c>
      <c r="I17" s="143">
        <f>SUM(I12:I16)</f>
        <v>1118.01</v>
      </c>
      <c r="J17" s="144">
        <v>0</v>
      </c>
      <c r="K17" s="142"/>
      <c r="L17" s="143">
        <f>SUM(L12:L16)</f>
        <v>1650</v>
      </c>
      <c r="M17" s="143">
        <f>SUM(M12:M16)</f>
        <v>3092.21</v>
      </c>
      <c r="N17" s="144">
        <v>0</v>
      </c>
      <c r="O17" s="142"/>
      <c r="P17" s="143">
        <f>SUM(P12:P16)</f>
        <v>1650</v>
      </c>
      <c r="Q17" s="143">
        <f>SUM(Q12:Q16)</f>
        <v>1739.59</v>
      </c>
      <c r="R17" s="144">
        <v>0</v>
      </c>
      <c r="S17" s="142"/>
      <c r="T17" s="143">
        <f>SUM(T12:T16)</f>
        <v>3000</v>
      </c>
      <c r="U17" s="143">
        <f>SUM(U12:U16)</f>
        <v>2974.66</v>
      </c>
      <c r="V17" s="144">
        <v>0</v>
      </c>
      <c r="W17" s="142"/>
      <c r="X17" s="143">
        <f>SUM(X12:X16)</f>
        <v>3000</v>
      </c>
      <c r="Y17" s="143">
        <f>SUM(Y12:Y16)</f>
        <v>1802.56</v>
      </c>
      <c r="Z17" s="145">
        <f>(X17-T17)/T17</f>
        <v>0</v>
      </c>
      <c r="AA17" s="142"/>
      <c r="AB17" s="143">
        <f>SUM(AB12:AB16)</f>
        <v>3000</v>
      </c>
      <c r="AC17" s="143">
        <f>SUM(AC12:AC16)</f>
        <v>2685.0600000000004</v>
      </c>
      <c r="AD17" s="144">
        <f>(AB17-X17)/X17</f>
        <v>0</v>
      </c>
      <c r="AE17" s="142"/>
      <c r="AF17" s="143">
        <f>SUM(AF12:AF16)</f>
        <v>3000</v>
      </c>
      <c r="AG17" s="143">
        <f>SUM(AG12:AG16)</f>
        <v>3000</v>
      </c>
      <c r="AH17" s="143">
        <f>SUM(AH12:AH16)</f>
        <v>3393.21</v>
      </c>
      <c r="AI17" s="144">
        <f>(AG17-AB17)/AB17</f>
        <v>0</v>
      </c>
      <c r="AJ17" s="144"/>
      <c r="AK17" s="294">
        <f>SUM(AK12:AK16)</f>
        <v>5284</v>
      </c>
      <c r="AL17" s="294">
        <f>SUM(AL12:AL16)</f>
        <v>6257.4699999999993</v>
      </c>
      <c r="AM17" s="144">
        <f t="shared" si="0"/>
        <v>0.76133333333333331</v>
      </c>
      <c r="AN17" s="142"/>
      <c r="AO17" s="294">
        <f>SUM(AO12:AO16)</f>
        <v>4000</v>
      </c>
      <c r="AP17" s="294">
        <f>SUM(AP11:AP16)</f>
        <v>5827.01</v>
      </c>
      <c r="AQ17" s="144">
        <f t="shared" si="1"/>
        <v>-0.24299772899318697</v>
      </c>
      <c r="AR17" s="142"/>
      <c r="AS17" s="294">
        <f>SUM(AS12:AS16)</f>
        <v>5600</v>
      </c>
      <c r="AT17" s="294">
        <f>SUM(AT12:AT16)</f>
        <v>4126.6899999999996</v>
      </c>
      <c r="AU17" s="144">
        <f t="shared" si="2"/>
        <v>0.4</v>
      </c>
      <c r="AV17" s="142"/>
      <c r="AW17" s="146">
        <f>SUM(AW12:AW16)</f>
        <v>5600</v>
      </c>
      <c r="AX17" s="146">
        <f>SUM(AX12:AX16)</f>
        <v>0</v>
      </c>
      <c r="AY17" s="144">
        <f t="shared" si="3"/>
        <v>0</v>
      </c>
      <c r="AZ17" s="142"/>
    </row>
    <row r="18" spans="1:55" s="135" customFormat="1" x14ac:dyDescent="0.25">
      <c r="D18" s="62"/>
      <c r="E18" s="62"/>
      <c r="F18" s="139"/>
      <c r="G18" s="137"/>
      <c r="H18" s="62"/>
      <c r="I18" s="62"/>
      <c r="J18" s="139"/>
      <c r="K18" s="137"/>
      <c r="L18" s="62"/>
      <c r="M18" s="62"/>
      <c r="N18" s="139"/>
      <c r="O18" s="137"/>
      <c r="P18" s="62"/>
      <c r="Q18" s="62"/>
      <c r="R18" s="139"/>
      <c r="S18" s="137"/>
      <c r="T18" s="62"/>
      <c r="U18" s="62"/>
      <c r="V18" s="139"/>
      <c r="W18" s="137"/>
      <c r="X18" s="62"/>
      <c r="Y18" s="62"/>
      <c r="Z18" s="139"/>
      <c r="AA18" s="137"/>
      <c r="AB18" s="62"/>
      <c r="AC18" s="62"/>
      <c r="AD18" s="139"/>
      <c r="AE18" s="137"/>
      <c r="AF18" s="62"/>
      <c r="AG18" s="62"/>
      <c r="AH18" s="62"/>
      <c r="AI18" s="139"/>
      <c r="AJ18" s="139"/>
      <c r="AK18" s="62"/>
      <c r="AL18" s="62"/>
      <c r="AM18" s="289"/>
      <c r="AN18" s="290"/>
      <c r="AO18" s="62"/>
      <c r="AP18" s="62"/>
      <c r="AQ18" s="289"/>
      <c r="AR18" s="290"/>
      <c r="AS18" s="62"/>
      <c r="AT18" s="62"/>
      <c r="AU18" s="289"/>
      <c r="AV18" s="290"/>
      <c r="AW18" s="136"/>
      <c r="AX18" s="136"/>
      <c r="AY18" s="289"/>
    </row>
    <row r="19" spans="1:55" s="64" customFormat="1" x14ac:dyDescent="0.25">
      <c r="A19" s="151"/>
      <c r="B19" s="151"/>
      <c r="C19" s="156" t="s">
        <v>169</v>
      </c>
      <c r="D19" s="153">
        <f>D8+D17</f>
        <v>28415.65</v>
      </c>
      <c r="E19" s="153">
        <f>E8+E17</f>
        <v>28359.02</v>
      </c>
      <c r="F19" s="154">
        <v>6.13E-2</v>
      </c>
      <c r="G19" s="151"/>
      <c r="H19" s="153">
        <f>H8+H17</f>
        <v>28955</v>
      </c>
      <c r="I19" s="153">
        <f>I8+I17</f>
        <v>28423.35</v>
      </c>
      <c r="J19" s="154">
        <v>6.13E-2</v>
      </c>
      <c r="K19" s="151"/>
      <c r="L19" s="153">
        <f>L8+L17</f>
        <v>30730.1</v>
      </c>
      <c r="M19" s="153">
        <f>M8+M17</f>
        <v>32060.91</v>
      </c>
      <c r="N19" s="154">
        <v>6.13E-2</v>
      </c>
      <c r="O19" s="151"/>
      <c r="P19" s="153">
        <f>P8+P17</f>
        <v>32451.65</v>
      </c>
      <c r="Q19" s="153">
        <f>Q8+Q17</f>
        <v>32596.799999999999</v>
      </c>
      <c r="R19" s="154">
        <v>6.13E-2</v>
      </c>
      <c r="S19" s="151"/>
      <c r="T19" s="153">
        <f>T8+T17</f>
        <v>35381.229999999996</v>
      </c>
      <c r="U19" s="153">
        <f>U8+U17</f>
        <v>35385.229999999996</v>
      </c>
      <c r="V19" s="154">
        <v>6.13E-2</v>
      </c>
      <c r="W19" s="151"/>
      <c r="X19" s="153">
        <f>X8+X17</f>
        <v>37413.83</v>
      </c>
      <c r="Y19" s="153">
        <f>Y8+Y17</f>
        <v>35875.799999999996</v>
      </c>
      <c r="Z19" s="154">
        <f>(X19-T19)/T19</f>
        <v>5.7448539804862808E-2</v>
      </c>
      <c r="AA19" s="151"/>
      <c r="AB19" s="153">
        <f>AB8+AB17</f>
        <v>38824.07</v>
      </c>
      <c r="AC19" s="153">
        <f>AC8+AC17</f>
        <v>38509.129999999997</v>
      </c>
      <c r="AD19" s="154">
        <f>(AB19-X19)/X19</f>
        <v>3.7693013519332234E-2</v>
      </c>
      <c r="AE19" s="151"/>
      <c r="AF19" s="153">
        <f>AF8+AF17</f>
        <v>40509.07</v>
      </c>
      <c r="AG19" s="280">
        <f>AG8+AG17</f>
        <v>44891.94</v>
      </c>
      <c r="AH19" s="153">
        <f>AH8+AH17</f>
        <v>45285.15</v>
      </c>
      <c r="AI19" s="154">
        <f>(AG19-AB19)/AB19</f>
        <v>0.15629144497215267</v>
      </c>
      <c r="AJ19" s="154"/>
      <c r="AK19" s="295">
        <f>AK8+AK17</f>
        <v>49470.31</v>
      </c>
      <c r="AL19" s="295">
        <f>AL8+AL17</f>
        <v>50276.15</v>
      </c>
      <c r="AM19" s="154">
        <f t="shared" si="0"/>
        <v>0.1019864590391949</v>
      </c>
      <c r="AN19" s="151"/>
      <c r="AO19" s="295">
        <f>AO8+AO17</f>
        <v>49154.28</v>
      </c>
      <c r="AP19" s="295">
        <f>AP8+AP17</f>
        <v>51152.58</v>
      </c>
      <c r="AQ19" s="154">
        <f>(AO19-AK19)/AK19</f>
        <v>-6.3882761195553223E-3</v>
      </c>
      <c r="AR19" s="151"/>
      <c r="AS19" s="295">
        <f>AS8+AS17</f>
        <v>51889.27</v>
      </c>
      <c r="AT19" s="295">
        <f>AT8+AT17</f>
        <v>26421.07</v>
      </c>
      <c r="AU19" s="154">
        <f>(AS19-AO19)/AO19</f>
        <v>5.5640932997085869E-2</v>
      </c>
      <c r="AV19" s="151"/>
      <c r="AW19" s="155" t="e">
        <f>SUM(AW8+AW17)</f>
        <v>#REF!</v>
      </c>
      <c r="AX19" s="155" t="e">
        <f>SUM(AX8+AX17)</f>
        <v>#REF!</v>
      </c>
      <c r="AY19" s="154" t="e">
        <f>(AW19-AS19)/AS19</f>
        <v>#REF!</v>
      </c>
      <c r="AZ19" s="485" t="s">
        <v>1778</v>
      </c>
    </row>
    <row r="20" spans="1:55" x14ac:dyDescent="0.25">
      <c r="D20" s="67"/>
      <c r="H20" s="67"/>
      <c r="L20" s="67"/>
      <c r="P20" s="67"/>
      <c r="T20" s="67"/>
      <c r="X20" s="67"/>
      <c r="AB20" s="67"/>
      <c r="AF20" s="67"/>
      <c r="AG20" s="67"/>
      <c r="AK20" s="296"/>
      <c r="AO20" s="296"/>
      <c r="AS20" s="296"/>
      <c r="AW20" s="199"/>
    </row>
    <row r="21" spans="1:55" s="61" customFormat="1" thickBot="1" x14ac:dyDescent="0.25">
      <c r="C21" s="61" t="s">
        <v>170</v>
      </c>
      <c r="D21" s="69"/>
      <c r="E21" s="68">
        <f>D19-E19</f>
        <v>56.630000000001019</v>
      </c>
      <c r="G21" s="65"/>
      <c r="H21" s="69"/>
      <c r="I21" s="68">
        <f>H19-I19</f>
        <v>531.65000000000146</v>
      </c>
      <c r="K21" s="65"/>
      <c r="L21" s="69"/>
      <c r="M21" s="68">
        <f>L19-M19</f>
        <v>-1330.8100000000013</v>
      </c>
      <c r="O21" s="65"/>
      <c r="P21" s="69"/>
      <c r="Q21" s="68">
        <f>P19-Q19</f>
        <v>-145.14999999999782</v>
      </c>
      <c r="S21" s="65"/>
      <c r="T21" s="69"/>
      <c r="U21" s="68">
        <f>T19-U19</f>
        <v>-4</v>
      </c>
      <c r="W21" s="65"/>
      <c r="X21" s="69"/>
      <c r="Y21" s="68">
        <f>X19-Y19</f>
        <v>1538.0300000000061</v>
      </c>
      <c r="AA21" s="65"/>
      <c r="AB21" s="69"/>
      <c r="AC21" s="68">
        <f>AB19-AC19</f>
        <v>314.94000000000233</v>
      </c>
      <c r="AE21" s="65"/>
      <c r="AF21" s="69"/>
      <c r="AG21" s="69"/>
      <c r="AH21" s="439">
        <f>AG19-AH19</f>
        <v>-393.20999999999913</v>
      </c>
      <c r="AK21" s="69"/>
      <c r="AL21" s="439">
        <f>AK19-AL19</f>
        <v>-805.84000000000378</v>
      </c>
      <c r="AN21" s="65"/>
      <c r="AO21" s="69"/>
      <c r="AP21" s="439">
        <f>AO19-AP19</f>
        <v>-1998.3000000000029</v>
      </c>
      <c r="AR21" s="65"/>
      <c r="AS21" s="69"/>
      <c r="AT21" s="68">
        <f>AS19-AT19</f>
        <v>25468.199999999997</v>
      </c>
      <c r="AV21" s="65"/>
      <c r="AW21" s="70"/>
      <c r="AX21" s="70"/>
    </row>
    <row r="22" spans="1:55" ht="14.25" thickTop="1" x14ac:dyDescent="0.25">
      <c r="D22" s="67"/>
      <c r="F22" s="139"/>
      <c r="H22" s="67"/>
      <c r="J22" s="139"/>
      <c r="L22" s="67"/>
      <c r="N22" s="139"/>
      <c r="P22" s="67"/>
      <c r="R22" s="139"/>
      <c r="T22" s="67"/>
      <c r="V22" s="38"/>
      <c r="X22" s="67"/>
      <c r="AB22" s="67"/>
      <c r="AF22" s="67"/>
      <c r="AG22" s="67"/>
      <c r="AK22" s="296"/>
      <c r="AO22" s="296"/>
      <c r="AS22" s="296"/>
      <c r="AW22" s="163" t="s">
        <v>947</v>
      </c>
      <c r="AX22" s="164"/>
      <c r="AY22" s="165"/>
      <c r="AZ22" s="135"/>
      <c r="BA22" s="135"/>
      <c r="BB22" s="135"/>
      <c r="BC22" s="135"/>
    </row>
    <row r="23" spans="1:55" x14ac:dyDescent="0.25">
      <c r="A23" s="76"/>
      <c r="B23" s="76"/>
      <c r="C23" s="319"/>
      <c r="D23" s="76"/>
      <c r="E23" s="76"/>
      <c r="F23" s="77"/>
      <c r="G23" s="76"/>
      <c r="H23" s="76"/>
      <c r="I23" s="76"/>
      <c r="J23" s="77"/>
      <c r="K23" s="76"/>
      <c r="L23" s="76"/>
      <c r="M23" s="76"/>
      <c r="N23" s="77"/>
      <c r="O23" s="76"/>
      <c r="P23" s="76"/>
      <c r="Q23" s="76"/>
      <c r="R23" s="77"/>
      <c r="S23" s="76"/>
      <c r="T23" s="76"/>
      <c r="U23" s="76"/>
      <c r="V23" s="77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166" t="s">
        <v>202</v>
      </c>
      <c r="AX23" s="2"/>
      <c r="AY23" s="215" t="e">
        <f>AW8*0.0145</f>
        <v>#REF!</v>
      </c>
      <c r="AZ23" s="135"/>
      <c r="BA23" s="135"/>
      <c r="BB23" s="135"/>
      <c r="BC23" s="135"/>
    </row>
    <row r="24" spans="1:55" ht="13.5" customHeight="1" x14ac:dyDescent="0.25">
      <c r="A24" s="320"/>
      <c r="B24" s="321"/>
      <c r="C24" s="76"/>
      <c r="D24" s="78"/>
      <c r="E24" s="78"/>
      <c r="F24" s="77"/>
      <c r="G24" s="76"/>
      <c r="H24" s="78"/>
      <c r="I24" s="78"/>
      <c r="J24" s="77"/>
      <c r="K24" s="76"/>
      <c r="L24" s="78"/>
      <c r="M24" s="78"/>
      <c r="N24" s="77"/>
      <c r="O24" s="76"/>
      <c r="P24" s="78"/>
      <c r="Q24" s="78"/>
      <c r="R24" s="77"/>
      <c r="S24" s="76"/>
      <c r="T24" s="78"/>
      <c r="U24" s="78"/>
      <c r="V24" s="77"/>
      <c r="W24" s="76"/>
      <c r="X24" s="78"/>
      <c r="Y24" s="78"/>
      <c r="Z24" s="77"/>
      <c r="AA24" s="76"/>
      <c r="AB24" s="78"/>
      <c r="AC24" s="78"/>
      <c r="AD24" s="77"/>
      <c r="AE24" s="76"/>
      <c r="AF24" s="78"/>
      <c r="AG24" s="78"/>
      <c r="AH24" s="78"/>
      <c r="AI24" s="322"/>
      <c r="AJ24" s="77"/>
      <c r="AK24" s="78"/>
      <c r="AL24" s="78"/>
      <c r="AM24" s="77"/>
      <c r="AN24" s="76"/>
      <c r="AO24" s="78"/>
      <c r="AP24" s="78"/>
      <c r="AQ24" s="77"/>
      <c r="AR24" s="76"/>
      <c r="AS24" s="78"/>
      <c r="AT24" s="78"/>
      <c r="AU24" s="77"/>
      <c r="AV24" s="76"/>
      <c r="AW24" s="134" t="s">
        <v>203</v>
      </c>
      <c r="AX24" s="2"/>
      <c r="AY24" s="215" t="e">
        <f>AW8*0.0009</f>
        <v>#REF!</v>
      </c>
      <c r="AZ24" s="135"/>
      <c r="BA24" s="135"/>
      <c r="BB24" s="135"/>
      <c r="BC24" s="135"/>
    </row>
    <row r="25" spans="1:55" x14ac:dyDescent="0.25">
      <c r="A25" s="320"/>
      <c r="B25" s="321"/>
      <c r="C25" s="76"/>
      <c r="D25" s="78"/>
      <c r="E25" s="78"/>
      <c r="F25" s="77"/>
      <c r="G25" s="76"/>
      <c r="H25" s="78"/>
      <c r="I25" s="78"/>
      <c r="J25" s="77"/>
      <c r="K25" s="76"/>
      <c r="L25" s="78"/>
      <c r="M25" s="78"/>
      <c r="N25" s="77"/>
      <c r="O25" s="76"/>
      <c r="P25" s="78"/>
      <c r="Q25" s="78"/>
      <c r="R25" s="77"/>
      <c r="S25" s="76"/>
      <c r="T25" s="78"/>
      <c r="U25" s="78"/>
      <c r="V25" s="77"/>
      <c r="W25" s="76"/>
      <c r="X25" s="78"/>
      <c r="Y25" s="78"/>
      <c r="Z25" s="77"/>
      <c r="AA25" s="76"/>
      <c r="AB25" s="78"/>
      <c r="AC25" s="78"/>
      <c r="AD25" s="77"/>
      <c r="AE25" s="76"/>
      <c r="AF25" s="78"/>
      <c r="AG25" s="78"/>
      <c r="AH25" s="78"/>
      <c r="AI25" s="323"/>
      <c r="AJ25" s="77"/>
      <c r="AK25" s="78"/>
      <c r="AL25" s="78"/>
      <c r="AM25" s="77"/>
      <c r="AN25" s="76"/>
      <c r="AO25" s="78"/>
      <c r="AP25" s="78"/>
      <c r="AQ25" s="77"/>
      <c r="AR25" s="76"/>
      <c r="AS25" s="78"/>
      <c r="AT25" s="78"/>
      <c r="AU25" s="77"/>
      <c r="AV25" s="76"/>
      <c r="AW25" s="134" t="s">
        <v>204</v>
      </c>
      <c r="AX25" s="2"/>
      <c r="AY25" s="215" t="e">
        <f>AW8*0.001</f>
        <v>#REF!</v>
      </c>
      <c r="AZ25" s="135"/>
      <c r="BA25" s="135"/>
      <c r="BB25" s="135"/>
      <c r="BC25" s="135"/>
    </row>
    <row r="26" spans="1:55" x14ac:dyDescent="0.25">
      <c r="A26" s="319"/>
      <c r="B26" s="76"/>
      <c r="C26" s="306"/>
      <c r="D26" s="100"/>
      <c r="E26" s="100"/>
      <c r="F26" s="77"/>
      <c r="G26" s="306"/>
      <c r="H26" s="100"/>
      <c r="I26" s="100"/>
      <c r="J26" s="77"/>
      <c r="K26" s="306"/>
      <c r="L26" s="100"/>
      <c r="M26" s="100"/>
      <c r="N26" s="77"/>
      <c r="O26" s="306"/>
      <c r="P26" s="100"/>
      <c r="Q26" s="100"/>
      <c r="R26" s="77"/>
      <c r="S26" s="306"/>
      <c r="T26" s="100"/>
      <c r="U26" s="100"/>
      <c r="V26" s="77"/>
      <c r="W26" s="306"/>
      <c r="X26" s="100"/>
      <c r="Y26" s="100"/>
      <c r="Z26" s="77"/>
      <c r="AA26" s="76"/>
      <c r="AB26" s="100"/>
      <c r="AC26" s="100"/>
      <c r="AD26" s="77"/>
      <c r="AE26" s="76"/>
      <c r="AF26" s="100"/>
      <c r="AG26" s="100"/>
      <c r="AH26" s="100"/>
      <c r="AI26" s="77"/>
      <c r="AJ26" s="77"/>
      <c r="AK26" s="100"/>
      <c r="AL26" s="100"/>
      <c r="AM26" s="77"/>
      <c r="AN26" s="76"/>
      <c r="AO26" s="100"/>
      <c r="AP26" s="100"/>
      <c r="AQ26" s="77"/>
      <c r="AR26" s="76"/>
      <c r="AS26" s="100"/>
      <c r="AT26" s="100"/>
      <c r="AU26" s="77"/>
      <c r="AV26" s="76"/>
      <c r="AW26" s="134" t="s">
        <v>205</v>
      </c>
      <c r="AX26" s="2"/>
      <c r="AY26" s="215" t="e">
        <f>#REF!</f>
        <v>#REF!</v>
      </c>
      <c r="AZ26" s="135"/>
      <c r="BA26" s="135"/>
      <c r="BB26" s="135"/>
      <c r="BC26" s="135"/>
    </row>
    <row r="27" spans="1:55" x14ac:dyDescent="0.25">
      <c r="A27" s="76"/>
      <c r="B27" s="76"/>
      <c r="C27" s="76"/>
      <c r="D27" s="76"/>
      <c r="E27" s="76"/>
      <c r="F27" s="77"/>
      <c r="G27" s="76"/>
      <c r="H27" s="76"/>
      <c r="I27" s="76"/>
      <c r="J27" s="77"/>
      <c r="K27" s="76"/>
      <c r="L27" s="76"/>
      <c r="M27" s="76"/>
      <c r="N27" s="77"/>
      <c r="O27" s="76"/>
      <c r="P27" s="76"/>
      <c r="Q27" s="76"/>
      <c r="R27" s="77"/>
      <c r="S27" s="76"/>
      <c r="T27" s="76"/>
      <c r="U27" s="76"/>
      <c r="V27" s="77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134" t="s">
        <v>923</v>
      </c>
      <c r="AX27" s="2"/>
      <c r="AY27" s="216" t="s">
        <v>901</v>
      </c>
      <c r="AZ27" s="135"/>
      <c r="BA27" s="135"/>
      <c r="BB27" s="135"/>
      <c r="BC27" s="135"/>
    </row>
    <row r="28" spans="1:55" x14ac:dyDescent="0.25">
      <c r="A28" s="76"/>
      <c r="B28" s="76"/>
      <c r="C28" s="76"/>
      <c r="D28" s="76"/>
      <c r="E28" s="76"/>
      <c r="F28" s="77"/>
      <c r="G28" s="76"/>
      <c r="H28" s="76"/>
      <c r="I28" s="76"/>
      <c r="J28" s="77"/>
      <c r="K28" s="76"/>
      <c r="L28" s="76"/>
      <c r="M28" s="76"/>
      <c r="N28" s="77"/>
      <c r="O28" s="76"/>
      <c r="P28" s="76"/>
      <c r="Q28" s="76"/>
      <c r="R28" s="77"/>
      <c r="S28" s="76"/>
      <c r="T28" s="76"/>
      <c r="U28" s="76"/>
      <c r="V28" s="77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456"/>
      <c r="AX28" s="160"/>
      <c r="AY28" s="217" t="e">
        <f>SUM(AY23:AY27)</f>
        <v>#REF!</v>
      </c>
      <c r="AZ28" s="135"/>
      <c r="BA28" s="135"/>
      <c r="BB28" s="135"/>
      <c r="BC28" s="135"/>
    </row>
    <row r="29" spans="1:55" x14ac:dyDescent="0.25">
      <c r="F29" s="139"/>
      <c r="J29" s="139"/>
      <c r="N29" s="139"/>
      <c r="R29" s="139"/>
      <c r="V29" s="38"/>
      <c r="AW29" s="136"/>
      <c r="AX29" s="136"/>
      <c r="AY29" s="135"/>
      <c r="AZ29" s="135"/>
      <c r="BA29" s="135"/>
      <c r="BB29" s="135"/>
      <c r="BC29" s="135"/>
    </row>
    <row r="30" spans="1:55" x14ac:dyDescent="0.25">
      <c r="F30" s="139"/>
      <c r="J30" s="139"/>
      <c r="N30" s="139"/>
      <c r="R30" s="139"/>
      <c r="V30" s="38"/>
      <c r="AW30" s="136"/>
      <c r="AX30" s="136"/>
      <c r="AY30" s="135"/>
      <c r="AZ30" s="135"/>
      <c r="BA30" s="135"/>
      <c r="BB30" s="135"/>
      <c r="BC30" s="135"/>
    </row>
    <row r="31" spans="1:55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  <c r="AW31" s="136"/>
      <c r="AX31" s="136"/>
      <c r="AY31" s="135"/>
      <c r="AZ31" s="135"/>
      <c r="BA31" s="135"/>
      <c r="BB31" s="135"/>
      <c r="BC31" s="135"/>
    </row>
    <row r="32" spans="1:55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W32" s="78"/>
      <c r="AX32" s="78"/>
      <c r="AY32" s="135"/>
      <c r="AZ32" s="135"/>
      <c r="BA32" s="135"/>
      <c r="BB32" s="135"/>
      <c r="BC32" s="135"/>
    </row>
    <row r="33" spans="4:55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  <c r="AW33" s="78"/>
      <c r="AX33" s="78"/>
      <c r="AY33" s="135"/>
      <c r="AZ33" s="135"/>
      <c r="BA33" s="135"/>
      <c r="BB33" s="135"/>
      <c r="BC33" s="135"/>
    </row>
    <row r="34" spans="4:55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  <c r="AW34" s="136"/>
      <c r="AX34" s="136"/>
      <c r="AY34" s="135"/>
      <c r="AZ34" s="135"/>
      <c r="BA34" s="135"/>
      <c r="BB34" s="135"/>
      <c r="BC34" s="135"/>
    </row>
    <row r="35" spans="4:55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  <c r="AW35" s="136"/>
      <c r="AX35" s="136"/>
      <c r="AY35" s="135"/>
      <c r="AZ35" s="135"/>
      <c r="BA35" s="135"/>
      <c r="BB35" s="135"/>
      <c r="BC35" s="135"/>
    </row>
    <row r="36" spans="4:55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  <c r="AW36" s="136"/>
      <c r="AX36" s="136"/>
      <c r="AY36" s="135"/>
      <c r="AZ36" s="135"/>
      <c r="BA36" s="135"/>
      <c r="BB36" s="135"/>
      <c r="BC36" s="135"/>
    </row>
    <row r="37" spans="4:55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  <c r="AW37" s="136"/>
      <c r="AX37" s="136"/>
      <c r="AY37" s="135"/>
      <c r="AZ37" s="135"/>
      <c r="BA37" s="135"/>
      <c r="BB37" s="135"/>
      <c r="BC37" s="135"/>
    </row>
    <row r="38" spans="4:55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  <c r="AW38" s="136"/>
      <c r="AX38" s="136"/>
      <c r="AY38" s="135"/>
      <c r="AZ38" s="135"/>
      <c r="BA38" s="135"/>
      <c r="BB38" s="135"/>
      <c r="BC38" s="135"/>
    </row>
    <row r="39" spans="4:55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  <c r="AW39" s="136"/>
      <c r="AX39" s="136"/>
      <c r="AY39" s="135"/>
      <c r="AZ39" s="135"/>
      <c r="BA39" s="135"/>
      <c r="BB39" s="135"/>
      <c r="BC39" s="135"/>
    </row>
    <row r="40" spans="4:55" x14ac:dyDescent="0.25">
      <c r="D40" s="67"/>
      <c r="F40" s="139"/>
      <c r="H40" s="67"/>
      <c r="J40" s="139"/>
      <c r="L40" s="67"/>
      <c r="N40" s="139"/>
      <c r="P40" s="67"/>
      <c r="R40" s="139"/>
      <c r="T40" s="67"/>
      <c r="V40" s="38"/>
      <c r="X40" s="67"/>
      <c r="AB40" s="67"/>
      <c r="AF40" s="67"/>
      <c r="AG40" s="67"/>
      <c r="AK40" s="296"/>
      <c r="AO40" s="296"/>
      <c r="AS40" s="296"/>
      <c r="AW40" s="136"/>
      <c r="AX40" s="136"/>
      <c r="AY40" s="135"/>
      <c r="AZ40" s="135"/>
      <c r="BA40" s="135"/>
      <c r="BB40" s="135"/>
      <c r="BC40" s="135"/>
    </row>
    <row r="41" spans="4:55" x14ac:dyDescent="0.25">
      <c r="D41" s="67"/>
      <c r="F41" s="139"/>
      <c r="H41" s="67"/>
      <c r="J41" s="139"/>
      <c r="L41" s="67"/>
      <c r="N41" s="139"/>
      <c r="P41" s="67"/>
      <c r="R41" s="139"/>
      <c r="T41" s="67"/>
      <c r="V41" s="38"/>
      <c r="X41" s="67"/>
      <c r="AB41" s="67"/>
      <c r="AF41" s="67"/>
      <c r="AG41" s="67"/>
      <c r="AK41" s="296"/>
      <c r="AO41" s="296"/>
      <c r="AS41" s="296"/>
      <c r="AW41" s="136"/>
      <c r="AX41" s="136"/>
      <c r="AY41" s="135"/>
      <c r="AZ41" s="135"/>
      <c r="BA41" s="135"/>
      <c r="BB41" s="135"/>
      <c r="BC41" s="135"/>
    </row>
    <row r="42" spans="4:55" x14ac:dyDescent="0.25">
      <c r="D42" s="67"/>
      <c r="F42" s="139"/>
      <c r="H42" s="67"/>
      <c r="J42" s="139"/>
      <c r="L42" s="67"/>
      <c r="N42" s="139"/>
      <c r="P42" s="67"/>
      <c r="R42" s="139"/>
      <c r="T42" s="67"/>
      <c r="V42" s="38"/>
      <c r="X42" s="67"/>
      <c r="AB42" s="67"/>
      <c r="AF42" s="67"/>
      <c r="AG42" s="67"/>
      <c r="AK42" s="296"/>
      <c r="AO42" s="296"/>
      <c r="AS42" s="296"/>
      <c r="AW42" s="136"/>
      <c r="AX42" s="136"/>
      <c r="AY42" s="135"/>
      <c r="AZ42" s="135"/>
      <c r="BA42" s="135"/>
      <c r="BB42" s="135"/>
      <c r="BC42" s="135"/>
    </row>
    <row r="43" spans="4:5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  <c r="AW43" s="136"/>
      <c r="AX43" s="136"/>
      <c r="AY43" s="135"/>
      <c r="AZ43" s="135"/>
      <c r="BA43" s="135"/>
      <c r="BB43" s="135"/>
      <c r="BC43" s="135"/>
    </row>
    <row r="44" spans="4:5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  <c r="AW44" s="136"/>
      <c r="AX44" s="136"/>
      <c r="AY44" s="135"/>
      <c r="AZ44" s="135"/>
      <c r="BA44" s="135"/>
      <c r="BB44" s="135"/>
      <c r="BC44" s="135"/>
    </row>
    <row r="45" spans="4:5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  <c r="AW45" s="136"/>
      <c r="AX45" s="136"/>
      <c r="AY45" s="135"/>
      <c r="AZ45" s="135"/>
      <c r="BA45" s="135"/>
      <c r="BB45" s="135"/>
      <c r="BC45" s="135"/>
    </row>
    <row r="46" spans="4:5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  <c r="AW46" s="136"/>
      <c r="AX46" s="136"/>
      <c r="AY46" s="135"/>
      <c r="AZ46" s="135"/>
      <c r="BA46" s="135"/>
      <c r="BB46" s="135"/>
      <c r="BC46" s="135"/>
    </row>
    <row r="47" spans="4:5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  <c r="AW47" s="136"/>
      <c r="AX47" s="136"/>
      <c r="AY47" s="135"/>
      <c r="AZ47" s="135"/>
      <c r="BA47" s="135"/>
      <c r="BB47" s="135"/>
      <c r="BC47" s="135"/>
    </row>
    <row r="48" spans="4:5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  <c r="AW48" s="136"/>
      <c r="AX48" s="136"/>
      <c r="AY48" s="135"/>
      <c r="AZ48" s="135"/>
      <c r="BA48" s="135"/>
      <c r="BB48" s="135"/>
      <c r="BC48" s="135"/>
    </row>
    <row r="49" spans="4:5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  <c r="AW49" s="136"/>
      <c r="AX49" s="136"/>
      <c r="AY49" s="135"/>
      <c r="AZ49" s="135"/>
      <c r="BA49" s="135"/>
      <c r="BB49" s="135"/>
      <c r="BC49" s="135"/>
    </row>
    <row r="50" spans="4:5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  <c r="AW50" s="136"/>
      <c r="AX50" s="136"/>
      <c r="AY50" s="135"/>
      <c r="AZ50" s="135"/>
      <c r="BA50" s="135"/>
      <c r="BB50" s="135"/>
      <c r="BC50" s="135"/>
    </row>
    <row r="51" spans="4:5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  <c r="AW51" s="136"/>
      <c r="AX51" s="136"/>
      <c r="AY51" s="135"/>
      <c r="AZ51" s="135"/>
      <c r="BA51" s="135"/>
      <c r="BB51" s="135"/>
      <c r="BC51" s="135"/>
    </row>
    <row r="52" spans="4:5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  <c r="AW52" s="136"/>
      <c r="AX52" s="136"/>
      <c r="AY52" s="135"/>
      <c r="AZ52" s="135"/>
      <c r="BA52" s="135"/>
      <c r="BB52" s="135"/>
      <c r="BC52" s="135"/>
    </row>
    <row r="53" spans="4:5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  <c r="AW53" s="136"/>
      <c r="AX53" s="136"/>
      <c r="AY53" s="135"/>
      <c r="AZ53" s="135"/>
      <c r="BA53" s="135"/>
      <c r="BB53" s="135"/>
      <c r="BC53" s="135"/>
    </row>
    <row r="54" spans="4:5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  <c r="AW54" s="136"/>
      <c r="AX54" s="136"/>
      <c r="AY54" s="135"/>
      <c r="AZ54" s="135"/>
      <c r="BA54" s="135"/>
      <c r="BB54" s="135"/>
      <c r="BC54" s="135"/>
    </row>
    <row r="55" spans="4:5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  <c r="AW55" s="136"/>
      <c r="AX55" s="136"/>
      <c r="AY55" s="135"/>
      <c r="AZ55" s="135"/>
      <c r="BA55" s="135"/>
      <c r="BB55" s="135"/>
      <c r="BC55" s="135"/>
    </row>
    <row r="56" spans="4:5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  <c r="AW56" s="136"/>
      <c r="AX56" s="136"/>
      <c r="AY56" s="135"/>
      <c r="AZ56" s="135"/>
      <c r="BA56" s="135"/>
      <c r="BB56" s="135"/>
      <c r="BC56" s="135"/>
    </row>
    <row r="57" spans="4:5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  <c r="AW57" s="136"/>
      <c r="AX57" s="136"/>
      <c r="AY57" s="135"/>
      <c r="AZ57" s="135"/>
      <c r="BA57" s="135"/>
      <c r="BB57" s="135"/>
      <c r="BC57" s="135"/>
    </row>
    <row r="58" spans="4:5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  <c r="AW58" s="136"/>
      <c r="AX58" s="136"/>
      <c r="AY58" s="135"/>
      <c r="AZ58" s="135"/>
      <c r="BA58" s="135"/>
      <c r="BB58" s="135"/>
      <c r="BC58" s="135"/>
    </row>
    <row r="59" spans="4:5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  <c r="AW59" s="136"/>
      <c r="AX59" s="136"/>
      <c r="AY59" s="135"/>
      <c r="AZ59" s="135"/>
      <c r="BA59" s="135"/>
      <c r="BB59" s="135"/>
      <c r="BC59" s="135"/>
    </row>
    <row r="60" spans="4:5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5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5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5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5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296" t="s">
        <v>1128</v>
      </c>
      <c r="E126" s="135">
        <v>30.35</v>
      </c>
      <c r="F126" s="135">
        <v>25</v>
      </c>
      <c r="G126" s="290"/>
      <c r="H126" s="296"/>
      <c r="I126" s="287"/>
      <c r="J126" s="28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5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376"/>
  <sheetViews>
    <sheetView zoomScaleNormal="100" zoomScaleSheetLayoutView="100" workbookViewId="0"/>
  </sheetViews>
  <sheetFormatPr defaultRowHeight="13.5" x14ac:dyDescent="0.25"/>
  <cols>
    <col min="1" max="1" width="13" style="106" customWidth="1"/>
    <col min="2" max="2" width="5" style="106" customWidth="1"/>
    <col min="3" max="3" width="24.140625" style="106" customWidth="1"/>
    <col min="4" max="4" width="9.5703125" style="135" bestFit="1" customWidth="1"/>
    <col min="5" max="5" width="9.28515625" style="135" customWidth="1"/>
    <col min="6" max="6" width="8" style="135" bestFit="1" customWidth="1"/>
    <col min="7" max="7" width="2.140625" style="137" customWidth="1"/>
    <col min="8" max="9" width="10.5703125" style="135" bestFit="1" customWidth="1"/>
    <col min="10" max="10" width="6.140625" style="135" bestFit="1" customWidth="1"/>
    <col min="11" max="11" width="2.140625" style="137" customWidth="1"/>
    <col min="12" max="12" width="10.5703125" style="135" bestFit="1" customWidth="1"/>
    <col min="13" max="13" width="10.140625" style="135" bestFit="1" customWidth="1"/>
    <col min="14" max="14" width="6.140625" style="135" bestFit="1" customWidth="1"/>
    <col min="15" max="15" width="2.140625" style="137" customWidth="1"/>
    <col min="16" max="17" width="10.5703125" style="135" bestFit="1" customWidth="1"/>
    <col min="18" max="18" width="6.140625" style="135" bestFit="1" customWidth="1"/>
    <col min="19" max="19" width="2.140625" style="137" customWidth="1"/>
    <col min="20" max="21" width="10.5703125" style="106" bestFit="1" customWidth="1"/>
    <col min="22" max="22" width="6.140625" style="106" bestFit="1" customWidth="1"/>
    <col min="23" max="23" width="2.140625" style="59" customWidth="1"/>
    <col min="24" max="25" width="10.5703125" style="106" bestFit="1" customWidth="1"/>
    <col min="26" max="26" width="8.140625" style="106" bestFit="1" customWidth="1"/>
    <col min="27" max="27" width="2.140625" style="59" customWidth="1"/>
    <col min="28" max="29" width="10.5703125" style="106" bestFit="1" customWidth="1"/>
    <col min="30" max="30" width="7.7109375" style="106" bestFit="1" customWidth="1"/>
    <col min="31" max="31" width="2.140625" style="137" customWidth="1"/>
    <col min="32" max="33" width="10.5703125" style="135" customWidth="1"/>
    <col min="34" max="34" width="10.5703125" style="135" bestFit="1" customWidth="1"/>
    <col min="35" max="35" width="8.28515625" style="135" bestFit="1" customWidth="1"/>
    <col min="36" max="36" width="1.85546875" style="106" customWidth="1"/>
    <col min="37" max="38" width="10.5703125" style="347" bestFit="1" customWidth="1"/>
    <col min="39" max="39" width="6.140625" style="347" bestFit="1" customWidth="1"/>
    <col min="40" max="40" width="2.140625" style="290" customWidth="1"/>
    <col min="41" max="42" width="10.5703125" style="287" bestFit="1" customWidth="1"/>
    <col min="43" max="43" width="8.28515625" style="287" bestFit="1" customWidth="1"/>
    <col min="44" max="44" width="2.140625" style="290" customWidth="1"/>
    <col min="45" max="45" width="11.5703125" style="347" customWidth="1"/>
    <col min="46" max="46" width="10.140625" style="347" customWidth="1"/>
    <col min="47" max="47" width="9.28515625" style="347" bestFit="1" customWidth="1"/>
    <col min="48" max="48" width="2.140625" style="290" hidden="1" customWidth="1"/>
    <col min="49" max="49" width="12" style="60" hidden="1" customWidth="1"/>
    <col min="50" max="50" width="11.7109375" style="60" hidden="1" customWidth="1"/>
    <col min="51" max="51" width="10.5703125" style="106" hidden="1" customWidth="1"/>
    <col min="52" max="52" width="31.285156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1271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311</v>
      </c>
      <c r="B6" s="66" t="str">
        <f>MID(A6,14,4)</f>
        <v>5108</v>
      </c>
      <c r="C6" s="106" t="s">
        <v>1298</v>
      </c>
      <c r="D6" s="168">
        <v>7692</v>
      </c>
      <c r="E6" s="168">
        <v>7675.11</v>
      </c>
      <c r="F6" s="139"/>
      <c r="H6" s="168">
        <v>8031</v>
      </c>
      <c r="I6" s="168">
        <v>8030.97</v>
      </c>
      <c r="J6" s="139"/>
      <c r="L6" s="168">
        <v>8552.9699999999993</v>
      </c>
      <c r="M6" s="168">
        <v>8520.2000000000007</v>
      </c>
      <c r="N6" s="139"/>
      <c r="P6" s="168">
        <v>9059.31</v>
      </c>
      <c r="Q6" s="168">
        <v>9033.2800000000007</v>
      </c>
      <c r="R6" s="139"/>
      <c r="T6" s="107">
        <v>9523.89</v>
      </c>
      <c r="U6" s="107">
        <v>9542.14</v>
      </c>
      <c r="V6" s="38"/>
      <c r="X6" s="107">
        <v>10021.5</v>
      </c>
      <c r="Y6" s="107">
        <v>10021.5</v>
      </c>
      <c r="Z6" s="38">
        <v>5.2248608499258248E-2</v>
      </c>
      <c r="AB6" s="107">
        <v>10432.17</v>
      </c>
      <c r="AC6" s="107">
        <v>10432.17</v>
      </c>
      <c r="AD6" s="38">
        <f>(AB6-X6)/X6</f>
        <v>4.0978895374943876E-2</v>
      </c>
      <c r="AF6" s="136">
        <v>10922.85</v>
      </c>
      <c r="AG6" s="278">
        <v>12199.14</v>
      </c>
      <c r="AH6" s="168">
        <v>12199.14</v>
      </c>
      <c r="AI6" s="139">
        <f>(AG6-AB6)/AB6</f>
        <v>0.16937703277458088</v>
      </c>
      <c r="AJ6" s="38"/>
      <c r="AK6" s="348">
        <v>12867.3</v>
      </c>
      <c r="AL6" s="348">
        <v>12818</v>
      </c>
      <c r="AM6" s="289">
        <f>(AK6-AG6)/AG6</f>
        <v>5.4771074026529733E-2</v>
      </c>
      <c r="AO6" s="348">
        <v>13149.18</v>
      </c>
      <c r="AP6" s="291">
        <v>13199.56</v>
      </c>
      <c r="AQ6" s="289">
        <f>(AO6-AK6)/AK6</f>
        <v>2.1906693711967625E-2</v>
      </c>
      <c r="AS6" s="348">
        <v>13347.54</v>
      </c>
      <c r="AT6" s="348">
        <v>6290.22</v>
      </c>
      <c r="AU6" s="289">
        <f>(AS6-AO6)/AO6</f>
        <v>1.5085351329892858E-2</v>
      </c>
      <c r="AW6" s="108" t="e">
        <f>#REF!</f>
        <v>#REF!</v>
      </c>
      <c r="AX6" s="60" t="e">
        <f>AW6-AS6</f>
        <v>#REF!</v>
      </c>
      <c r="AY6" s="289" t="e">
        <f>(AW6-AS6)/AS6</f>
        <v>#REF!</v>
      </c>
      <c r="AZ6" s="58" t="s">
        <v>1837</v>
      </c>
    </row>
    <row r="7" spans="1:52" x14ac:dyDescent="0.25">
      <c r="A7" s="66" t="s">
        <v>878</v>
      </c>
      <c r="B7" s="66" t="str">
        <f>MID(A7,14,4)</f>
        <v>5142</v>
      </c>
      <c r="C7" s="106" t="s">
        <v>1088</v>
      </c>
      <c r="D7" s="168">
        <v>0</v>
      </c>
      <c r="E7" s="168">
        <v>0</v>
      </c>
      <c r="F7" s="139"/>
      <c r="H7" s="168">
        <v>0</v>
      </c>
      <c r="I7" s="168">
        <v>0</v>
      </c>
      <c r="J7" s="139"/>
      <c r="L7" s="168">
        <v>0</v>
      </c>
      <c r="M7" s="168">
        <v>0</v>
      </c>
      <c r="N7" s="139"/>
      <c r="P7" s="168">
        <v>0</v>
      </c>
      <c r="Q7" s="168">
        <v>0</v>
      </c>
      <c r="R7" s="139"/>
      <c r="T7" s="168">
        <v>0</v>
      </c>
      <c r="U7" s="168">
        <v>0</v>
      </c>
      <c r="V7" s="139"/>
      <c r="W7" s="137"/>
      <c r="X7" s="168">
        <v>100.22</v>
      </c>
      <c r="Y7" s="168">
        <v>100.22</v>
      </c>
      <c r="Z7" s="139" t="e">
        <v>#DIV/0!</v>
      </c>
      <c r="AA7" s="137"/>
      <c r="AB7" s="168">
        <v>104.32</v>
      </c>
      <c r="AC7" s="168">
        <v>104.32</v>
      </c>
      <c r="AD7" s="139">
        <f>(AB7-X7)/X7</f>
        <v>4.0909998004390283E-2</v>
      </c>
      <c r="AF7" s="136">
        <v>109.23</v>
      </c>
      <c r="AG7" s="278">
        <v>122.02</v>
      </c>
      <c r="AH7" s="168">
        <v>122.02</v>
      </c>
      <c r="AI7" s="139">
        <f t="shared" ref="AI7:AI19" si="0">(AG7-AB7)/AB7</f>
        <v>0.16967024539877304</v>
      </c>
      <c r="AJ7" s="38"/>
      <c r="AK7" s="348">
        <v>128.66999999999999</v>
      </c>
      <c r="AL7" s="348">
        <v>128.66999999999999</v>
      </c>
      <c r="AM7" s="289">
        <f t="shared" ref="AM7:AM19" si="1">(AK7-AG7)/AG7</f>
        <v>5.4499262415997313E-2</v>
      </c>
      <c r="AO7" s="291">
        <v>131.49</v>
      </c>
      <c r="AP7" s="291">
        <v>131.49</v>
      </c>
      <c r="AQ7" s="289">
        <f t="shared" ref="AQ7:AQ19" si="2">(AO7-AK7)/AK7</f>
        <v>2.1916530659827637E-2</v>
      </c>
      <c r="AS7" s="348">
        <v>266.95</v>
      </c>
      <c r="AT7" s="348">
        <v>266.95</v>
      </c>
      <c r="AU7" s="289">
        <f t="shared" ref="AU7:AU19" si="3">(AS7-AO7)/AO7</f>
        <v>1.0301924100692066</v>
      </c>
      <c r="AW7" s="108" t="e">
        <f>#REF!</f>
        <v>#REF!</v>
      </c>
      <c r="AX7" s="292" t="e">
        <f>AW7-AS7</f>
        <v>#REF!</v>
      </c>
      <c r="AY7" s="289" t="e">
        <f t="shared" ref="AY7:AY19" si="4">(AW7-AS7)/AS7</f>
        <v>#REF!</v>
      </c>
      <c r="AZ7" s="343"/>
    </row>
    <row r="8" spans="1:52" s="64" customFormat="1" x14ac:dyDescent="0.25">
      <c r="A8" s="147"/>
      <c r="B8" s="147"/>
      <c r="C8" s="147" t="s">
        <v>26</v>
      </c>
      <c r="D8" s="148">
        <f>SUM(D6)</f>
        <v>7692</v>
      </c>
      <c r="E8" s="148">
        <f>SUM(E6)</f>
        <v>7675.11</v>
      </c>
      <c r="F8" s="149">
        <v>6.5000000000000002E-2</v>
      </c>
      <c r="G8" s="147"/>
      <c r="H8" s="148">
        <f>SUM(H6)</f>
        <v>8031</v>
      </c>
      <c r="I8" s="148">
        <f>SUM(I6)</f>
        <v>8030.97</v>
      </c>
      <c r="J8" s="149">
        <v>6.5000000000000002E-2</v>
      </c>
      <c r="K8" s="147"/>
      <c r="L8" s="148">
        <f>SUM(L6)</f>
        <v>8552.9699999999993</v>
      </c>
      <c r="M8" s="148">
        <f>SUM(M6)</f>
        <v>8520.2000000000007</v>
      </c>
      <c r="N8" s="149">
        <v>6.5000000000000002E-2</v>
      </c>
      <c r="O8" s="147"/>
      <c r="P8" s="148">
        <f>SUM(P6)</f>
        <v>9059.31</v>
      </c>
      <c r="Q8" s="148">
        <f>SUM(Q6)</f>
        <v>9033.2800000000007</v>
      </c>
      <c r="R8" s="149">
        <v>6.5000000000000002E-2</v>
      </c>
      <c r="S8" s="147"/>
      <c r="T8" s="148">
        <f>SUM(T6)</f>
        <v>9523.89</v>
      </c>
      <c r="U8" s="148">
        <f>SUM(U6)</f>
        <v>9542.14</v>
      </c>
      <c r="V8" s="149">
        <v>6.5000000000000002E-2</v>
      </c>
      <c r="W8" s="147"/>
      <c r="X8" s="148">
        <f>SUM(X6:X7)</f>
        <v>10121.719999999999</v>
      </c>
      <c r="Y8" s="148">
        <f>SUM(Y6:Y7)</f>
        <v>10121.719999999999</v>
      </c>
      <c r="Z8" s="149">
        <f>(X8-T8)/T8</f>
        <v>6.2771619579814544E-2</v>
      </c>
      <c r="AA8" s="147"/>
      <c r="AB8" s="148">
        <f>SUM(AB6:AB7)</f>
        <v>10536.49</v>
      </c>
      <c r="AC8" s="148">
        <f>SUM(AC6:AC7)</f>
        <v>10536.49</v>
      </c>
      <c r="AD8" s="149">
        <f>(AB8-X8)/X8</f>
        <v>4.0978213189062772E-2</v>
      </c>
      <c r="AE8" s="147"/>
      <c r="AF8" s="148">
        <f>SUM(AF6:AF7)</f>
        <v>11032.08</v>
      </c>
      <c r="AG8" s="280">
        <f>SUM(AG6:AG7)</f>
        <v>12321.16</v>
      </c>
      <c r="AH8" s="148">
        <f>SUM(AH6:AH7)</f>
        <v>12321.16</v>
      </c>
      <c r="AI8" s="149">
        <f t="shared" si="0"/>
        <v>0.16937993582303026</v>
      </c>
      <c r="AJ8" s="149"/>
      <c r="AK8" s="148">
        <f>SUM(AK6:AK7)</f>
        <v>12995.97</v>
      </c>
      <c r="AL8" s="148">
        <f>SUM(AL6:AL7)</f>
        <v>12946.67</v>
      </c>
      <c r="AM8" s="149">
        <f t="shared" si="1"/>
        <v>5.476838219778004E-2</v>
      </c>
      <c r="AN8" s="147"/>
      <c r="AO8" s="148">
        <f>SUM(AO6:AO7)</f>
        <v>13280.67</v>
      </c>
      <c r="AP8" s="148">
        <f>SUM(AP6:AP7)</f>
        <v>13331.05</v>
      </c>
      <c r="AQ8" s="149">
        <f t="shared" si="2"/>
        <v>2.1906791105242681E-2</v>
      </c>
      <c r="AR8" s="147"/>
      <c r="AS8" s="148">
        <f>SUM(AS6:AS7)</f>
        <v>13614.490000000002</v>
      </c>
      <c r="AT8" s="148">
        <f>SUM(AT6:AT7)</f>
        <v>6557.17</v>
      </c>
      <c r="AU8" s="149">
        <f t="shared" si="3"/>
        <v>2.5135780047241707E-2</v>
      </c>
      <c r="AV8" s="147"/>
      <c r="AW8" s="148" t="e">
        <f>SUM(AW6:AW7)</f>
        <v>#REF!</v>
      </c>
      <c r="AX8" s="148" t="e">
        <f>SUM(AX6:AX7)</f>
        <v>#REF!</v>
      </c>
      <c r="AY8" s="149" t="e">
        <f t="shared" si="4"/>
        <v>#REF!</v>
      </c>
      <c r="AZ8" s="147"/>
    </row>
    <row r="9" spans="1:52" x14ac:dyDescent="0.25"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Y9" s="289"/>
    </row>
    <row r="10" spans="1:52" x14ac:dyDescent="0.25">
      <c r="C10" s="61" t="s">
        <v>166</v>
      </c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136"/>
      <c r="AG10" s="136"/>
      <c r="AH10" s="62"/>
      <c r="AI10" s="139"/>
      <c r="AJ10" s="38"/>
      <c r="AK10" s="62"/>
      <c r="AL10" s="62"/>
      <c r="AM10" s="289"/>
      <c r="AO10" s="62"/>
      <c r="AP10" s="62"/>
      <c r="AQ10" s="289"/>
      <c r="AS10" s="62"/>
      <c r="AT10" s="62"/>
      <c r="AU10" s="289"/>
      <c r="AY10" s="289"/>
      <c r="AZ10" s="61"/>
    </row>
    <row r="11" spans="1:52" s="135" customFormat="1" x14ac:dyDescent="0.25">
      <c r="A11" s="138" t="s">
        <v>961</v>
      </c>
      <c r="B11" s="138" t="str">
        <f t="shared" ref="B11:B16" si="5">MID(A11,14,4)</f>
        <v>5305</v>
      </c>
      <c r="C11" s="135" t="s">
        <v>1299</v>
      </c>
      <c r="D11" s="168">
        <v>0</v>
      </c>
      <c r="E11" s="168">
        <v>0</v>
      </c>
      <c r="F11" s="139">
        <v>6</v>
      </c>
      <c r="G11" s="137"/>
      <c r="H11" s="168">
        <v>0</v>
      </c>
      <c r="I11" s="168">
        <v>0</v>
      </c>
      <c r="J11" s="139"/>
      <c r="K11" s="137"/>
      <c r="L11" s="168">
        <v>0</v>
      </c>
      <c r="M11" s="168">
        <v>0</v>
      </c>
      <c r="N11" s="139"/>
      <c r="O11" s="137"/>
      <c r="P11" s="168">
        <v>0</v>
      </c>
      <c r="Q11" s="168">
        <v>0</v>
      </c>
      <c r="R11" s="139"/>
      <c r="S11" s="137"/>
      <c r="T11" s="168">
        <v>0</v>
      </c>
      <c r="U11" s="168">
        <v>0</v>
      </c>
      <c r="V11" s="139"/>
      <c r="W11" s="137"/>
      <c r="X11" s="168">
        <v>3900</v>
      </c>
      <c r="Y11" s="168">
        <v>322.5</v>
      </c>
      <c r="Z11" s="139" t="e">
        <v>#DIV/0!</v>
      </c>
      <c r="AA11" s="137"/>
      <c r="AB11" s="168">
        <v>3900</v>
      </c>
      <c r="AC11" s="168">
        <v>282</v>
      </c>
      <c r="AD11" s="139">
        <f t="shared" ref="AD11:AD16" si="6">(AB11-X11)/X11</f>
        <v>0</v>
      </c>
      <c r="AE11" s="137"/>
      <c r="AF11" s="168">
        <v>2000</v>
      </c>
      <c r="AG11" s="168">
        <v>2000</v>
      </c>
      <c r="AH11" s="168">
        <v>77</v>
      </c>
      <c r="AI11" s="139">
        <f t="shared" si="0"/>
        <v>-0.48717948717948717</v>
      </c>
      <c r="AJ11" s="139"/>
      <c r="AK11" s="348">
        <v>2000</v>
      </c>
      <c r="AL11" s="348">
        <v>0</v>
      </c>
      <c r="AM11" s="289">
        <f t="shared" si="1"/>
        <v>0</v>
      </c>
      <c r="AN11" s="290"/>
      <c r="AO11" s="291">
        <v>1200</v>
      </c>
      <c r="AP11" s="291">
        <v>0</v>
      </c>
      <c r="AQ11" s="289">
        <f t="shared" si="2"/>
        <v>-0.4</v>
      </c>
      <c r="AR11" s="290"/>
      <c r="AS11" s="348">
        <v>1200</v>
      </c>
      <c r="AT11" s="348">
        <v>0</v>
      </c>
      <c r="AU11" s="289">
        <f t="shared" si="3"/>
        <v>0</v>
      </c>
      <c r="AV11" s="290"/>
      <c r="AW11" s="103">
        <v>1200</v>
      </c>
      <c r="AX11" s="292">
        <f t="shared" ref="AX11:AX16" si="7">AW11-AS11</f>
        <v>0</v>
      </c>
      <c r="AY11" s="289">
        <f t="shared" si="4"/>
        <v>0</v>
      </c>
      <c r="AZ11" s="209"/>
    </row>
    <row r="12" spans="1:52" s="135" customFormat="1" x14ac:dyDescent="0.25">
      <c r="A12" s="135" t="s">
        <v>312</v>
      </c>
      <c r="B12" s="138" t="str">
        <f t="shared" si="5"/>
        <v>5306</v>
      </c>
      <c r="C12" s="135" t="s">
        <v>1203</v>
      </c>
      <c r="D12" s="168">
        <v>100</v>
      </c>
      <c r="E12" s="168">
        <v>122.5</v>
      </c>
      <c r="F12" s="139"/>
      <c r="G12" s="137"/>
      <c r="H12" s="168">
        <v>100</v>
      </c>
      <c r="I12" s="168">
        <v>116.5</v>
      </c>
      <c r="J12" s="139"/>
      <c r="K12" s="137"/>
      <c r="L12" s="168">
        <v>100</v>
      </c>
      <c r="M12" s="168">
        <v>140.1</v>
      </c>
      <c r="N12" s="139"/>
      <c r="O12" s="137"/>
      <c r="P12" s="168">
        <v>150</v>
      </c>
      <c r="Q12" s="168">
        <v>223.3</v>
      </c>
      <c r="R12" s="139"/>
      <c r="S12" s="137"/>
      <c r="T12" s="168">
        <v>100</v>
      </c>
      <c r="U12" s="168">
        <v>429.8</v>
      </c>
      <c r="V12" s="139"/>
      <c r="W12" s="137"/>
      <c r="X12" s="168">
        <v>100</v>
      </c>
      <c r="Y12" s="168">
        <v>120.25</v>
      </c>
      <c r="Z12" s="139">
        <v>0</v>
      </c>
      <c r="AA12" s="137"/>
      <c r="AB12" s="168">
        <v>100</v>
      </c>
      <c r="AC12" s="168">
        <v>73.849999999999994</v>
      </c>
      <c r="AD12" s="139">
        <f t="shared" si="6"/>
        <v>0</v>
      </c>
      <c r="AE12" s="137"/>
      <c r="AF12" s="168">
        <v>100</v>
      </c>
      <c r="AG12" s="168">
        <v>100</v>
      </c>
      <c r="AH12" s="168">
        <v>45.15</v>
      </c>
      <c r="AI12" s="139">
        <f t="shared" si="0"/>
        <v>0</v>
      </c>
      <c r="AJ12" s="139"/>
      <c r="AK12" s="348">
        <v>100</v>
      </c>
      <c r="AL12" s="348">
        <v>157.5</v>
      </c>
      <c r="AM12" s="289">
        <f t="shared" si="1"/>
        <v>0</v>
      </c>
      <c r="AN12" s="290"/>
      <c r="AO12" s="291">
        <v>100</v>
      </c>
      <c r="AP12" s="291">
        <v>0</v>
      </c>
      <c r="AQ12" s="289">
        <f t="shared" si="2"/>
        <v>0</v>
      </c>
      <c r="AR12" s="290"/>
      <c r="AS12" s="348">
        <v>100</v>
      </c>
      <c r="AT12" s="348">
        <v>150.5</v>
      </c>
      <c r="AU12" s="289">
        <f t="shared" si="3"/>
        <v>0</v>
      </c>
      <c r="AV12" s="290"/>
      <c r="AW12" s="103">
        <v>100</v>
      </c>
      <c r="AX12" s="292">
        <f t="shared" si="7"/>
        <v>0</v>
      </c>
      <c r="AY12" s="289">
        <f t="shared" si="4"/>
        <v>0</v>
      </c>
      <c r="AZ12" s="209"/>
    </row>
    <row r="13" spans="1:52" s="135" customFormat="1" x14ac:dyDescent="0.25">
      <c r="A13" s="288" t="s">
        <v>1100</v>
      </c>
      <c r="B13" s="288" t="str">
        <f t="shared" si="5"/>
        <v>5344</v>
      </c>
      <c r="C13" s="135" t="s">
        <v>1205</v>
      </c>
      <c r="D13" s="168">
        <v>0</v>
      </c>
      <c r="E13" s="168">
        <v>0</v>
      </c>
      <c r="F13" s="139"/>
      <c r="G13" s="137"/>
      <c r="H13" s="168">
        <v>0</v>
      </c>
      <c r="I13" s="168">
        <v>0</v>
      </c>
      <c r="J13" s="139"/>
      <c r="K13" s="137"/>
      <c r="L13" s="168">
        <v>0</v>
      </c>
      <c r="M13" s="168">
        <v>0</v>
      </c>
      <c r="N13" s="139"/>
      <c r="O13" s="137"/>
      <c r="P13" s="168">
        <v>0</v>
      </c>
      <c r="Q13" s="168">
        <v>4.76</v>
      </c>
      <c r="R13" s="139"/>
      <c r="S13" s="137"/>
      <c r="T13" s="168">
        <v>0</v>
      </c>
      <c r="U13" s="168">
        <v>5.8</v>
      </c>
      <c r="V13" s="139"/>
      <c r="W13" s="137"/>
      <c r="X13" s="168">
        <v>0</v>
      </c>
      <c r="Y13" s="168">
        <v>0</v>
      </c>
      <c r="Z13" s="139" t="e">
        <v>#DIV/0!</v>
      </c>
      <c r="AA13" s="137"/>
      <c r="AB13" s="168">
        <v>0</v>
      </c>
      <c r="AC13" s="168">
        <v>0</v>
      </c>
      <c r="AD13" s="139" t="e">
        <f t="shared" si="6"/>
        <v>#DIV/0!</v>
      </c>
      <c r="AE13" s="137"/>
      <c r="AF13" s="168">
        <v>0</v>
      </c>
      <c r="AG13" s="168">
        <v>0</v>
      </c>
      <c r="AH13" s="168"/>
      <c r="AI13" s="139" t="e">
        <f t="shared" si="0"/>
        <v>#DIV/0!</v>
      </c>
      <c r="AJ13" s="139"/>
      <c r="AK13" s="348">
        <v>0</v>
      </c>
      <c r="AL13" s="348">
        <v>0</v>
      </c>
      <c r="AM13" s="289"/>
      <c r="AN13" s="290"/>
      <c r="AO13" s="291">
        <v>0</v>
      </c>
      <c r="AP13" s="291">
        <v>2.5</v>
      </c>
      <c r="AQ13" s="289"/>
      <c r="AR13" s="290"/>
      <c r="AS13" s="348">
        <v>0</v>
      </c>
      <c r="AT13" s="348"/>
      <c r="AU13" s="289"/>
      <c r="AV13" s="290"/>
      <c r="AW13" s="103">
        <v>0</v>
      </c>
      <c r="AX13" s="292">
        <f t="shared" si="7"/>
        <v>0</v>
      </c>
      <c r="AY13" s="289"/>
      <c r="AZ13" s="105"/>
    </row>
    <row r="14" spans="1:52" s="135" customFormat="1" x14ac:dyDescent="0.25">
      <c r="A14" s="135" t="s">
        <v>313</v>
      </c>
      <c r="B14" s="138" t="str">
        <f t="shared" si="5"/>
        <v>5399</v>
      </c>
      <c r="C14" s="135" t="s">
        <v>1206</v>
      </c>
      <c r="D14" s="168">
        <v>1000</v>
      </c>
      <c r="E14" s="168">
        <v>60</v>
      </c>
      <c r="F14" s="139"/>
      <c r="G14" s="137"/>
      <c r="H14" s="168">
        <v>1000</v>
      </c>
      <c r="I14" s="168">
        <v>999.8</v>
      </c>
      <c r="J14" s="139"/>
      <c r="K14" s="137"/>
      <c r="L14" s="168">
        <v>1000</v>
      </c>
      <c r="M14" s="168">
        <v>407.97</v>
      </c>
      <c r="N14" s="139"/>
      <c r="O14" s="137"/>
      <c r="P14" s="168">
        <v>1000</v>
      </c>
      <c r="Q14" s="168">
        <v>0</v>
      </c>
      <c r="R14" s="139"/>
      <c r="S14" s="137"/>
      <c r="T14" s="168">
        <v>1000</v>
      </c>
      <c r="U14" s="168">
        <v>500</v>
      </c>
      <c r="V14" s="139"/>
      <c r="W14" s="137"/>
      <c r="X14" s="168">
        <v>1000</v>
      </c>
      <c r="Y14" s="168">
        <v>0</v>
      </c>
      <c r="Z14" s="139">
        <v>0</v>
      </c>
      <c r="AA14" s="137"/>
      <c r="AB14" s="168">
        <v>1000</v>
      </c>
      <c r="AC14" s="168">
        <v>0</v>
      </c>
      <c r="AD14" s="139">
        <f t="shared" si="6"/>
        <v>0</v>
      </c>
      <c r="AE14" s="137"/>
      <c r="AF14" s="168">
        <v>500</v>
      </c>
      <c r="AG14" s="168">
        <v>500</v>
      </c>
      <c r="AH14" s="168">
        <v>0</v>
      </c>
      <c r="AI14" s="139">
        <f t="shared" si="0"/>
        <v>-0.5</v>
      </c>
      <c r="AJ14" s="139"/>
      <c r="AK14" s="348">
        <v>500</v>
      </c>
      <c r="AL14" s="348">
        <v>875</v>
      </c>
      <c r="AM14" s="289">
        <f t="shared" si="1"/>
        <v>0</v>
      </c>
      <c r="AN14" s="290"/>
      <c r="AO14" s="291">
        <v>500</v>
      </c>
      <c r="AP14" s="291">
        <v>0</v>
      </c>
      <c r="AQ14" s="289">
        <f t="shared" si="2"/>
        <v>0</v>
      </c>
      <c r="AR14" s="290"/>
      <c r="AS14" s="348">
        <v>500</v>
      </c>
      <c r="AT14" s="348">
        <v>0</v>
      </c>
      <c r="AU14" s="289">
        <f t="shared" si="3"/>
        <v>0</v>
      </c>
      <c r="AV14" s="290"/>
      <c r="AW14" s="103">
        <v>500</v>
      </c>
      <c r="AX14" s="292">
        <f t="shared" si="7"/>
        <v>0</v>
      </c>
      <c r="AY14" s="289">
        <f t="shared" si="4"/>
        <v>0</v>
      </c>
      <c r="AZ14" s="105"/>
    </row>
    <row r="15" spans="1:52" s="135" customFormat="1" x14ac:dyDescent="0.25">
      <c r="A15" s="135" t="s">
        <v>314</v>
      </c>
      <c r="B15" s="138" t="str">
        <f t="shared" si="5"/>
        <v>5420</v>
      </c>
      <c r="C15" s="135" t="s">
        <v>1099</v>
      </c>
      <c r="D15" s="168">
        <v>50</v>
      </c>
      <c r="E15" s="168">
        <v>74</v>
      </c>
      <c r="F15" s="139"/>
      <c r="G15" s="137"/>
      <c r="H15" s="168">
        <v>50</v>
      </c>
      <c r="I15" s="168">
        <v>0</v>
      </c>
      <c r="J15" s="139"/>
      <c r="K15" s="137"/>
      <c r="L15" s="168">
        <v>50</v>
      </c>
      <c r="M15" s="168">
        <v>0</v>
      </c>
      <c r="N15" s="139"/>
      <c r="O15" s="137"/>
      <c r="P15" s="168">
        <v>0</v>
      </c>
      <c r="Q15" s="168">
        <v>0</v>
      </c>
      <c r="R15" s="139"/>
      <c r="S15" s="137"/>
      <c r="T15" s="168">
        <v>50</v>
      </c>
      <c r="U15" s="168">
        <v>0</v>
      </c>
      <c r="V15" s="139"/>
      <c r="W15" s="137"/>
      <c r="X15" s="168">
        <v>50</v>
      </c>
      <c r="Y15" s="168">
        <v>0</v>
      </c>
      <c r="Z15" s="139">
        <v>0</v>
      </c>
      <c r="AA15" s="137"/>
      <c r="AB15" s="168">
        <v>50</v>
      </c>
      <c r="AC15" s="168">
        <v>0</v>
      </c>
      <c r="AD15" s="139">
        <f t="shared" si="6"/>
        <v>0</v>
      </c>
      <c r="AE15" s="137"/>
      <c r="AF15" s="168">
        <v>50</v>
      </c>
      <c r="AG15" s="168">
        <v>50</v>
      </c>
      <c r="AH15" s="168">
        <v>0</v>
      </c>
      <c r="AI15" s="139">
        <f t="shared" si="0"/>
        <v>0</v>
      </c>
      <c r="AJ15" s="139"/>
      <c r="AK15" s="348">
        <v>50</v>
      </c>
      <c r="AL15" s="348">
        <v>0</v>
      </c>
      <c r="AM15" s="289">
        <f t="shared" si="1"/>
        <v>0</v>
      </c>
      <c r="AN15" s="290"/>
      <c r="AO15" s="291">
        <v>50</v>
      </c>
      <c r="AP15" s="291">
        <v>0</v>
      </c>
      <c r="AQ15" s="289">
        <f t="shared" si="2"/>
        <v>0</v>
      </c>
      <c r="AR15" s="290"/>
      <c r="AS15" s="348">
        <v>50</v>
      </c>
      <c r="AT15" s="348">
        <v>0</v>
      </c>
      <c r="AU15" s="289">
        <f t="shared" si="3"/>
        <v>0</v>
      </c>
      <c r="AV15" s="290"/>
      <c r="AW15" s="103">
        <v>50</v>
      </c>
      <c r="AX15" s="292">
        <f t="shared" si="7"/>
        <v>0</v>
      </c>
      <c r="AY15" s="289">
        <f t="shared" si="4"/>
        <v>0</v>
      </c>
      <c r="AZ15" s="105"/>
    </row>
    <row r="16" spans="1:52" s="135" customFormat="1" ht="14.25" x14ac:dyDescent="0.3">
      <c r="A16" s="135" t="s">
        <v>315</v>
      </c>
      <c r="B16" s="138" t="str">
        <f t="shared" si="5"/>
        <v>5730</v>
      </c>
      <c r="C16" s="135" t="s">
        <v>1199</v>
      </c>
      <c r="D16" s="168">
        <v>800</v>
      </c>
      <c r="E16" s="168">
        <v>750</v>
      </c>
      <c r="F16" s="139"/>
      <c r="G16" s="137"/>
      <c r="H16" s="168">
        <v>900</v>
      </c>
      <c r="I16" s="168">
        <v>858</v>
      </c>
      <c r="J16" s="139"/>
      <c r="K16" s="137"/>
      <c r="L16" s="168">
        <v>900</v>
      </c>
      <c r="M16" s="168">
        <v>750</v>
      </c>
      <c r="N16" s="139"/>
      <c r="O16" s="137"/>
      <c r="P16" s="168">
        <v>900</v>
      </c>
      <c r="Q16" s="168">
        <v>875</v>
      </c>
      <c r="R16" s="139"/>
      <c r="S16" s="137"/>
      <c r="T16" s="168">
        <v>900</v>
      </c>
      <c r="U16" s="168">
        <v>875</v>
      </c>
      <c r="V16" s="139"/>
      <c r="W16" s="137"/>
      <c r="X16" s="168">
        <v>900</v>
      </c>
      <c r="Y16" s="168">
        <v>875</v>
      </c>
      <c r="Z16" s="139">
        <v>0</v>
      </c>
      <c r="AA16" s="137"/>
      <c r="AB16" s="168">
        <v>900</v>
      </c>
      <c r="AC16" s="168">
        <v>875</v>
      </c>
      <c r="AD16" s="139">
        <f t="shared" si="6"/>
        <v>0</v>
      </c>
      <c r="AE16" s="137"/>
      <c r="AF16" s="168">
        <v>900</v>
      </c>
      <c r="AG16" s="168">
        <v>900</v>
      </c>
      <c r="AH16" s="168">
        <v>875</v>
      </c>
      <c r="AI16" s="139">
        <f t="shared" si="0"/>
        <v>0</v>
      </c>
      <c r="AJ16" s="139"/>
      <c r="AK16" s="348">
        <v>900</v>
      </c>
      <c r="AL16" s="348">
        <v>0</v>
      </c>
      <c r="AM16" s="289">
        <f t="shared" si="1"/>
        <v>0</v>
      </c>
      <c r="AN16" s="290"/>
      <c r="AO16" s="291">
        <v>900</v>
      </c>
      <c r="AP16" s="291">
        <v>875</v>
      </c>
      <c r="AQ16" s="289">
        <f t="shared" si="2"/>
        <v>0</v>
      </c>
      <c r="AR16" s="290"/>
      <c r="AS16" s="348">
        <v>900</v>
      </c>
      <c r="AT16" s="348">
        <v>0</v>
      </c>
      <c r="AU16" s="289">
        <f t="shared" si="3"/>
        <v>0</v>
      </c>
      <c r="AV16" s="290"/>
      <c r="AW16" s="103">
        <v>900</v>
      </c>
      <c r="AX16" s="292">
        <f t="shared" si="7"/>
        <v>0</v>
      </c>
      <c r="AY16" s="289">
        <f t="shared" si="4"/>
        <v>0</v>
      </c>
      <c r="AZ16" s="200" t="s">
        <v>1578</v>
      </c>
    </row>
    <row r="17" spans="1:53" s="64" customFormat="1" x14ac:dyDescent="0.25">
      <c r="A17" s="142"/>
      <c r="B17" s="142"/>
      <c r="C17" s="142" t="s">
        <v>168</v>
      </c>
      <c r="D17" s="143">
        <f>SUM(D11:D16)</f>
        <v>1950</v>
      </c>
      <c r="E17" s="143">
        <f>SUM(E11:E16)</f>
        <v>1006.5</v>
      </c>
      <c r="F17" s="144">
        <v>0</v>
      </c>
      <c r="G17" s="142"/>
      <c r="H17" s="143">
        <f>SUM(H11:H16)</f>
        <v>2050</v>
      </c>
      <c r="I17" s="143">
        <f>SUM(I11:I16)</f>
        <v>1974.3</v>
      </c>
      <c r="J17" s="144">
        <v>0</v>
      </c>
      <c r="K17" s="142"/>
      <c r="L17" s="143">
        <f>SUM(L11:L16)</f>
        <v>2050</v>
      </c>
      <c r="M17" s="143">
        <f>SUM(M11:M16)</f>
        <v>1298.0700000000002</v>
      </c>
      <c r="N17" s="144">
        <v>0</v>
      </c>
      <c r="O17" s="142"/>
      <c r="P17" s="143">
        <f>SUM(P11:P16)</f>
        <v>2050</v>
      </c>
      <c r="Q17" s="143">
        <f>SUM(Q11:Q16)</f>
        <v>1103.06</v>
      </c>
      <c r="R17" s="144">
        <v>0</v>
      </c>
      <c r="S17" s="142"/>
      <c r="T17" s="143">
        <f>SUM(T11:T16)</f>
        <v>2050</v>
      </c>
      <c r="U17" s="143">
        <f>SUM(U11:U16)</f>
        <v>1810.6</v>
      </c>
      <c r="V17" s="144">
        <v>0</v>
      </c>
      <c r="W17" s="142"/>
      <c r="X17" s="143">
        <f>SUM(X11:X16)</f>
        <v>5950</v>
      </c>
      <c r="Y17" s="143">
        <f>SUM(Y11:Y16)</f>
        <v>1317.75</v>
      </c>
      <c r="Z17" s="145">
        <f>(X17-T17)/T17</f>
        <v>1.9024390243902438</v>
      </c>
      <c r="AA17" s="142"/>
      <c r="AB17" s="143">
        <f>SUM(AB11:AB16)</f>
        <v>5950</v>
      </c>
      <c r="AC17" s="143">
        <f>SUM(AC11:AC16)</f>
        <v>1230.8499999999999</v>
      </c>
      <c r="AD17" s="144">
        <f>(AB17-X17)/X17</f>
        <v>0</v>
      </c>
      <c r="AE17" s="142"/>
      <c r="AF17" s="143">
        <f>SUM(AF11:AF16)</f>
        <v>3550</v>
      </c>
      <c r="AG17" s="143">
        <f>SUM(AG11:AG16)</f>
        <v>3550</v>
      </c>
      <c r="AH17" s="143">
        <f>SUM(AH11:AH16)</f>
        <v>997.15</v>
      </c>
      <c r="AI17" s="144">
        <f t="shared" si="0"/>
        <v>-0.40336134453781514</v>
      </c>
      <c r="AJ17" s="144"/>
      <c r="AK17" s="294">
        <f>SUM(AK11:AK16)</f>
        <v>3550</v>
      </c>
      <c r="AL17" s="294">
        <f>SUM(AL11:AL16)</f>
        <v>1032.5</v>
      </c>
      <c r="AM17" s="144">
        <f t="shared" si="1"/>
        <v>0</v>
      </c>
      <c r="AN17" s="142"/>
      <c r="AO17" s="294">
        <f>SUM(AO11:AO16)</f>
        <v>2750</v>
      </c>
      <c r="AP17" s="294">
        <f>SUM(AP11:AP16)</f>
        <v>877.5</v>
      </c>
      <c r="AQ17" s="144">
        <f t="shared" si="2"/>
        <v>-0.22535211267605634</v>
      </c>
      <c r="AR17" s="142"/>
      <c r="AS17" s="294">
        <f>SUM(AS11:AS16)</f>
        <v>2750</v>
      </c>
      <c r="AT17" s="294">
        <f>SUM(AT11:AT16)</f>
        <v>150.5</v>
      </c>
      <c r="AU17" s="144">
        <f t="shared" si="3"/>
        <v>0</v>
      </c>
      <c r="AV17" s="142"/>
      <c r="AW17" s="146">
        <f>SUM(AW11:AW16)</f>
        <v>2750</v>
      </c>
      <c r="AX17" s="146">
        <f>SUM(AX11:AX16)</f>
        <v>0</v>
      </c>
      <c r="AY17" s="144">
        <f t="shared" si="4"/>
        <v>0</v>
      </c>
      <c r="AZ17" s="142"/>
    </row>
    <row r="18" spans="1:53" s="135" customFormat="1" x14ac:dyDescent="0.25">
      <c r="D18" s="62"/>
      <c r="E18" s="62"/>
      <c r="F18" s="139"/>
      <c r="G18" s="137"/>
      <c r="H18" s="62"/>
      <c r="I18" s="62"/>
      <c r="J18" s="139"/>
      <c r="K18" s="137"/>
      <c r="L18" s="62"/>
      <c r="M18" s="62"/>
      <c r="N18" s="139"/>
      <c r="O18" s="137"/>
      <c r="P18" s="62"/>
      <c r="Q18" s="62"/>
      <c r="R18" s="139"/>
      <c r="S18" s="137"/>
      <c r="T18" s="62"/>
      <c r="U18" s="62"/>
      <c r="V18" s="139"/>
      <c r="W18" s="137"/>
      <c r="X18" s="62"/>
      <c r="Y18" s="62"/>
      <c r="Z18" s="139"/>
      <c r="AA18" s="137"/>
      <c r="AB18" s="62"/>
      <c r="AC18" s="62"/>
      <c r="AD18" s="139"/>
      <c r="AE18" s="137"/>
      <c r="AF18" s="62"/>
      <c r="AG18" s="62"/>
      <c r="AH18" s="62"/>
      <c r="AI18" s="139"/>
      <c r="AJ18" s="139"/>
      <c r="AK18" s="62"/>
      <c r="AL18" s="62"/>
      <c r="AM18" s="289"/>
      <c r="AN18" s="290"/>
      <c r="AO18" s="62"/>
      <c r="AP18" s="62"/>
      <c r="AQ18" s="289"/>
      <c r="AR18" s="290"/>
      <c r="AS18" s="62"/>
      <c r="AT18" s="62"/>
      <c r="AU18" s="289"/>
      <c r="AV18" s="290"/>
      <c r="AW18" s="136"/>
      <c r="AX18" s="136"/>
      <c r="AY18" s="289"/>
    </row>
    <row r="19" spans="1:53" s="64" customFormat="1" x14ac:dyDescent="0.25">
      <c r="A19" s="151"/>
      <c r="B19" s="151"/>
      <c r="C19" s="156" t="s">
        <v>169</v>
      </c>
      <c r="D19" s="153">
        <f>D8+D17</f>
        <v>9642</v>
      </c>
      <c r="E19" s="153">
        <f>E8+E17</f>
        <v>8681.61</v>
      </c>
      <c r="F19" s="154">
        <v>5.1799999999999999E-2</v>
      </c>
      <c r="G19" s="151"/>
      <c r="H19" s="153">
        <f>H8+H17</f>
        <v>10081</v>
      </c>
      <c r="I19" s="153">
        <f>I8+I17</f>
        <v>10005.27</v>
      </c>
      <c r="J19" s="154">
        <v>5.1799999999999999E-2</v>
      </c>
      <c r="K19" s="151"/>
      <c r="L19" s="153">
        <f>L8+L17</f>
        <v>10602.97</v>
      </c>
      <c r="M19" s="153">
        <f>M8+M17</f>
        <v>9818.27</v>
      </c>
      <c r="N19" s="154">
        <v>5.1799999999999999E-2</v>
      </c>
      <c r="O19" s="151"/>
      <c r="P19" s="153">
        <f>P8+P17</f>
        <v>11109.31</v>
      </c>
      <c r="Q19" s="153">
        <f>Q8+Q17</f>
        <v>10136.34</v>
      </c>
      <c r="R19" s="154">
        <v>5.1799999999999999E-2</v>
      </c>
      <c r="S19" s="151"/>
      <c r="T19" s="153">
        <f>T8+T17</f>
        <v>11573.89</v>
      </c>
      <c r="U19" s="153">
        <f>U8+U17</f>
        <v>11352.74</v>
      </c>
      <c r="V19" s="154">
        <v>5.1799999999999999E-2</v>
      </c>
      <c r="W19" s="151"/>
      <c r="X19" s="153">
        <f>X8+X17</f>
        <v>16071.72</v>
      </c>
      <c r="Y19" s="153">
        <f>Y8+Y17</f>
        <v>11439.47</v>
      </c>
      <c r="Z19" s="154">
        <f>(X19-T19)/T19</f>
        <v>0.38861869259168696</v>
      </c>
      <c r="AA19" s="151"/>
      <c r="AB19" s="153">
        <f>AB8+AB17</f>
        <v>16486.489999999998</v>
      </c>
      <c r="AC19" s="153">
        <f>AC8+AC17</f>
        <v>11767.34</v>
      </c>
      <c r="AD19" s="154">
        <f>(AB19-X19)/X19</f>
        <v>2.5807443136142156E-2</v>
      </c>
      <c r="AE19" s="151"/>
      <c r="AF19" s="153">
        <f>AF8+AF17</f>
        <v>14582.08</v>
      </c>
      <c r="AG19" s="280">
        <f>AG8+AG17</f>
        <v>15871.16</v>
      </c>
      <c r="AH19" s="153">
        <f>AH8+AH17</f>
        <v>13318.31</v>
      </c>
      <c r="AI19" s="154">
        <f t="shared" si="0"/>
        <v>-3.7323287127823943E-2</v>
      </c>
      <c r="AJ19" s="154"/>
      <c r="AK19" s="295">
        <f>AK8+AK17</f>
        <v>16545.97</v>
      </c>
      <c r="AL19" s="295">
        <f>AL8+AL17</f>
        <v>13979.17</v>
      </c>
      <c r="AM19" s="154">
        <f t="shared" si="1"/>
        <v>4.2518001204700936E-2</v>
      </c>
      <c r="AN19" s="151"/>
      <c r="AO19" s="295">
        <f>AO8+AO17</f>
        <v>16030.67</v>
      </c>
      <c r="AP19" s="295">
        <f>AP8+AP17</f>
        <v>14208.55</v>
      </c>
      <c r="AQ19" s="154">
        <f t="shared" si="2"/>
        <v>-3.1143535253599582E-2</v>
      </c>
      <c r="AR19" s="151"/>
      <c r="AS19" s="295">
        <f>AS8+AS17</f>
        <v>16364.490000000002</v>
      </c>
      <c r="AT19" s="295">
        <f>AT8+AT17</f>
        <v>6707.67</v>
      </c>
      <c r="AU19" s="154">
        <f t="shared" si="3"/>
        <v>2.0823833314515334E-2</v>
      </c>
      <c r="AV19" s="151"/>
      <c r="AW19" s="155" t="e">
        <f>SUM(AW8+AW17)</f>
        <v>#REF!</v>
      </c>
      <c r="AX19" s="155" t="e">
        <f>SUM(AX8+AX17)</f>
        <v>#REF!</v>
      </c>
      <c r="AY19" s="154" t="e">
        <f t="shared" si="4"/>
        <v>#REF!</v>
      </c>
      <c r="AZ19" s="485" t="s">
        <v>1779</v>
      </c>
    </row>
    <row r="20" spans="1:53" x14ac:dyDescent="0.25">
      <c r="D20" s="67"/>
      <c r="H20" s="67"/>
      <c r="L20" s="67"/>
      <c r="P20" s="67"/>
      <c r="T20" s="67"/>
      <c r="X20" s="67"/>
      <c r="AB20" s="67"/>
      <c r="AF20" s="67"/>
      <c r="AG20" s="67"/>
      <c r="AK20" s="296"/>
      <c r="AO20" s="296"/>
      <c r="AS20" s="296"/>
      <c r="AW20" s="199"/>
    </row>
    <row r="21" spans="1:53" s="61" customFormat="1" thickBot="1" x14ac:dyDescent="0.25">
      <c r="C21" s="61" t="s">
        <v>170</v>
      </c>
      <c r="D21" s="69"/>
      <c r="E21" s="68">
        <f>D19-E19</f>
        <v>960.38999999999942</v>
      </c>
      <c r="G21" s="65"/>
      <c r="H21" s="69"/>
      <c r="I21" s="68">
        <f>H19-I19</f>
        <v>75.729999999999563</v>
      </c>
      <c r="K21" s="65"/>
      <c r="L21" s="69"/>
      <c r="M21" s="68">
        <f>L19-M19</f>
        <v>784.69999999999891</v>
      </c>
      <c r="O21" s="65"/>
      <c r="P21" s="69"/>
      <c r="Q21" s="68">
        <f>P19-Q19</f>
        <v>972.96999999999935</v>
      </c>
      <c r="S21" s="65"/>
      <c r="T21" s="69"/>
      <c r="U21" s="68">
        <f>T19-U19</f>
        <v>221.14999999999964</v>
      </c>
      <c r="W21" s="65"/>
      <c r="X21" s="69"/>
      <c r="Y21" s="68">
        <f>X19-Y19</f>
        <v>4632.25</v>
      </c>
      <c r="AA21" s="65"/>
      <c r="AB21" s="69"/>
      <c r="AC21" s="68">
        <f>AB19-AC19</f>
        <v>4719.1499999999978</v>
      </c>
      <c r="AE21" s="65"/>
      <c r="AF21" s="69"/>
      <c r="AG21" s="69"/>
      <c r="AH21" s="68">
        <f>AG19-AH19</f>
        <v>2552.8500000000004</v>
      </c>
      <c r="AK21" s="69"/>
      <c r="AL21" s="68">
        <f>AK19-AL19</f>
        <v>2566.8000000000011</v>
      </c>
      <c r="AN21" s="65"/>
      <c r="AO21" s="69"/>
      <c r="AP21" s="68">
        <f>AO19-AP19</f>
        <v>1822.1200000000008</v>
      </c>
      <c r="AR21" s="65"/>
      <c r="AS21" s="69"/>
      <c r="AT21" s="68">
        <f>AS19-AT19</f>
        <v>9656.8200000000015</v>
      </c>
      <c r="AV21" s="65"/>
      <c r="AW21" s="70"/>
      <c r="AX21" s="70"/>
    </row>
    <row r="22" spans="1:53" ht="14.25" thickTop="1" x14ac:dyDescent="0.25">
      <c r="D22" s="67"/>
      <c r="F22" s="139"/>
      <c r="H22" s="67"/>
      <c r="J22" s="139"/>
      <c r="L22" s="67"/>
      <c r="N22" s="139"/>
      <c r="P22" s="67"/>
      <c r="R22" s="139"/>
      <c r="T22" s="67"/>
      <c r="V22" s="38"/>
      <c r="X22" s="67"/>
      <c r="AB22" s="67"/>
      <c r="AF22" s="67"/>
      <c r="AG22" s="67"/>
      <c r="AK22" s="296"/>
      <c r="AO22" s="296"/>
      <c r="AS22" s="296"/>
      <c r="AW22" s="163" t="s">
        <v>947</v>
      </c>
      <c r="AX22" s="164"/>
      <c r="AY22" s="165"/>
      <c r="AZ22" s="135"/>
      <c r="BA22" s="135"/>
    </row>
    <row r="23" spans="1:53" x14ac:dyDescent="0.25">
      <c r="F23" s="139"/>
      <c r="J23" s="139"/>
      <c r="N23" s="139"/>
      <c r="R23" s="139"/>
      <c r="V23" s="38"/>
      <c r="AW23" s="166" t="s">
        <v>202</v>
      </c>
      <c r="AX23" s="2"/>
      <c r="AY23" s="215" t="e">
        <f>AW8*0.0145</f>
        <v>#REF!</v>
      </c>
      <c r="AZ23" s="135"/>
      <c r="BA23" s="135"/>
    </row>
    <row r="24" spans="1:53" x14ac:dyDescent="0.25">
      <c r="D24" s="74"/>
      <c r="E24" s="75"/>
      <c r="F24" s="77"/>
      <c r="G24" s="76"/>
      <c r="H24" s="74"/>
      <c r="I24" s="75"/>
      <c r="J24" s="77"/>
      <c r="K24" s="76"/>
      <c r="L24" s="74"/>
      <c r="M24" s="75"/>
      <c r="N24" s="77"/>
      <c r="O24" s="76"/>
      <c r="P24" s="74"/>
      <c r="Q24" s="75"/>
      <c r="R24" s="77"/>
      <c r="S24" s="76"/>
      <c r="T24" s="74"/>
      <c r="U24" s="75"/>
      <c r="V24" s="77"/>
      <c r="W24" s="76"/>
      <c r="X24" s="74"/>
      <c r="Y24" s="75"/>
      <c r="Z24" s="76"/>
      <c r="AA24" s="76"/>
      <c r="AB24" s="74"/>
      <c r="AC24" s="75"/>
      <c r="AD24" s="76"/>
      <c r="AE24" s="76"/>
      <c r="AF24" s="74"/>
      <c r="AG24" s="74"/>
      <c r="AH24" s="75"/>
      <c r="AI24" s="76"/>
      <c r="AJ24" s="76"/>
      <c r="AK24" s="74"/>
      <c r="AL24" s="75"/>
      <c r="AM24" s="76"/>
      <c r="AN24" s="76"/>
      <c r="AO24" s="74"/>
      <c r="AP24" s="75"/>
      <c r="AQ24" s="76"/>
      <c r="AR24" s="76"/>
      <c r="AS24" s="74"/>
      <c r="AT24" s="75"/>
      <c r="AU24" s="76"/>
      <c r="AV24" s="76"/>
      <c r="AW24" s="134" t="s">
        <v>203</v>
      </c>
      <c r="AX24" s="2"/>
      <c r="AY24" s="215" t="e">
        <f>AW8*0.0009</f>
        <v>#REF!</v>
      </c>
      <c r="AZ24" s="135"/>
      <c r="BA24" s="135"/>
    </row>
    <row r="25" spans="1:53" x14ac:dyDescent="0.25">
      <c r="D25" s="74"/>
      <c r="E25" s="75"/>
      <c r="F25" s="77"/>
      <c r="G25" s="76"/>
      <c r="H25" s="74"/>
      <c r="I25" s="75"/>
      <c r="J25" s="77"/>
      <c r="K25" s="76"/>
      <c r="L25" s="74"/>
      <c r="M25" s="75"/>
      <c r="N25" s="77"/>
      <c r="O25" s="76"/>
      <c r="P25" s="74"/>
      <c r="Q25" s="75"/>
      <c r="R25" s="77"/>
      <c r="S25" s="76"/>
      <c r="T25" s="74"/>
      <c r="U25" s="75"/>
      <c r="V25" s="77"/>
      <c r="W25" s="76"/>
      <c r="X25" s="74"/>
      <c r="Y25" s="75"/>
      <c r="Z25" s="76"/>
      <c r="AA25" s="76"/>
      <c r="AB25" s="74"/>
      <c r="AC25" s="75"/>
      <c r="AD25" s="76"/>
      <c r="AE25" s="76"/>
      <c r="AF25" s="74"/>
      <c r="AG25" s="74"/>
      <c r="AH25" s="75"/>
      <c r="AI25" s="76"/>
      <c r="AJ25" s="76"/>
      <c r="AK25" s="74"/>
      <c r="AL25" s="75"/>
      <c r="AM25" s="76"/>
      <c r="AN25" s="76"/>
      <c r="AO25" s="74"/>
      <c r="AP25" s="75"/>
      <c r="AQ25" s="76"/>
      <c r="AR25" s="76"/>
      <c r="AS25" s="74"/>
      <c r="AT25" s="75"/>
      <c r="AU25" s="76"/>
      <c r="AV25" s="76"/>
      <c r="AW25" s="134" t="s">
        <v>204</v>
      </c>
      <c r="AX25" s="2"/>
      <c r="AY25" s="215" t="e">
        <f>AW8*0.001</f>
        <v>#REF!</v>
      </c>
      <c r="AZ25" s="135"/>
      <c r="BA25" s="135"/>
    </row>
    <row r="26" spans="1:53" x14ac:dyDescent="0.25">
      <c r="D26" s="74"/>
      <c r="E26" s="75"/>
      <c r="F26" s="77"/>
      <c r="G26" s="76"/>
      <c r="H26" s="74"/>
      <c r="I26" s="75"/>
      <c r="J26" s="77"/>
      <c r="K26" s="76"/>
      <c r="L26" s="74"/>
      <c r="M26" s="75"/>
      <c r="N26" s="77"/>
      <c r="O26" s="76"/>
      <c r="P26" s="74"/>
      <c r="Q26" s="75"/>
      <c r="R26" s="77"/>
      <c r="S26" s="76"/>
      <c r="T26" s="74"/>
      <c r="U26" s="75"/>
      <c r="V26" s="77"/>
      <c r="W26" s="76"/>
      <c r="X26" s="74"/>
      <c r="Y26" s="75"/>
      <c r="Z26" s="76"/>
      <c r="AA26" s="76"/>
      <c r="AB26" s="74"/>
      <c r="AC26" s="75"/>
      <c r="AD26" s="76"/>
      <c r="AE26" s="76"/>
      <c r="AF26" s="74"/>
      <c r="AG26" s="74"/>
      <c r="AH26" s="75"/>
      <c r="AI26" s="76"/>
      <c r="AJ26" s="76"/>
      <c r="AK26" s="74"/>
      <c r="AL26" s="75"/>
      <c r="AM26" s="76"/>
      <c r="AN26" s="76"/>
      <c r="AO26" s="74"/>
      <c r="AP26" s="75"/>
      <c r="AQ26" s="76"/>
      <c r="AR26" s="76"/>
      <c r="AS26" s="74"/>
      <c r="AT26" s="75"/>
      <c r="AU26" s="76"/>
      <c r="AV26" s="76"/>
      <c r="AW26" s="134" t="s">
        <v>205</v>
      </c>
      <c r="AX26" s="2"/>
      <c r="AY26" s="215" t="e">
        <f>#REF!</f>
        <v>#REF!</v>
      </c>
      <c r="AZ26" s="135"/>
      <c r="BA26" s="135"/>
    </row>
    <row r="27" spans="1:53" x14ac:dyDescent="0.25">
      <c r="D27" s="74"/>
      <c r="E27" s="75"/>
      <c r="F27" s="77"/>
      <c r="G27" s="76"/>
      <c r="H27" s="74"/>
      <c r="I27" s="75"/>
      <c r="J27" s="77"/>
      <c r="K27" s="76"/>
      <c r="L27" s="74"/>
      <c r="M27" s="75"/>
      <c r="N27" s="77"/>
      <c r="O27" s="76"/>
      <c r="P27" s="74"/>
      <c r="Q27" s="75"/>
      <c r="R27" s="77"/>
      <c r="S27" s="76"/>
      <c r="T27" s="74"/>
      <c r="U27" s="75"/>
      <c r="V27" s="77"/>
      <c r="W27" s="76"/>
      <c r="X27" s="74"/>
      <c r="Y27" s="75"/>
      <c r="Z27" s="76"/>
      <c r="AA27" s="76"/>
      <c r="AB27" s="74"/>
      <c r="AC27" s="75"/>
      <c r="AD27" s="76"/>
      <c r="AE27" s="76"/>
      <c r="AF27" s="74"/>
      <c r="AG27" s="74"/>
      <c r="AH27" s="75"/>
      <c r="AI27" s="76"/>
      <c r="AJ27" s="76"/>
      <c r="AK27" s="74"/>
      <c r="AL27" s="75"/>
      <c r="AM27" s="76"/>
      <c r="AN27" s="76"/>
      <c r="AO27" s="74"/>
      <c r="AP27" s="75"/>
      <c r="AQ27" s="76"/>
      <c r="AR27" s="76"/>
      <c r="AS27" s="74"/>
      <c r="AT27" s="75"/>
      <c r="AU27" s="76"/>
      <c r="AV27" s="76"/>
      <c r="AW27" s="134" t="s">
        <v>206</v>
      </c>
      <c r="AX27" s="2"/>
      <c r="AY27" s="216" t="s">
        <v>901</v>
      </c>
      <c r="AZ27" s="135"/>
      <c r="BA27" s="135"/>
    </row>
    <row r="28" spans="1:53" x14ac:dyDescent="0.25">
      <c r="D28" s="74"/>
      <c r="E28" s="75"/>
      <c r="F28" s="77"/>
      <c r="G28" s="76"/>
      <c r="H28" s="74"/>
      <c r="I28" s="75"/>
      <c r="J28" s="77"/>
      <c r="K28" s="76"/>
      <c r="L28" s="74"/>
      <c r="M28" s="75"/>
      <c r="N28" s="77"/>
      <c r="O28" s="76"/>
      <c r="P28" s="74"/>
      <c r="Q28" s="75"/>
      <c r="R28" s="77"/>
      <c r="S28" s="76"/>
      <c r="T28" s="74"/>
      <c r="U28" s="75"/>
      <c r="V28" s="77"/>
      <c r="W28" s="76"/>
      <c r="X28" s="74"/>
      <c r="Y28" s="75"/>
      <c r="Z28" s="76"/>
      <c r="AA28" s="76"/>
      <c r="AB28" s="74"/>
      <c r="AC28" s="75"/>
      <c r="AD28" s="76"/>
      <c r="AE28" s="76"/>
      <c r="AF28" s="74"/>
      <c r="AG28" s="74"/>
      <c r="AH28" s="75"/>
      <c r="AI28" s="76"/>
      <c r="AJ28" s="76"/>
      <c r="AK28" s="74"/>
      <c r="AL28" s="75"/>
      <c r="AM28" s="76"/>
      <c r="AN28" s="76"/>
      <c r="AO28" s="74"/>
      <c r="AP28" s="75"/>
      <c r="AQ28" s="76"/>
      <c r="AR28" s="76"/>
      <c r="AS28" s="74"/>
      <c r="AT28" s="75"/>
      <c r="AU28" s="76"/>
      <c r="AV28" s="76"/>
      <c r="AW28" s="158"/>
      <c r="AX28" s="160"/>
      <c r="AY28" s="217" t="e">
        <f>SUM(AY23:AY27)</f>
        <v>#REF!</v>
      </c>
      <c r="AZ28" s="135"/>
      <c r="BA28" s="135"/>
    </row>
    <row r="29" spans="1:53" x14ac:dyDescent="0.25">
      <c r="D29" s="74"/>
      <c r="E29" s="75"/>
      <c r="F29" s="77"/>
      <c r="G29" s="76"/>
      <c r="H29" s="74"/>
      <c r="I29" s="75"/>
      <c r="J29" s="77"/>
      <c r="K29" s="76"/>
      <c r="L29" s="74"/>
      <c r="M29" s="75"/>
      <c r="N29" s="77"/>
      <c r="O29" s="76"/>
      <c r="P29" s="74"/>
      <c r="Q29" s="75"/>
      <c r="R29" s="77"/>
      <c r="S29" s="76"/>
      <c r="T29" s="74"/>
      <c r="U29" s="75"/>
      <c r="V29" s="77"/>
      <c r="W29" s="76"/>
      <c r="X29" s="74"/>
      <c r="Y29" s="75"/>
      <c r="Z29" s="76"/>
      <c r="AA29" s="76"/>
      <c r="AB29" s="74"/>
      <c r="AC29" s="75"/>
      <c r="AD29" s="76"/>
      <c r="AE29" s="76"/>
      <c r="AF29" s="74"/>
      <c r="AG29" s="74"/>
      <c r="AH29" s="75"/>
      <c r="AI29" s="76"/>
      <c r="AJ29" s="76"/>
      <c r="AK29" s="74"/>
      <c r="AL29" s="75"/>
      <c r="AM29" s="76"/>
      <c r="AN29" s="76"/>
      <c r="AO29" s="74"/>
      <c r="AP29" s="75"/>
      <c r="AQ29" s="76"/>
      <c r="AR29" s="76"/>
      <c r="AS29" s="74"/>
      <c r="AT29" s="75"/>
      <c r="AU29" s="76"/>
      <c r="AV29" s="76"/>
      <c r="AW29" s="136"/>
      <c r="AX29" s="136"/>
      <c r="AY29" s="135"/>
      <c r="AZ29" s="135"/>
      <c r="BA29" s="135"/>
    </row>
    <row r="30" spans="1:53" x14ac:dyDescent="0.25">
      <c r="D30" s="74"/>
      <c r="E30" s="75"/>
      <c r="F30" s="77"/>
      <c r="G30" s="76"/>
      <c r="H30" s="74"/>
      <c r="I30" s="75"/>
      <c r="J30" s="77"/>
      <c r="K30" s="76"/>
      <c r="L30" s="74"/>
      <c r="M30" s="75"/>
      <c r="N30" s="77"/>
      <c r="O30" s="76"/>
      <c r="P30" s="74"/>
      <c r="Q30" s="75"/>
      <c r="R30" s="77"/>
      <c r="S30" s="76"/>
      <c r="T30" s="74"/>
      <c r="U30" s="75"/>
      <c r="V30" s="77"/>
      <c r="W30" s="76"/>
      <c r="X30" s="74"/>
      <c r="Y30" s="75"/>
      <c r="Z30" s="76"/>
      <c r="AA30" s="76"/>
      <c r="AB30" s="74"/>
      <c r="AC30" s="75"/>
      <c r="AD30" s="76"/>
      <c r="AE30" s="76"/>
      <c r="AF30" s="74"/>
      <c r="AG30" s="74"/>
      <c r="AH30" s="75"/>
      <c r="AI30" s="76"/>
      <c r="AJ30" s="76"/>
      <c r="AK30" s="74"/>
      <c r="AL30" s="75"/>
      <c r="AM30" s="76"/>
      <c r="AN30" s="76"/>
      <c r="AO30" s="74"/>
      <c r="AP30" s="75"/>
      <c r="AQ30" s="76"/>
      <c r="AR30" s="76"/>
      <c r="AS30" s="74"/>
      <c r="AT30" s="75"/>
      <c r="AU30" s="76"/>
      <c r="AV30" s="76"/>
      <c r="AW30" s="136"/>
      <c r="AX30" s="136"/>
      <c r="AY30" s="135"/>
      <c r="AZ30" s="135"/>
      <c r="BA30" s="135"/>
    </row>
    <row r="31" spans="1:53" x14ac:dyDescent="0.25">
      <c r="D31" s="74"/>
      <c r="E31" s="75"/>
      <c r="F31" s="77"/>
      <c r="G31" s="76"/>
      <c r="H31" s="74"/>
      <c r="I31" s="75"/>
      <c r="J31" s="77"/>
      <c r="K31" s="76"/>
      <c r="L31" s="74"/>
      <c r="M31" s="75"/>
      <c r="N31" s="77"/>
      <c r="O31" s="76"/>
      <c r="P31" s="74"/>
      <c r="Q31" s="75"/>
      <c r="R31" s="77"/>
      <c r="S31" s="76"/>
      <c r="T31" s="74"/>
      <c r="U31" s="75"/>
      <c r="V31" s="77"/>
      <c r="W31" s="76"/>
      <c r="X31" s="74"/>
      <c r="Y31" s="75"/>
      <c r="Z31" s="76"/>
      <c r="AA31" s="76"/>
      <c r="AB31" s="74"/>
      <c r="AC31" s="75"/>
      <c r="AD31" s="76"/>
      <c r="AE31" s="76"/>
      <c r="AF31" s="74"/>
      <c r="AG31" s="74"/>
      <c r="AH31" s="75"/>
      <c r="AI31" s="76"/>
      <c r="AJ31" s="76"/>
      <c r="AK31" s="74"/>
      <c r="AL31" s="75"/>
      <c r="AM31" s="76"/>
      <c r="AN31" s="76"/>
      <c r="AO31" s="74"/>
      <c r="AP31" s="75"/>
      <c r="AQ31" s="76"/>
      <c r="AR31" s="76"/>
      <c r="AS31" s="74"/>
      <c r="AT31" s="75"/>
      <c r="AU31" s="76"/>
      <c r="AV31" s="76"/>
      <c r="AW31" s="136"/>
      <c r="AX31" s="136"/>
      <c r="AY31" s="135"/>
      <c r="AZ31" s="135"/>
      <c r="BA31" s="135"/>
    </row>
    <row r="32" spans="1:53" x14ac:dyDescent="0.25">
      <c r="D32" s="74"/>
      <c r="E32" s="75"/>
      <c r="F32" s="77"/>
      <c r="G32" s="76"/>
      <c r="H32" s="74"/>
      <c r="I32" s="75"/>
      <c r="J32" s="77"/>
      <c r="K32" s="76"/>
      <c r="L32" s="74"/>
      <c r="M32" s="75"/>
      <c r="N32" s="77"/>
      <c r="O32" s="76"/>
      <c r="P32" s="74"/>
      <c r="Q32" s="75"/>
      <c r="R32" s="77"/>
      <c r="S32" s="76"/>
      <c r="T32" s="74"/>
      <c r="U32" s="75"/>
      <c r="V32" s="77"/>
      <c r="W32" s="76"/>
      <c r="X32" s="74"/>
      <c r="Y32" s="75"/>
      <c r="Z32" s="76"/>
      <c r="AA32" s="76"/>
      <c r="AB32" s="74"/>
      <c r="AC32" s="75"/>
      <c r="AD32" s="76"/>
      <c r="AE32" s="76"/>
      <c r="AF32" s="74"/>
      <c r="AG32" s="74"/>
      <c r="AH32" s="75"/>
      <c r="AI32" s="76"/>
      <c r="AJ32" s="76"/>
      <c r="AK32" s="74"/>
      <c r="AL32" s="75"/>
      <c r="AM32" s="76"/>
      <c r="AN32" s="76"/>
      <c r="AO32" s="74"/>
      <c r="AP32" s="75"/>
      <c r="AQ32" s="76"/>
      <c r="AR32" s="76"/>
      <c r="AS32" s="74"/>
      <c r="AT32" s="75"/>
      <c r="AU32" s="76"/>
      <c r="AV32" s="76"/>
      <c r="AW32" s="78"/>
      <c r="AX32" s="78"/>
      <c r="AY32" s="135"/>
      <c r="AZ32" s="135"/>
      <c r="BA32" s="135"/>
    </row>
    <row r="33" spans="4:53" x14ac:dyDescent="0.25">
      <c r="D33" s="74"/>
      <c r="E33" s="75"/>
      <c r="F33" s="77"/>
      <c r="G33" s="76"/>
      <c r="H33" s="74"/>
      <c r="I33" s="75"/>
      <c r="J33" s="77"/>
      <c r="K33" s="76"/>
      <c r="L33" s="74"/>
      <c r="M33" s="75"/>
      <c r="N33" s="77"/>
      <c r="O33" s="76"/>
      <c r="P33" s="74"/>
      <c r="Q33" s="75"/>
      <c r="R33" s="77"/>
      <c r="S33" s="76"/>
      <c r="T33" s="74"/>
      <c r="U33" s="75"/>
      <c r="V33" s="77"/>
      <c r="W33" s="76"/>
      <c r="X33" s="74"/>
      <c r="Y33" s="75"/>
      <c r="Z33" s="76"/>
      <c r="AA33" s="76"/>
      <c r="AB33" s="74"/>
      <c r="AC33" s="75"/>
      <c r="AD33" s="76"/>
      <c r="AE33" s="76"/>
      <c r="AF33" s="74"/>
      <c r="AG33" s="74"/>
      <c r="AH33" s="75"/>
      <c r="AI33" s="76"/>
      <c r="AJ33" s="76"/>
      <c r="AK33" s="74"/>
      <c r="AL33" s="75"/>
      <c r="AM33" s="76"/>
      <c r="AN33" s="76"/>
      <c r="AO33" s="74"/>
      <c r="AP33" s="75"/>
      <c r="AQ33" s="76"/>
      <c r="AR33" s="76"/>
      <c r="AS33" s="74"/>
      <c r="AT33" s="75"/>
      <c r="AU33" s="76"/>
      <c r="AV33" s="76"/>
      <c r="AW33" s="78"/>
      <c r="AX33" s="78"/>
      <c r="AY33" s="135"/>
      <c r="AZ33" s="135"/>
      <c r="BA33" s="135"/>
    </row>
    <row r="34" spans="4:53" x14ac:dyDescent="0.25">
      <c r="D34" s="81"/>
      <c r="E34" s="76"/>
      <c r="F34" s="77"/>
      <c r="G34" s="76"/>
      <c r="H34" s="81"/>
      <c r="I34" s="76"/>
      <c r="J34" s="77"/>
      <c r="K34" s="76"/>
      <c r="L34" s="81"/>
      <c r="M34" s="76"/>
      <c r="N34" s="77"/>
      <c r="O34" s="76"/>
      <c r="P34" s="81"/>
      <c r="Q34" s="76"/>
      <c r="R34" s="77"/>
      <c r="S34" s="76"/>
      <c r="T34" s="81"/>
      <c r="U34" s="76"/>
      <c r="V34" s="77"/>
      <c r="W34" s="76"/>
      <c r="X34" s="81"/>
      <c r="Y34" s="76"/>
      <c r="Z34" s="76"/>
      <c r="AA34" s="76"/>
      <c r="AB34" s="81"/>
      <c r="AC34" s="76"/>
      <c r="AD34" s="76"/>
      <c r="AE34" s="76"/>
      <c r="AF34" s="81"/>
      <c r="AG34" s="81"/>
      <c r="AH34" s="76"/>
      <c r="AI34" s="76"/>
      <c r="AJ34" s="76"/>
      <c r="AK34" s="81"/>
      <c r="AL34" s="76"/>
      <c r="AM34" s="76"/>
      <c r="AN34" s="76"/>
      <c r="AO34" s="81"/>
      <c r="AP34" s="76"/>
      <c r="AQ34" s="76"/>
      <c r="AR34" s="76"/>
      <c r="AS34" s="81"/>
      <c r="AT34" s="76"/>
      <c r="AU34" s="76"/>
      <c r="AV34" s="76"/>
      <c r="AW34" s="136"/>
      <c r="AX34" s="136"/>
      <c r="AY34" s="135"/>
      <c r="AZ34" s="135"/>
      <c r="BA34" s="135"/>
    </row>
    <row r="35" spans="4:53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  <c r="AW35" s="136"/>
      <c r="AX35" s="136"/>
      <c r="AY35" s="135"/>
      <c r="AZ35" s="135"/>
      <c r="BA35" s="135"/>
    </row>
    <row r="36" spans="4:53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  <c r="AW36" s="136"/>
      <c r="AX36" s="136"/>
      <c r="AY36" s="135"/>
      <c r="AZ36" s="135"/>
      <c r="BA36" s="135"/>
    </row>
    <row r="37" spans="4:53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  <c r="AW37" s="136"/>
      <c r="AX37" s="136"/>
      <c r="AY37" s="135"/>
      <c r="AZ37" s="135"/>
      <c r="BA37" s="135"/>
    </row>
    <row r="38" spans="4:53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  <c r="AW38" s="136"/>
      <c r="AX38" s="136"/>
      <c r="AY38" s="135"/>
      <c r="AZ38" s="135"/>
      <c r="BA38" s="135"/>
    </row>
    <row r="39" spans="4:53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  <c r="AW39" s="136"/>
      <c r="AX39" s="136"/>
      <c r="AY39" s="135"/>
      <c r="AZ39" s="135"/>
      <c r="BA39" s="135"/>
    </row>
    <row r="40" spans="4:53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  <c r="AW40" s="136"/>
      <c r="AX40" s="136"/>
      <c r="AY40" s="135"/>
      <c r="AZ40" s="135"/>
      <c r="BA40" s="135"/>
    </row>
    <row r="41" spans="4:53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  <c r="AW41" s="136"/>
      <c r="AX41" s="136"/>
      <c r="AY41" s="135"/>
      <c r="AZ41" s="135"/>
      <c r="BA41" s="135"/>
    </row>
    <row r="42" spans="4:53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  <c r="AW42" s="136"/>
      <c r="AX42" s="136"/>
      <c r="AY42" s="135"/>
      <c r="AZ42" s="135"/>
      <c r="BA42" s="135"/>
    </row>
    <row r="43" spans="4:53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  <c r="AW43" s="136"/>
      <c r="AX43" s="136"/>
      <c r="AY43" s="135"/>
      <c r="AZ43" s="135"/>
      <c r="BA43" s="135"/>
    </row>
    <row r="44" spans="4:53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  <c r="AW44" s="136"/>
      <c r="AX44" s="136"/>
      <c r="AY44" s="135"/>
      <c r="AZ44" s="135"/>
      <c r="BA44" s="135"/>
    </row>
    <row r="45" spans="4:53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53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53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53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296" t="s">
        <v>1128</v>
      </c>
      <c r="E124" s="135">
        <v>30.35</v>
      </c>
      <c r="F124" s="135">
        <v>25</v>
      </c>
      <c r="G124" s="290"/>
      <c r="H124" s="296"/>
      <c r="I124" s="287"/>
      <c r="J124" s="28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4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75"/>
  <sheetViews>
    <sheetView zoomScaleNormal="100" zoomScaleSheetLayoutView="100" workbookViewId="0"/>
  </sheetViews>
  <sheetFormatPr defaultRowHeight="13.5" x14ac:dyDescent="0.25"/>
  <cols>
    <col min="1" max="1" width="19" style="106" customWidth="1"/>
    <col min="2" max="2" width="5" style="106" customWidth="1"/>
    <col min="3" max="3" width="28.140625" style="106" customWidth="1"/>
    <col min="4" max="5" width="10.5703125" style="135" bestFit="1" customWidth="1"/>
    <col min="6" max="6" width="8" style="135" bestFit="1" customWidth="1"/>
    <col min="7" max="7" width="2" style="137" customWidth="1"/>
    <col min="8" max="9" width="10.5703125" style="135" bestFit="1" customWidth="1"/>
    <col min="10" max="10" width="7" style="135" bestFit="1" customWidth="1"/>
    <col min="11" max="11" width="2" style="137" customWidth="1"/>
    <col min="12" max="13" width="10.5703125" style="135" bestFit="1" customWidth="1"/>
    <col min="14" max="14" width="7" style="135" bestFit="1" customWidth="1"/>
    <col min="15" max="15" width="2" style="137" customWidth="1"/>
    <col min="16" max="17" width="10.5703125" style="135" bestFit="1" customWidth="1"/>
    <col min="18" max="18" width="7" style="135" bestFit="1" customWidth="1"/>
    <col min="19" max="19" width="2" style="137" customWidth="1"/>
    <col min="20" max="21" width="10.5703125" style="106" bestFit="1" customWidth="1"/>
    <col min="22" max="22" width="7" style="106" bestFit="1" customWidth="1"/>
    <col min="23" max="23" width="2" style="59" customWidth="1"/>
    <col min="24" max="25" width="10.5703125" style="106" bestFit="1" customWidth="1"/>
    <col min="26" max="26" width="7.7109375" style="106" bestFit="1" customWidth="1"/>
    <col min="27" max="27" width="2" style="59" customWidth="1"/>
    <col min="28" max="29" width="10.5703125" style="106" bestFit="1" customWidth="1"/>
    <col min="30" max="30" width="8.28515625" style="106" bestFit="1" customWidth="1"/>
    <col min="31" max="31" width="2" style="137" customWidth="1"/>
    <col min="32" max="34" width="10.5703125" style="135" bestFit="1" customWidth="1"/>
    <col min="35" max="35" width="8.28515625" style="135" bestFit="1" customWidth="1"/>
    <col min="36" max="36" width="1.85546875" style="106" customWidth="1"/>
    <col min="37" max="38" width="10.5703125" style="347" bestFit="1" customWidth="1"/>
    <col min="39" max="39" width="8.28515625" style="347" bestFit="1" customWidth="1"/>
    <col min="40" max="40" width="2" style="290" customWidth="1"/>
    <col min="41" max="42" width="10.5703125" style="287" bestFit="1" customWidth="1"/>
    <col min="43" max="43" width="7.140625" style="287" bestFit="1" customWidth="1"/>
    <col min="44" max="44" width="2" style="290" customWidth="1"/>
    <col min="45" max="45" width="11.5703125" style="347" customWidth="1"/>
    <col min="46" max="46" width="10.5703125" style="347" bestFit="1" customWidth="1"/>
    <col min="47" max="47" width="8.5703125" style="347" bestFit="1" customWidth="1"/>
    <col min="48" max="48" width="2" style="290" hidden="1" customWidth="1"/>
    <col min="49" max="49" width="12" style="60" hidden="1" customWidth="1"/>
    <col min="50" max="50" width="11.28515625" style="60" hidden="1" customWidth="1"/>
    <col min="51" max="51" width="9" style="106" hidden="1" customWidth="1"/>
    <col min="52" max="52" width="29.85546875" style="106" hidden="1" customWidth="1"/>
    <col min="53" max="58" width="0" style="106" hidden="1" customWidth="1"/>
    <col min="59" max="16384" width="9.140625" style="106"/>
  </cols>
  <sheetData>
    <row r="1" spans="1:52" x14ac:dyDescent="0.25">
      <c r="AV1" s="290" t="s">
        <v>1748</v>
      </c>
    </row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1272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316</v>
      </c>
      <c r="B6" s="66" t="str">
        <f>MID(A6,14,4)</f>
        <v>5108</v>
      </c>
      <c r="C6" s="106" t="s">
        <v>1298</v>
      </c>
      <c r="D6" s="168">
        <v>11489</v>
      </c>
      <c r="E6" s="168">
        <v>11423.2</v>
      </c>
      <c r="F6" s="139"/>
      <c r="H6" s="168">
        <v>12199</v>
      </c>
      <c r="I6" s="168">
        <v>9670.07</v>
      </c>
      <c r="J6" s="139"/>
      <c r="L6" s="168">
        <v>12997.8</v>
      </c>
      <c r="M6" s="168">
        <v>2550.2399999999998</v>
      </c>
      <c r="N6" s="139"/>
      <c r="P6" s="168">
        <v>7138.35</v>
      </c>
      <c r="Q6" s="168">
        <v>5333.25</v>
      </c>
      <c r="R6" s="139"/>
      <c r="T6" s="107">
        <v>7245.36</v>
      </c>
      <c r="U6" s="107">
        <v>3919.08</v>
      </c>
      <c r="V6" s="38"/>
      <c r="X6" s="107">
        <v>7367.44</v>
      </c>
      <c r="Y6" s="107">
        <v>3171.59</v>
      </c>
      <c r="Z6" s="38">
        <v>1.6849404308412547E-2</v>
      </c>
      <c r="AB6" s="107">
        <v>6237.9</v>
      </c>
      <c r="AC6" s="107">
        <v>5132.3100000000004</v>
      </c>
      <c r="AD6" s="38">
        <f>(AB6-X6)/X6</f>
        <v>-0.15331512709977957</v>
      </c>
      <c r="AF6" s="136">
        <v>6514.56</v>
      </c>
      <c r="AG6" s="278">
        <v>6530.22</v>
      </c>
      <c r="AH6" s="168">
        <v>6054.99</v>
      </c>
      <c r="AI6" s="139">
        <f>(AG6-AB6)/AB6</f>
        <v>4.6861924686192567E-2</v>
      </c>
      <c r="AJ6" s="38"/>
      <c r="AK6" s="348">
        <v>6885.18</v>
      </c>
      <c r="AL6" s="348">
        <v>5599.18</v>
      </c>
      <c r="AM6" s="289">
        <f>(AK6-AC6)/AC6</f>
        <v>0.34153626729484382</v>
      </c>
      <c r="AO6" s="292">
        <v>7284.51</v>
      </c>
      <c r="AP6" s="291">
        <v>111.64</v>
      </c>
      <c r="AQ6" s="289">
        <f>(AO6-AK6)/AK6</f>
        <v>5.7998483699772542E-2</v>
      </c>
      <c r="AS6" s="292">
        <v>6668.55</v>
      </c>
      <c r="AT6" s="348">
        <v>0</v>
      </c>
      <c r="AU6" s="289">
        <f>(AS6-AO6)/AO6</f>
        <v>-8.455750627015407E-2</v>
      </c>
      <c r="AW6" s="300" t="e">
        <f>#REF!</f>
        <v>#REF!</v>
      </c>
      <c r="AX6" s="60" t="e">
        <f>AW6-AS6</f>
        <v>#REF!</v>
      </c>
      <c r="AY6" s="289" t="e">
        <f>(AW6-AS6)/AS6</f>
        <v>#REF!</v>
      </c>
      <c r="AZ6" s="58" t="s">
        <v>1861</v>
      </c>
    </row>
    <row r="7" spans="1:52" s="64" customFormat="1" x14ac:dyDescent="0.25">
      <c r="A7" s="147"/>
      <c r="B7" s="147"/>
      <c r="C7" s="147" t="s">
        <v>26</v>
      </c>
      <c r="D7" s="148">
        <f>SUM(D6)</f>
        <v>11489</v>
      </c>
      <c r="E7" s="148">
        <f>SUM(E6)</f>
        <v>11423.2</v>
      </c>
      <c r="F7" s="149">
        <v>6.5500000000000003E-2</v>
      </c>
      <c r="G7" s="147"/>
      <c r="H7" s="148">
        <f>SUM(H6)</f>
        <v>12199</v>
      </c>
      <c r="I7" s="148">
        <f>SUM(I6)</f>
        <v>9670.07</v>
      </c>
      <c r="J7" s="149">
        <v>6.5500000000000003E-2</v>
      </c>
      <c r="K7" s="147"/>
      <c r="L7" s="148">
        <f>SUM(L6)</f>
        <v>12997.8</v>
      </c>
      <c r="M7" s="148">
        <f>SUM(M6)</f>
        <v>2550.2399999999998</v>
      </c>
      <c r="N7" s="149">
        <v>6.5500000000000003E-2</v>
      </c>
      <c r="O7" s="147"/>
      <c r="P7" s="148">
        <f>SUM(P6)</f>
        <v>7138.35</v>
      </c>
      <c r="Q7" s="148">
        <f>SUM(Q6)</f>
        <v>5333.25</v>
      </c>
      <c r="R7" s="149">
        <v>6.5500000000000003E-2</v>
      </c>
      <c r="S7" s="147"/>
      <c r="T7" s="148">
        <f>SUM(T6)</f>
        <v>7245.36</v>
      </c>
      <c r="U7" s="148">
        <f>SUM(U6)</f>
        <v>3919.08</v>
      </c>
      <c r="V7" s="149">
        <v>6.5500000000000003E-2</v>
      </c>
      <c r="W7" s="147"/>
      <c r="X7" s="148">
        <f>SUM(X6)</f>
        <v>7367.44</v>
      </c>
      <c r="Y7" s="148">
        <f>SUM(Y6)</f>
        <v>3171.59</v>
      </c>
      <c r="Z7" s="149">
        <f>(X7-T7)/T7</f>
        <v>1.6849404308412547E-2</v>
      </c>
      <c r="AA7" s="147"/>
      <c r="AB7" s="148">
        <f>SUM(AB6)</f>
        <v>6237.9</v>
      </c>
      <c r="AC7" s="148">
        <f>SUM(AC6)</f>
        <v>5132.3100000000004</v>
      </c>
      <c r="AD7" s="149">
        <f>(AB7-X7)/X7</f>
        <v>-0.15331512709977957</v>
      </c>
      <c r="AE7" s="147"/>
      <c r="AF7" s="150">
        <f>SUM(AF6)</f>
        <v>6514.56</v>
      </c>
      <c r="AG7" s="279">
        <f>SUM(AG6)</f>
        <v>6530.22</v>
      </c>
      <c r="AH7" s="148">
        <f>SUM(AH6)</f>
        <v>6054.99</v>
      </c>
      <c r="AI7" s="149">
        <f t="shared" ref="AI7:AI18" si="0">(AG7-AB7)/AB7</f>
        <v>4.6861924686192567E-2</v>
      </c>
      <c r="AJ7" s="149"/>
      <c r="AK7" s="148">
        <f>SUM(AK6)</f>
        <v>6885.18</v>
      </c>
      <c r="AL7" s="148">
        <f>SUM(AL6)</f>
        <v>5599.18</v>
      </c>
      <c r="AM7" s="149">
        <f>(AK7-AC7)/AC7</f>
        <v>0.34153626729484382</v>
      </c>
      <c r="AN7" s="147"/>
      <c r="AO7" s="148">
        <f>SUM(AO6)</f>
        <v>7284.51</v>
      </c>
      <c r="AP7" s="148">
        <f>SUM(AP6)</f>
        <v>111.64</v>
      </c>
      <c r="AQ7" s="149">
        <f t="shared" ref="AQ7:AQ16" si="1">(AO7-AK7)/AK7</f>
        <v>5.7998483699772542E-2</v>
      </c>
      <c r="AR7" s="147"/>
      <c r="AS7" s="148">
        <f>SUM(AS6)</f>
        <v>6668.55</v>
      </c>
      <c r="AT7" s="148">
        <f>SUM(AT6)</f>
        <v>0</v>
      </c>
      <c r="AU7" s="149">
        <f t="shared" ref="AU7:AU18" si="2">(AS7-AO7)/AO7</f>
        <v>-8.455750627015407E-2</v>
      </c>
      <c r="AV7" s="147"/>
      <c r="AW7" s="150" t="e">
        <f>SUM(AW6)</f>
        <v>#REF!</v>
      </c>
      <c r="AX7" s="150" t="e">
        <f>SUM(AX6)</f>
        <v>#REF!</v>
      </c>
      <c r="AY7" s="149" t="e">
        <f t="shared" ref="AY7:AY18" si="3">(AW7-AS7)/AS7</f>
        <v>#REF!</v>
      </c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62"/>
      <c r="AL8" s="62"/>
      <c r="AM8" s="289"/>
      <c r="AO8" s="62"/>
      <c r="AP8" s="62"/>
      <c r="AQ8" s="289"/>
      <c r="AS8" s="62"/>
      <c r="AT8" s="62"/>
      <c r="AU8" s="289"/>
      <c r="AY8" s="289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Y9" s="289"/>
      <c r="AZ9" s="61"/>
    </row>
    <row r="10" spans="1:52" s="135" customFormat="1" x14ac:dyDescent="0.25">
      <c r="A10" s="135" t="s">
        <v>317</v>
      </c>
      <c r="B10" s="138" t="str">
        <f t="shared" ref="B10:B15" si="4">MID(A10,14,4)</f>
        <v>5303</v>
      </c>
      <c r="C10" s="135" t="s">
        <v>1113</v>
      </c>
      <c r="D10" s="168">
        <v>250</v>
      </c>
      <c r="E10" s="168">
        <v>0</v>
      </c>
      <c r="F10" s="139"/>
      <c r="G10" s="137"/>
      <c r="H10" s="168">
        <v>250</v>
      </c>
      <c r="I10" s="168">
        <v>0</v>
      </c>
      <c r="J10" s="139"/>
      <c r="K10" s="137"/>
      <c r="L10" s="168">
        <v>250</v>
      </c>
      <c r="M10" s="168">
        <v>125</v>
      </c>
      <c r="N10" s="139"/>
      <c r="O10" s="137"/>
      <c r="P10" s="168">
        <v>250</v>
      </c>
      <c r="Q10" s="168">
        <v>86</v>
      </c>
      <c r="R10" s="139"/>
      <c r="S10" s="137"/>
      <c r="T10" s="168">
        <v>250</v>
      </c>
      <c r="U10" s="168">
        <v>0</v>
      </c>
      <c r="V10" s="139"/>
      <c r="W10" s="137"/>
      <c r="X10" s="168">
        <v>250</v>
      </c>
      <c r="Y10" s="168">
        <v>0</v>
      </c>
      <c r="Z10" s="139">
        <v>0</v>
      </c>
      <c r="AA10" s="137"/>
      <c r="AB10" s="168">
        <v>500</v>
      </c>
      <c r="AC10" s="168">
        <v>62.5</v>
      </c>
      <c r="AD10" s="139">
        <f t="shared" ref="AD10:AD15" si="5">(AB10-X10)/X10</f>
        <v>1</v>
      </c>
      <c r="AE10" s="137"/>
      <c r="AF10" s="282">
        <v>500</v>
      </c>
      <c r="AG10" s="282">
        <v>500</v>
      </c>
      <c r="AH10" s="168">
        <v>0</v>
      </c>
      <c r="AI10" s="139">
        <f t="shared" si="0"/>
        <v>0</v>
      </c>
      <c r="AJ10" s="139"/>
      <c r="AK10" s="348">
        <v>500</v>
      </c>
      <c r="AL10" s="348">
        <v>0</v>
      </c>
      <c r="AM10" s="289">
        <f t="shared" ref="AM10:AM15" si="6">(AK10-AC10)/AC10</f>
        <v>7</v>
      </c>
      <c r="AN10" s="290"/>
      <c r="AO10" s="291">
        <v>500</v>
      </c>
      <c r="AP10" s="291">
        <v>0</v>
      </c>
      <c r="AQ10" s="289">
        <f t="shared" si="1"/>
        <v>0</v>
      </c>
      <c r="AR10" s="290"/>
      <c r="AS10" s="348">
        <v>500</v>
      </c>
      <c r="AT10" s="348">
        <v>0</v>
      </c>
      <c r="AU10" s="289">
        <f t="shared" si="2"/>
        <v>0</v>
      </c>
      <c r="AV10" s="290"/>
      <c r="AW10" s="103">
        <v>500</v>
      </c>
      <c r="AX10" s="292">
        <f t="shared" ref="AX10:AX15" si="7">AW10-AS10</f>
        <v>0</v>
      </c>
      <c r="AY10" s="289">
        <f t="shared" si="3"/>
        <v>0</v>
      </c>
      <c r="AZ10" s="209"/>
    </row>
    <row r="11" spans="1:52" s="135" customFormat="1" x14ac:dyDescent="0.25">
      <c r="A11" s="135" t="s">
        <v>318</v>
      </c>
      <c r="B11" s="138" t="str">
        <f t="shared" si="4"/>
        <v>5306</v>
      </c>
      <c r="C11" s="135" t="s">
        <v>1203</v>
      </c>
      <c r="D11" s="168">
        <v>500</v>
      </c>
      <c r="E11" s="168">
        <v>0</v>
      </c>
      <c r="F11" s="139">
        <v>6</v>
      </c>
      <c r="G11" s="137"/>
      <c r="H11" s="168">
        <v>500</v>
      </c>
      <c r="I11" s="168">
        <v>209.5</v>
      </c>
      <c r="J11" s="139"/>
      <c r="K11" s="137"/>
      <c r="L11" s="168">
        <v>500</v>
      </c>
      <c r="M11" s="168">
        <v>0</v>
      </c>
      <c r="N11" s="139"/>
      <c r="O11" s="137"/>
      <c r="P11" s="168">
        <v>500</v>
      </c>
      <c r="Q11" s="168">
        <v>0</v>
      </c>
      <c r="R11" s="139"/>
      <c r="S11" s="137"/>
      <c r="T11" s="168">
        <v>500</v>
      </c>
      <c r="U11" s="168">
        <v>29.05</v>
      </c>
      <c r="V11" s="139"/>
      <c r="W11" s="137"/>
      <c r="X11" s="168">
        <v>500</v>
      </c>
      <c r="Y11" s="168">
        <v>83.78</v>
      </c>
      <c r="Z11" s="139">
        <v>0</v>
      </c>
      <c r="AA11" s="137"/>
      <c r="AB11" s="168">
        <v>250</v>
      </c>
      <c r="AC11" s="168">
        <v>175.56</v>
      </c>
      <c r="AD11" s="139">
        <f t="shared" si="5"/>
        <v>-0.5</v>
      </c>
      <c r="AE11" s="137"/>
      <c r="AF11" s="168">
        <v>250</v>
      </c>
      <c r="AG11" s="168">
        <v>250</v>
      </c>
      <c r="AH11" s="168">
        <v>0</v>
      </c>
      <c r="AI11" s="139">
        <f t="shared" si="0"/>
        <v>0</v>
      </c>
      <c r="AJ11" s="139"/>
      <c r="AK11" s="348">
        <v>250</v>
      </c>
      <c r="AL11" s="348">
        <v>0</v>
      </c>
      <c r="AM11" s="289">
        <f t="shared" si="6"/>
        <v>0.42401458190931873</v>
      </c>
      <c r="AN11" s="290"/>
      <c r="AO11" s="291">
        <v>250</v>
      </c>
      <c r="AP11" s="291">
        <v>23</v>
      </c>
      <c r="AQ11" s="289">
        <f t="shared" si="1"/>
        <v>0</v>
      </c>
      <c r="AR11" s="290"/>
      <c r="AS11" s="348">
        <v>250</v>
      </c>
      <c r="AT11" s="348">
        <v>0</v>
      </c>
      <c r="AU11" s="289">
        <f t="shared" si="2"/>
        <v>0</v>
      </c>
      <c r="AV11" s="290"/>
      <c r="AW11" s="103">
        <v>250</v>
      </c>
      <c r="AX11" s="292">
        <f t="shared" si="7"/>
        <v>0</v>
      </c>
      <c r="AY11" s="289">
        <f t="shared" si="3"/>
        <v>0</v>
      </c>
      <c r="AZ11" s="209"/>
    </row>
    <row r="12" spans="1:52" s="135" customFormat="1" x14ac:dyDescent="0.25">
      <c r="A12" s="135" t="s">
        <v>319</v>
      </c>
      <c r="B12" s="138" t="str">
        <f t="shared" si="4"/>
        <v>5344</v>
      </c>
      <c r="C12" s="135" t="s">
        <v>1205</v>
      </c>
      <c r="D12" s="168">
        <v>300</v>
      </c>
      <c r="E12" s="168">
        <v>0.44</v>
      </c>
      <c r="F12" s="139"/>
      <c r="G12" s="137"/>
      <c r="H12" s="168">
        <v>300</v>
      </c>
      <c r="I12" s="168">
        <v>0</v>
      </c>
      <c r="J12" s="139"/>
      <c r="K12" s="137"/>
      <c r="L12" s="168">
        <v>300</v>
      </c>
      <c r="M12" s="168">
        <v>19.920000000000002</v>
      </c>
      <c r="N12" s="139"/>
      <c r="O12" s="137"/>
      <c r="P12" s="168">
        <v>300</v>
      </c>
      <c r="Q12" s="168">
        <v>0</v>
      </c>
      <c r="R12" s="139"/>
      <c r="S12" s="137"/>
      <c r="T12" s="168">
        <v>300</v>
      </c>
      <c r="U12" s="168">
        <v>3.84</v>
      </c>
      <c r="V12" s="139"/>
      <c r="W12" s="137"/>
      <c r="X12" s="168">
        <v>300</v>
      </c>
      <c r="Y12" s="168">
        <v>13.54</v>
      </c>
      <c r="Z12" s="139">
        <v>0</v>
      </c>
      <c r="AA12" s="137"/>
      <c r="AB12" s="168">
        <v>300</v>
      </c>
      <c r="AC12" s="168">
        <v>315.93</v>
      </c>
      <c r="AD12" s="139">
        <f t="shared" si="5"/>
        <v>0</v>
      </c>
      <c r="AE12" s="137"/>
      <c r="AF12" s="168">
        <v>300</v>
      </c>
      <c r="AG12" s="168">
        <v>300</v>
      </c>
      <c r="AH12" s="168">
        <v>30.58</v>
      </c>
      <c r="AI12" s="139">
        <f t="shared" si="0"/>
        <v>0</v>
      </c>
      <c r="AJ12" s="139"/>
      <c r="AK12" s="348">
        <v>350</v>
      </c>
      <c r="AL12" s="348">
        <v>292.82</v>
      </c>
      <c r="AM12" s="289">
        <f t="shared" si="6"/>
        <v>0.10784034438008418</v>
      </c>
      <c r="AN12" s="290"/>
      <c r="AO12" s="291">
        <v>350</v>
      </c>
      <c r="AP12" s="291">
        <v>0</v>
      </c>
      <c r="AQ12" s="289">
        <f t="shared" si="1"/>
        <v>0</v>
      </c>
      <c r="AR12" s="290"/>
      <c r="AS12" s="348">
        <v>350</v>
      </c>
      <c r="AT12" s="348">
        <v>0</v>
      </c>
      <c r="AU12" s="289">
        <f t="shared" si="2"/>
        <v>0</v>
      </c>
      <c r="AV12" s="290"/>
      <c r="AW12" s="103">
        <v>350</v>
      </c>
      <c r="AX12" s="292">
        <f t="shared" si="7"/>
        <v>0</v>
      </c>
      <c r="AY12" s="289">
        <f t="shared" si="3"/>
        <v>0</v>
      </c>
      <c r="AZ12" s="105"/>
    </row>
    <row r="13" spans="1:52" s="135" customFormat="1" x14ac:dyDescent="0.25">
      <c r="A13" s="135" t="s">
        <v>320</v>
      </c>
      <c r="B13" s="138" t="str">
        <f t="shared" si="4"/>
        <v>5420</v>
      </c>
      <c r="C13" s="287" t="s">
        <v>1099</v>
      </c>
      <c r="D13" s="168">
        <v>100</v>
      </c>
      <c r="E13" s="168">
        <v>0</v>
      </c>
      <c r="F13" s="139"/>
      <c r="G13" s="137"/>
      <c r="H13" s="168">
        <v>100</v>
      </c>
      <c r="I13" s="168">
        <v>0</v>
      </c>
      <c r="J13" s="139"/>
      <c r="K13" s="137"/>
      <c r="L13" s="168">
        <v>100</v>
      </c>
      <c r="M13" s="168">
        <v>528</v>
      </c>
      <c r="N13" s="139"/>
      <c r="O13" s="137"/>
      <c r="P13" s="168">
        <v>100</v>
      </c>
      <c r="Q13" s="168">
        <v>14.5</v>
      </c>
      <c r="R13" s="139"/>
      <c r="S13" s="137"/>
      <c r="T13" s="168">
        <v>100</v>
      </c>
      <c r="U13" s="168">
        <v>0</v>
      </c>
      <c r="V13" s="139"/>
      <c r="W13" s="137"/>
      <c r="X13" s="168">
        <v>100</v>
      </c>
      <c r="Y13" s="168">
        <v>42.46</v>
      </c>
      <c r="Z13" s="139">
        <v>0</v>
      </c>
      <c r="AA13" s="137"/>
      <c r="AB13" s="168">
        <v>100</v>
      </c>
      <c r="AC13" s="168">
        <v>632.96</v>
      </c>
      <c r="AD13" s="139">
        <f t="shared" si="5"/>
        <v>0</v>
      </c>
      <c r="AE13" s="137"/>
      <c r="AF13" s="168">
        <v>50</v>
      </c>
      <c r="AG13" s="168">
        <v>50</v>
      </c>
      <c r="AH13" s="168">
        <v>2.4900000000000002</v>
      </c>
      <c r="AI13" s="139">
        <f t="shared" si="0"/>
        <v>-0.5</v>
      </c>
      <c r="AJ13" s="139"/>
      <c r="AK13" s="348">
        <v>50</v>
      </c>
      <c r="AL13" s="348">
        <v>2.4900000000000002</v>
      </c>
      <c r="AM13" s="289">
        <f t="shared" si="6"/>
        <v>-0.92100606673407481</v>
      </c>
      <c r="AN13" s="290"/>
      <c r="AO13" s="291">
        <v>50</v>
      </c>
      <c r="AP13" s="291">
        <v>0</v>
      </c>
      <c r="AQ13" s="289">
        <f t="shared" si="1"/>
        <v>0</v>
      </c>
      <c r="AR13" s="290"/>
      <c r="AS13" s="348">
        <v>50</v>
      </c>
      <c r="AT13" s="348">
        <v>0</v>
      </c>
      <c r="AU13" s="289">
        <f t="shared" si="2"/>
        <v>0</v>
      </c>
      <c r="AV13" s="290"/>
      <c r="AW13" s="103">
        <v>50</v>
      </c>
      <c r="AX13" s="292">
        <f t="shared" si="7"/>
        <v>0</v>
      </c>
      <c r="AY13" s="289">
        <f t="shared" si="3"/>
        <v>0</v>
      </c>
      <c r="AZ13" s="293"/>
    </row>
    <row r="14" spans="1:52" s="135" customFormat="1" x14ac:dyDescent="0.25">
      <c r="A14" s="135" t="s">
        <v>974</v>
      </c>
      <c r="B14" s="138" t="str">
        <f t="shared" si="4"/>
        <v>5589</v>
      </c>
      <c r="C14" s="287" t="s">
        <v>1208</v>
      </c>
      <c r="D14" s="168">
        <v>0</v>
      </c>
      <c r="E14" s="168">
        <v>0</v>
      </c>
      <c r="F14" s="139"/>
      <c r="G14" s="137"/>
      <c r="H14" s="168">
        <v>0</v>
      </c>
      <c r="I14" s="168">
        <v>0</v>
      </c>
      <c r="J14" s="139"/>
      <c r="K14" s="137"/>
      <c r="L14" s="168">
        <v>0</v>
      </c>
      <c r="M14" s="168">
        <v>0</v>
      </c>
      <c r="N14" s="139"/>
      <c r="O14" s="137"/>
      <c r="P14" s="168">
        <v>0</v>
      </c>
      <c r="Q14" s="168">
        <v>0</v>
      </c>
      <c r="R14" s="139"/>
      <c r="S14" s="137"/>
      <c r="T14" s="168">
        <v>0</v>
      </c>
      <c r="U14" s="168">
        <v>0</v>
      </c>
      <c r="V14" s="139"/>
      <c r="W14" s="137"/>
      <c r="X14" s="168">
        <v>0</v>
      </c>
      <c r="Y14" s="168">
        <v>0</v>
      </c>
      <c r="Z14" s="139" t="e">
        <v>#DIV/0!</v>
      </c>
      <c r="AA14" s="137"/>
      <c r="AB14" s="168">
        <v>0</v>
      </c>
      <c r="AC14" s="168">
        <v>106.27</v>
      </c>
      <c r="AD14" s="139" t="e">
        <f t="shared" si="5"/>
        <v>#DIV/0!</v>
      </c>
      <c r="AE14" s="137"/>
      <c r="AF14" s="168">
        <v>50</v>
      </c>
      <c r="AG14" s="168">
        <v>50</v>
      </c>
      <c r="AH14" s="168">
        <v>0</v>
      </c>
      <c r="AI14" s="139" t="e">
        <f t="shared" si="0"/>
        <v>#DIV/0!</v>
      </c>
      <c r="AJ14" s="139"/>
      <c r="AK14" s="348">
        <v>50</v>
      </c>
      <c r="AL14" s="348">
        <v>0</v>
      </c>
      <c r="AM14" s="289">
        <f t="shared" si="6"/>
        <v>-0.52950032934976943</v>
      </c>
      <c r="AN14" s="290"/>
      <c r="AO14" s="291">
        <v>50</v>
      </c>
      <c r="AP14" s="291">
        <v>0</v>
      </c>
      <c r="AQ14" s="289">
        <f t="shared" si="1"/>
        <v>0</v>
      </c>
      <c r="AR14" s="290"/>
      <c r="AS14" s="348">
        <v>50</v>
      </c>
      <c r="AT14" s="348">
        <v>0</v>
      </c>
      <c r="AU14" s="289">
        <f t="shared" si="2"/>
        <v>0</v>
      </c>
      <c r="AV14" s="290"/>
      <c r="AW14" s="103">
        <v>50</v>
      </c>
      <c r="AX14" s="292">
        <f t="shared" si="7"/>
        <v>0</v>
      </c>
      <c r="AY14" s="289">
        <f t="shared" si="3"/>
        <v>0</v>
      </c>
      <c r="AZ14" s="208"/>
    </row>
    <row r="15" spans="1:52" s="135" customFormat="1" x14ac:dyDescent="0.25">
      <c r="A15" s="349" t="s">
        <v>1627</v>
      </c>
      <c r="B15" s="349" t="str">
        <f t="shared" si="4"/>
        <v>5702</v>
      </c>
      <c r="C15" s="287" t="s">
        <v>1386</v>
      </c>
      <c r="D15" s="168">
        <v>23806</v>
      </c>
      <c r="E15" s="168">
        <v>23806</v>
      </c>
      <c r="F15" s="139"/>
      <c r="G15" s="137"/>
      <c r="H15" s="168">
        <v>23835</v>
      </c>
      <c r="I15" s="168">
        <v>23835</v>
      </c>
      <c r="J15" s="139"/>
      <c r="K15" s="137"/>
      <c r="L15" s="168">
        <v>26380</v>
      </c>
      <c r="M15" s="168">
        <v>26380</v>
      </c>
      <c r="N15" s="139"/>
      <c r="O15" s="137"/>
      <c r="P15" s="168">
        <v>27040</v>
      </c>
      <c r="Q15" s="168">
        <v>27040</v>
      </c>
      <c r="R15" s="139"/>
      <c r="S15" s="137"/>
      <c r="T15" s="168">
        <v>28636</v>
      </c>
      <c r="U15" s="168">
        <v>28636</v>
      </c>
      <c r="V15" s="139"/>
      <c r="W15" s="137"/>
      <c r="X15" s="168">
        <v>29240</v>
      </c>
      <c r="Y15" s="168">
        <v>29240</v>
      </c>
      <c r="Z15" s="139">
        <v>2.1092331331191507E-2</v>
      </c>
      <c r="AA15" s="137"/>
      <c r="AB15" s="168">
        <v>34987</v>
      </c>
      <c r="AC15" s="168">
        <v>34987</v>
      </c>
      <c r="AD15" s="139">
        <f t="shared" si="5"/>
        <v>0.19654582763337894</v>
      </c>
      <c r="AE15" s="137"/>
      <c r="AF15" s="168">
        <v>36592</v>
      </c>
      <c r="AG15" s="168">
        <v>36592</v>
      </c>
      <c r="AH15" s="168">
        <v>36592</v>
      </c>
      <c r="AI15" s="139">
        <f t="shared" si="0"/>
        <v>4.5874181838968763E-2</v>
      </c>
      <c r="AJ15" s="139"/>
      <c r="AK15" s="348">
        <v>33903</v>
      </c>
      <c r="AL15" s="348">
        <v>33903</v>
      </c>
      <c r="AM15" s="289">
        <f t="shared" si="6"/>
        <v>-3.0982936519278588E-2</v>
      </c>
      <c r="AN15" s="290"/>
      <c r="AO15" s="291">
        <v>39381</v>
      </c>
      <c r="AP15" s="291">
        <v>39381</v>
      </c>
      <c r="AQ15" s="289">
        <f t="shared" si="1"/>
        <v>0.1615786213609415</v>
      </c>
      <c r="AR15" s="290"/>
      <c r="AS15" s="348">
        <v>39957</v>
      </c>
      <c r="AT15" s="348">
        <v>39957</v>
      </c>
      <c r="AU15" s="289">
        <f t="shared" si="2"/>
        <v>1.4626342652548183E-2</v>
      </c>
      <c r="AV15" s="290"/>
      <c r="AW15" s="103">
        <v>40533</v>
      </c>
      <c r="AX15" s="292">
        <f t="shared" si="7"/>
        <v>576</v>
      </c>
      <c r="AY15" s="289">
        <f t="shared" si="3"/>
        <v>1.4415496658908327E-2</v>
      </c>
      <c r="AZ15" s="208" t="s">
        <v>892</v>
      </c>
    </row>
    <row r="16" spans="1:52" s="64" customFormat="1" x14ac:dyDescent="0.25">
      <c r="A16" s="142"/>
      <c r="B16" s="142"/>
      <c r="C16" s="142" t="s">
        <v>168</v>
      </c>
      <c r="D16" s="143">
        <f>SUM(D10:D15)</f>
        <v>24956</v>
      </c>
      <c r="E16" s="143">
        <f>SUM(E10:E15)</f>
        <v>23806.44</v>
      </c>
      <c r="F16" s="144">
        <v>0.1019</v>
      </c>
      <c r="G16" s="142"/>
      <c r="H16" s="143">
        <f>SUM(H10:H15)</f>
        <v>24985</v>
      </c>
      <c r="I16" s="143">
        <f>SUM(I10:I15)</f>
        <v>24044.5</v>
      </c>
      <c r="J16" s="144">
        <v>0.1019</v>
      </c>
      <c r="K16" s="142"/>
      <c r="L16" s="143">
        <f>SUM(L10:L15)</f>
        <v>27530</v>
      </c>
      <c r="M16" s="143">
        <f>SUM(M10:M15)</f>
        <v>27052.92</v>
      </c>
      <c r="N16" s="144">
        <v>0.1019</v>
      </c>
      <c r="O16" s="142"/>
      <c r="P16" s="143">
        <f>SUM(P10:P15)</f>
        <v>28190</v>
      </c>
      <c r="Q16" s="143">
        <f>SUM(Q10:Q15)</f>
        <v>27140.5</v>
      </c>
      <c r="R16" s="144">
        <v>0.1019</v>
      </c>
      <c r="S16" s="142"/>
      <c r="T16" s="143">
        <f>SUM(T10:T15)</f>
        <v>29786</v>
      </c>
      <c r="U16" s="143">
        <f>SUM(U10:U15)</f>
        <v>28668.89</v>
      </c>
      <c r="V16" s="144">
        <v>0.1019</v>
      </c>
      <c r="W16" s="142"/>
      <c r="X16" s="143">
        <f>SUM(X10:X15)</f>
        <v>30390</v>
      </c>
      <c r="Y16" s="143">
        <f>SUM(Y10:Y15)</f>
        <v>29379.78</v>
      </c>
      <c r="Z16" s="145">
        <f>(X16-T16)/T16</f>
        <v>2.0277982945007721E-2</v>
      </c>
      <c r="AA16" s="142"/>
      <c r="AB16" s="143">
        <f>SUM(AB10:AB15)</f>
        <v>36137</v>
      </c>
      <c r="AC16" s="143">
        <f>SUM(AC10:AC15)</f>
        <v>36280.22</v>
      </c>
      <c r="AD16" s="144">
        <f>(AB16-X16)/X16</f>
        <v>0.18910825929582101</v>
      </c>
      <c r="AE16" s="142"/>
      <c r="AF16" s="143">
        <f>SUM(AF10:AF15)</f>
        <v>37742</v>
      </c>
      <c r="AG16" s="143">
        <f>SUM(AG10:AG15)</f>
        <v>37742</v>
      </c>
      <c r="AH16" s="143">
        <f>SUM(AH10:AH15)</f>
        <v>36625.07</v>
      </c>
      <c r="AI16" s="144">
        <f t="shared" si="0"/>
        <v>4.441431220079143E-2</v>
      </c>
      <c r="AJ16" s="144"/>
      <c r="AK16" s="294">
        <f>SUM(AK10:AK15)</f>
        <v>35103</v>
      </c>
      <c r="AL16" s="294">
        <f>SUM(AL10:AL15)</f>
        <v>34198.31</v>
      </c>
      <c r="AM16" s="144">
        <f>(AK16-AC16)/AC16</f>
        <v>-3.244798405301845E-2</v>
      </c>
      <c r="AN16" s="142"/>
      <c r="AO16" s="294">
        <f>SUM(AO10:AO15)</f>
        <v>40581</v>
      </c>
      <c r="AP16" s="294">
        <f>SUM(AP10:AP15)</f>
        <v>39404</v>
      </c>
      <c r="AQ16" s="144">
        <f t="shared" si="1"/>
        <v>0.15605503803093754</v>
      </c>
      <c r="AR16" s="142"/>
      <c r="AS16" s="294">
        <f>SUM(AS10:AS15)</f>
        <v>41157</v>
      </c>
      <c r="AT16" s="294">
        <f>SUM(AT10:AT15)</f>
        <v>39957</v>
      </c>
      <c r="AU16" s="144">
        <f t="shared" si="2"/>
        <v>1.4193834553115989E-2</v>
      </c>
      <c r="AV16" s="142"/>
      <c r="AW16" s="146">
        <f>SUM(AW10:AW15)</f>
        <v>41733</v>
      </c>
      <c r="AX16" s="143">
        <f>SUM(AX10:AX15)</f>
        <v>576</v>
      </c>
      <c r="AY16" s="144">
        <f t="shared" si="3"/>
        <v>1.3995189153728407E-2</v>
      </c>
      <c r="AZ16" s="142" t="s">
        <v>1387</v>
      </c>
    </row>
    <row r="17" spans="1:53" s="135" customFormat="1" x14ac:dyDescent="0.25">
      <c r="D17" s="62"/>
      <c r="E17" s="62"/>
      <c r="F17" s="139"/>
      <c r="G17" s="137"/>
      <c r="H17" s="62"/>
      <c r="I17" s="62"/>
      <c r="J17" s="139"/>
      <c r="K17" s="137"/>
      <c r="L17" s="62"/>
      <c r="M17" s="62"/>
      <c r="N17" s="139"/>
      <c r="O17" s="137"/>
      <c r="P17" s="62"/>
      <c r="Q17" s="62"/>
      <c r="R17" s="139"/>
      <c r="S17" s="137"/>
      <c r="T17" s="62"/>
      <c r="U17" s="62"/>
      <c r="V17" s="139"/>
      <c r="W17" s="137"/>
      <c r="X17" s="62"/>
      <c r="Y17" s="62"/>
      <c r="Z17" s="139"/>
      <c r="AA17" s="137"/>
      <c r="AB17" s="62"/>
      <c r="AC17" s="62"/>
      <c r="AD17" s="139"/>
      <c r="AE17" s="137"/>
      <c r="AF17" s="62"/>
      <c r="AG17" s="62"/>
      <c r="AH17" s="62"/>
      <c r="AI17" s="139"/>
      <c r="AJ17" s="139"/>
      <c r="AK17" s="62"/>
      <c r="AL17" s="62"/>
      <c r="AM17" s="289"/>
      <c r="AN17" s="290"/>
      <c r="AO17" s="62"/>
      <c r="AP17" s="62"/>
      <c r="AQ17" s="289"/>
      <c r="AR17" s="290"/>
      <c r="AS17" s="62"/>
      <c r="AT17" s="62"/>
      <c r="AU17" s="289"/>
      <c r="AV17" s="290"/>
      <c r="AW17" s="136"/>
      <c r="AX17" s="136"/>
      <c r="AY17" s="289"/>
    </row>
    <row r="18" spans="1:53" s="64" customFormat="1" ht="12.75" x14ac:dyDescent="0.2">
      <c r="A18" s="151"/>
      <c r="B18" s="151"/>
      <c r="C18" s="156" t="s">
        <v>169</v>
      </c>
      <c r="D18" s="153">
        <f>D7+D16</f>
        <v>36445</v>
      </c>
      <c r="E18" s="153">
        <f>E7+E16</f>
        <v>35229.64</v>
      </c>
      <c r="F18" s="154">
        <v>8.9899999999999994E-2</v>
      </c>
      <c r="G18" s="151"/>
      <c r="H18" s="153">
        <f>H7+H16</f>
        <v>37184</v>
      </c>
      <c r="I18" s="153">
        <f>I7+I16</f>
        <v>33714.57</v>
      </c>
      <c r="J18" s="154">
        <v>8.9899999999999994E-2</v>
      </c>
      <c r="K18" s="151"/>
      <c r="L18" s="153">
        <f>L7+L16</f>
        <v>40527.800000000003</v>
      </c>
      <c r="M18" s="153">
        <f>M7+M16</f>
        <v>29603.159999999996</v>
      </c>
      <c r="N18" s="154">
        <v>8.9899999999999994E-2</v>
      </c>
      <c r="O18" s="151"/>
      <c r="P18" s="153">
        <f>P7+P16</f>
        <v>35328.35</v>
      </c>
      <c r="Q18" s="153">
        <f>Q7+Q16</f>
        <v>32473.75</v>
      </c>
      <c r="R18" s="154">
        <v>8.9899999999999994E-2</v>
      </c>
      <c r="S18" s="151"/>
      <c r="T18" s="153">
        <f>T7+T16</f>
        <v>37031.360000000001</v>
      </c>
      <c r="U18" s="153">
        <f>U7+U16</f>
        <v>32587.97</v>
      </c>
      <c r="V18" s="154">
        <v>8.9899999999999994E-2</v>
      </c>
      <c r="W18" s="151"/>
      <c r="X18" s="153">
        <f>X7+X16</f>
        <v>37757.440000000002</v>
      </c>
      <c r="Y18" s="153">
        <f>Y7+Y16</f>
        <v>32551.37</v>
      </c>
      <c r="Z18" s="154">
        <f>(X18-T18)/T18</f>
        <v>1.9607165386310462E-2</v>
      </c>
      <c r="AA18" s="151"/>
      <c r="AB18" s="153">
        <f>AB7+AB16</f>
        <v>42374.9</v>
      </c>
      <c r="AC18" s="153">
        <f>AC7+AC16</f>
        <v>41412.53</v>
      </c>
      <c r="AD18" s="154">
        <f>(AB18-X18)/X18</f>
        <v>0.12229271899789813</v>
      </c>
      <c r="AE18" s="151"/>
      <c r="AF18" s="153">
        <f>AF7+AF16</f>
        <v>44256.56</v>
      </c>
      <c r="AG18" s="280">
        <f>AG7+AG16</f>
        <v>44272.22</v>
      </c>
      <c r="AH18" s="153">
        <f>AH7+AH16</f>
        <v>42680.06</v>
      </c>
      <c r="AI18" s="154">
        <f t="shared" si="0"/>
        <v>4.4774618937153829E-2</v>
      </c>
      <c r="AJ18" s="154"/>
      <c r="AK18" s="295">
        <f>AK7+AK16</f>
        <v>41988.18</v>
      </c>
      <c r="AL18" s="295">
        <f>AL7+AL16</f>
        <v>39797.49</v>
      </c>
      <c r="AM18" s="154">
        <f>(AK18-AC18)/AC18</f>
        <v>1.3900382323900555E-2</v>
      </c>
      <c r="AN18" s="151"/>
      <c r="AO18" s="295">
        <f>AO7+AO16</f>
        <v>47865.51</v>
      </c>
      <c r="AP18" s="295">
        <f>AP7+AP16</f>
        <v>39515.64</v>
      </c>
      <c r="AQ18" s="154">
        <f>(AO18-AK18)/AK18</f>
        <v>0.13997582176698303</v>
      </c>
      <c r="AR18" s="151"/>
      <c r="AS18" s="295">
        <f>AS7+AS16</f>
        <v>47825.55</v>
      </c>
      <c r="AT18" s="295">
        <f>AT7+AT16</f>
        <v>39957</v>
      </c>
      <c r="AU18" s="154">
        <f t="shared" si="2"/>
        <v>-8.3483911484488781E-4</v>
      </c>
      <c r="AV18" s="151"/>
      <c r="AW18" s="155" t="e">
        <f>AW7+AW16</f>
        <v>#REF!</v>
      </c>
      <c r="AX18" s="153" t="e">
        <f>AX7+AX16</f>
        <v>#REF!</v>
      </c>
      <c r="AY18" s="154" t="e">
        <f t="shared" si="3"/>
        <v>#REF!</v>
      </c>
      <c r="AZ18" s="156"/>
    </row>
    <row r="19" spans="1:53" x14ac:dyDescent="0.25">
      <c r="D19" s="67"/>
      <c r="H19" s="67"/>
      <c r="L19" s="67"/>
      <c r="P19" s="67"/>
      <c r="T19" s="67"/>
      <c r="X19" s="67"/>
      <c r="AB19" s="67"/>
      <c r="AF19" s="67"/>
      <c r="AG19" s="67"/>
      <c r="AK19" s="296"/>
      <c r="AO19" s="296"/>
      <c r="AS19" s="296"/>
      <c r="AW19" s="199"/>
      <c r="AY19" s="135"/>
    </row>
    <row r="20" spans="1:53" s="61" customFormat="1" thickBot="1" x14ac:dyDescent="0.25">
      <c r="C20" s="61" t="s">
        <v>170</v>
      </c>
      <c r="D20" s="69"/>
      <c r="E20" s="68">
        <f>D18-E18</f>
        <v>1215.3600000000006</v>
      </c>
      <c r="G20" s="65"/>
      <c r="H20" s="69"/>
      <c r="I20" s="68">
        <f>H18-I18</f>
        <v>3469.4300000000003</v>
      </c>
      <c r="K20" s="65"/>
      <c r="L20" s="69"/>
      <c r="M20" s="68">
        <f>L18-M18</f>
        <v>10924.640000000007</v>
      </c>
      <c r="O20" s="65"/>
      <c r="P20" s="69"/>
      <c r="Q20" s="68">
        <f>P18-Q18</f>
        <v>2854.5999999999985</v>
      </c>
      <c r="S20" s="65"/>
      <c r="T20" s="69"/>
      <c r="U20" s="68">
        <f>T18-U18</f>
        <v>4443.3899999999994</v>
      </c>
      <c r="W20" s="65"/>
      <c r="X20" s="69"/>
      <c r="Y20" s="68">
        <f>X18-Y18</f>
        <v>5206.0700000000033</v>
      </c>
      <c r="AA20" s="65"/>
      <c r="AB20" s="69"/>
      <c r="AC20" s="68">
        <f>AB18-AC18</f>
        <v>962.37000000000262</v>
      </c>
      <c r="AE20" s="65"/>
      <c r="AF20" s="69"/>
      <c r="AG20" s="69"/>
      <c r="AH20" s="68">
        <f>AG18-AH18</f>
        <v>1592.1600000000035</v>
      </c>
      <c r="AK20" s="69"/>
      <c r="AL20" s="68">
        <f>AK18-AL18</f>
        <v>2190.6900000000023</v>
      </c>
      <c r="AN20" s="65"/>
      <c r="AO20" s="69"/>
      <c r="AP20" s="68">
        <f>AO18-AP18</f>
        <v>8349.8700000000026</v>
      </c>
      <c r="AR20" s="65"/>
      <c r="AS20" s="69"/>
      <c r="AT20" s="68">
        <f>AS18-AT18</f>
        <v>7868.5500000000029</v>
      </c>
      <c r="AV20" s="65"/>
      <c r="AW20" s="70"/>
      <c r="AX20" s="70"/>
    </row>
    <row r="21" spans="1:53" ht="14.25" thickTop="1" x14ac:dyDescent="0.25">
      <c r="D21" s="67"/>
      <c r="F21" s="139"/>
      <c r="H21" s="67"/>
      <c r="J21" s="139"/>
      <c r="L21" s="67"/>
      <c r="N21" s="139"/>
      <c r="P21" s="67"/>
      <c r="R21" s="139"/>
      <c r="T21" s="67"/>
      <c r="V21" s="38"/>
      <c r="X21" s="67"/>
      <c r="AB21" s="67"/>
      <c r="AF21" s="67"/>
      <c r="AG21" s="67"/>
      <c r="AK21" s="296"/>
      <c r="AO21" s="296"/>
      <c r="AS21" s="296"/>
      <c r="AW21" s="163" t="s">
        <v>947</v>
      </c>
      <c r="AX21" s="164"/>
      <c r="AY21" s="165"/>
      <c r="AZ21" s="135"/>
      <c r="BA21" s="135"/>
    </row>
    <row r="22" spans="1:53" x14ac:dyDescent="0.25">
      <c r="F22" s="139"/>
      <c r="J22" s="139"/>
      <c r="N22" s="139"/>
      <c r="R22" s="139"/>
      <c r="V22" s="38"/>
      <c r="AW22" s="166" t="s">
        <v>202</v>
      </c>
      <c r="AX22" s="2"/>
      <c r="AY22" s="215" t="e">
        <f>AW7*0.0145</f>
        <v>#REF!</v>
      </c>
      <c r="AZ22" s="135"/>
      <c r="BA22" s="135"/>
    </row>
    <row r="23" spans="1:53" x14ac:dyDescent="0.25">
      <c r="D23" s="74"/>
      <c r="E23" s="89"/>
      <c r="F23" s="80"/>
      <c r="G23" s="76"/>
      <c r="H23" s="74"/>
      <c r="I23" s="89"/>
      <c r="J23" s="80"/>
      <c r="K23" s="76"/>
      <c r="L23" s="74"/>
      <c r="M23" s="89"/>
      <c r="N23" s="80"/>
      <c r="O23" s="76"/>
      <c r="P23" s="74"/>
      <c r="Q23" s="89"/>
      <c r="R23" s="80"/>
      <c r="S23" s="76"/>
      <c r="T23" s="74"/>
      <c r="U23" s="89"/>
      <c r="V23" s="80"/>
      <c r="W23" s="76"/>
      <c r="X23" s="74"/>
      <c r="Y23" s="89"/>
      <c r="AB23" s="74"/>
      <c r="AC23" s="89"/>
      <c r="AF23" s="74"/>
      <c r="AG23" s="74"/>
      <c r="AH23" s="89"/>
      <c r="AK23" s="74"/>
      <c r="AL23" s="89"/>
      <c r="AO23" s="74"/>
      <c r="AP23" s="89"/>
      <c r="AS23" s="74"/>
      <c r="AT23" s="89"/>
      <c r="AW23" s="134" t="s">
        <v>203</v>
      </c>
      <c r="AX23" s="2"/>
      <c r="AY23" s="215" t="e">
        <f>AW7*0.0009</f>
        <v>#REF!</v>
      </c>
      <c r="AZ23" s="135"/>
      <c r="BA23" s="135"/>
    </row>
    <row r="24" spans="1:53" x14ac:dyDescent="0.25">
      <c r="F24" s="139"/>
      <c r="J24" s="139"/>
      <c r="N24" s="139"/>
      <c r="R24" s="139"/>
      <c r="V24" s="38"/>
      <c r="AW24" s="134" t="s">
        <v>204</v>
      </c>
      <c r="AX24" s="2"/>
      <c r="AY24" s="215" t="e">
        <f>AW7*0.001</f>
        <v>#REF!</v>
      </c>
      <c r="AZ24" s="135"/>
      <c r="BA24" s="135"/>
    </row>
    <row r="25" spans="1:53" x14ac:dyDescent="0.25">
      <c r="F25" s="139"/>
      <c r="J25" s="139"/>
      <c r="N25" s="139"/>
      <c r="R25" s="139"/>
      <c r="V25" s="38"/>
      <c r="AW25" s="134" t="s">
        <v>205</v>
      </c>
      <c r="AX25" s="2"/>
      <c r="AY25" s="215" t="e">
        <f>#REF!</f>
        <v>#REF!</v>
      </c>
      <c r="AZ25" s="135"/>
      <c r="BA25" s="135"/>
    </row>
    <row r="26" spans="1:53" x14ac:dyDescent="0.25">
      <c r="F26" s="139"/>
      <c r="J26" s="139"/>
      <c r="N26" s="139"/>
      <c r="R26" s="139"/>
      <c r="V26" s="38"/>
      <c r="AW26" s="134" t="s">
        <v>923</v>
      </c>
      <c r="AX26" s="2"/>
      <c r="AY26" s="216" t="s">
        <v>901</v>
      </c>
      <c r="AZ26" s="135"/>
      <c r="BA26" s="135"/>
    </row>
    <row r="27" spans="1:53" x14ac:dyDescent="0.25">
      <c r="F27" s="139"/>
      <c r="J27" s="139"/>
      <c r="N27" s="139"/>
      <c r="R27" s="139"/>
      <c r="V27" s="38"/>
      <c r="AW27" s="158"/>
      <c r="AX27" s="160"/>
      <c r="AY27" s="217" t="e">
        <f>SUM(AY22:AY26)</f>
        <v>#REF!</v>
      </c>
      <c r="AZ27" s="135"/>
      <c r="BA27" s="135"/>
    </row>
    <row r="28" spans="1:53" x14ac:dyDescent="0.25">
      <c r="F28" s="139"/>
      <c r="J28" s="139"/>
      <c r="N28" s="139"/>
      <c r="R28" s="139"/>
      <c r="V28" s="38"/>
      <c r="AW28" s="136"/>
      <c r="AX28" s="136"/>
      <c r="AY28" s="135"/>
      <c r="AZ28" s="135"/>
      <c r="BA28" s="135"/>
    </row>
    <row r="29" spans="1:53" x14ac:dyDescent="0.25">
      <c r="F29" s="139"/>
      <c r="J29" s="139"/>
      <c r="N29" s="139"/>
      <c r="R29" s="139"/>
      <c r="V29" s="38"/>
      <c r="AW29" s="136"/>
      <c r="AX29" s="136"/>
      <c r="AY29" s="135"/>
      <c r="AZ29" s="135"/>
      <c r="BA29" s="135"/>
    </row>
    <row r="30" spans="1:53" x14ac:dyDescent="0.25">
      <c r="D30" s="67"/>
      <c r="F30" s="139"/>
      <c r="H30" s="67"/>
      <c r="J30" s="139"/>
      <c r="L30" s="67"/>
      <c r="N30" s="139"/>
      <c r="P30" s="67"/>
      <c r="R30" s="139"/>
      <c r="T30" s="67"/>
      <c r="V30" s="38"/>
      <c r="X30" s="67"/>
      <c r="AB30" s="67"/>
      <c r="AF30" s="67"/>
      <c r="AG30" s="67"/>
      <c r="AK30" s="296"/>
      <c r="AO30" s="296"/>
      <c r="AS30" s="296"/>
      <c r="AW30" s="300" t="e">
        <f>AW6</f>
        <v>#REF!</v>
      </c>
      <c r="AX30" s="292" t="s">
        <v>1085</v>
      </c>
      <c r="AY30" s="135"/>
      <c r="AZ30" s="135"/>
      <c r="BA30" s="135"/>
    </row>
    <row r="31" spans="1:53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  <c r="AW31" s="78"/>
      <c r="AX31" s="78"/>
      <c r="AY31" s="135"/>
      <c r="AZ31" s="135"/>
      <c r="BA31" s="135"/>
    </row>
    <row r="32" spans="1:53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W32" s="78"/>
      <c r="AX32" s="78"/>
      <c r="AY32" s="135"/>
      <c r="AZ32" s="135"/>
      <c r="BA32" s="135"/>
    </row>
    <row r="33" spans="4:45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F40" s="139"/>
      <c r="H40" s="67"/>
      <c r="J40" s="139"/>
      <c r="L40" s="67"/>
      <c r="N40" s="139"/>
      <c r="P40" s="67"/>
      <c r="R40" s="139"/>
      <c r="T40" s="67"/>
      <c r="V40" s="38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296" t="s">
        <v>1128</v>
      </c>
      <c r="E125" s="135">
        <v>30.35</v>
      </c>
      <c r="F125" s="135">
        <v>25</v>
      </c>
      <c r="G125" s="290"/>
      <c r="H125" s="296"/>
      <c r="I125" s="287"/>
      <c r="J125" s="28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6" fitToHeight="3" orientation="landscape" copies="15" r:id="rId1"/>
  <headerFooter alignWithMargins="0">
    <oddHeader>&amp;C&amp;"-,Bold"Proposed Budget &amp; Analysis Report for FY22</oddHeader>
    <oddFooter>&amp;C&amp;D&amp;T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A400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106" customWidth="1"/>
    <col min="3" max="3" width="36.5703125" style="106" bestFit="1" customWidth="1"/>
    <col min="4" max="5" width="11.5703125" style="135" bestFit="1" customWidth="1"/>
    <col min="6" max="6" width="8" style="135" bestFit="1" customWidth="1"/>
    <col min="7" max="7" width="1.85546875" style="137" customWidth="1"/>
    <col min="8" max="8" width="11.5703125" style="135" bestFit="1" customWidth="1"/>
    <col min="9" max="9" width="11.5703125" style="135" customWidth="1"/>
    <col min="10" max="10" width="6.140625" style="135" customWidth="1"/>
    <col min="11" max="11" width="1.85546875" style="137" customWidth="1"/>
    <col min="12" max="12" width="11.5703125" style="135" bestFit="1" customWidth="1"/>
    <col min="13" max="13" width="11.5703125" style="135" customWidth="1"/>
    <col min="14" max="14" width="6.140625" style="135" customWidth="1"/>
    <col min="15" max="15" width="1.85546875" style="137" customWidth="1"/>
    <col min="16" max="16" width="11.5703125" style="135" bestFit="1" customWidth="1"/>
    <col min="17" max="17" width="11.5703125" style="135" customWidth="1"/>
    <col min="18" max="18" width="6.140625" style="135" customWidth="1"/>
    <col min="19" max="19" width="1.85546875" style="137" customWidth="1"/>
    <col min="20" max="20" width="11.5703125" style="106" bestFit="1" customWidth="1"/>
    <col min="21" max="21" width="11.5703125" style="106" customWidth="1"/>
    <col min="22" max="22" width="6.140625" style="106" customWidth="1"/>
    <col min="23" max="23" width="1.85546875" style="59" customWidth="1"/>
    <col min="24" max="25" width="11.5703125" style="106" customWidth="1"/>
    <col min="26" max="26" width="8.28515625" style="106" customWidth="1"/>
    <col min="27" max="27" width="1.85546875" style="59" customWidth="1"/>
    <col min="28" max="29" width="11.5703125" style="106" customWidth="1"/>
    <col min="30" max="30" width="8" style="106" bestFit="1" customWidth="1"/>
    <col min="31" max="31" width="1.85546875" style="137" customWidth="1"/>
    <col min="32" max="34" width="11.5703125" style="135" customWidth="1"/>
    <col min="35" max="35" width="8.28515625" style="135" bestFit="1" customWidth="1"/>
    <col min="36" max="36" width="1.85546875" style="106" customWidth="1"/>
    <col min="37" max="38" width="11.5703125" style="347" customWidth="1"/>
    <col min="39" max="39" width="7.7109375" style="347" bestFit="1" customWidth="1"/>
    <col min="40" max="40" width="1.85546875" style="347" customWidth="1"/>
    <col min="41" max="41" width="11.5703125" style="287" customWidth="1"/>
    <col min="42" max="42" width="11.5703125" style="287" bestFit="1" customWidth="1"/>
    <col min="43" max="43" width="7.7109375" style="287" bestFit="1" customWidth="1"/>
    <col min="44" max="44" width="1.85546875" style="347" customWidth="1"/>
    <col min="45" max="45" width="11.5703125" style="347" customWidth="1"/>
    <col min="46" max="46" width="11.5703125" style="347" bestFit="1" customWidth="1"/>
    <col min="47" max="47" width="8.5703125" style="347" bestFit="1" customWidth="1"/>
    <col min="48" max="48" width="1.85546875" style="347" hidden="1" customWidth="1"/>
    <col min="49" max="49" width="12" style="60" hidden="1" customWidth="1"/>
    <col min="50" max="50" width="12.28515625" style="60" hidden="1" customWidth="1"/>
    <col min="51" max="51" width="11.5703125" style="106" hidden="1" customWidth="1"/>
    <col min="52" max="52" width="38.28515625" style="106" hidden="1" customWidth="1"/>
    <col min="53" max="58" width="0" style="106" hidden="1" customWidth="1"/>
    <col min="59" max="16384" width="9.140625" style="106"/>
  </cols>
  <sheetData>
    <row r="1" spans="1:52" s="135" customFormat="1" ht="14.25" customHeight="1" x14ac:dyDescent="0.25">
      <c r="G1" s="137"/>
      <c r="K1" s="137"/>
      <c r="O1" s="137"/>
      <c r="S1" s="137"/>
      <c r="W1" s="137"/>
      <c r="AA1" s="137"/>
      <c r="AE1" s="137"/>
      <c r="AK1" s="347"/>
      <c r="AL1" s="347"/>
      <c r="AM1" s="347"/>
      <c r="AN1" s="347"/>
      <c r="AO1" s="287"/>
      <c r="AP1" s="287"/>
      <c r="AQ1" s="287"/>
      <c r="AR1" s="347"/>
      <c r="AS1" s="347"/>
      <c r="AT1" s="347"/>
      <c r="AU1" s="347"/>
      <c r="AV1" s="347"/>
      <c r="AW1" s="136"/>
      <c r="AX1" s="136"/>
    </row>
    <row r="2" spans="1:52" ht="17.25" customHeight="1" x14ac:dyDescent="0.25"/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30" customFormat="1" ht="28.5" x14ac:dyDescent="0.3">
      <c r="B4" s="531"/>
      <c r="C4" s="503" t="s">
        <v>1490</v>
      </c>
      <c r="D4" s="521" t="s">
        <v>29</v>
      </c>
      <c r="E4" s="521" t="s">
        <v>27</v>
      </c>
      <c r="F4" s="521" t="s">
        <v>162</v>
      </c>
      <c r="G4" s="539"/>
      <c r="H4" s="521" t="s">
        <v>29</v>
      </c>
      <c r="I4" s="521" t="s">
        <v>27</v>
      </c>
      <c r="J4" s="521" t="s">
        <v>162</v>
      </c>
      <c r="K4" s="539"/>
      <c r="L4" s="521" t="s">
        <v>29</v>
      </c>
      <c r="M4" s="521" t="s">
        <v>27</v>
      </c>
      <c r="N4" s="521" t="s">
        <v>162</v>
      </c>
      <c r="O4" s="539"/>
      <c r="P4" s="521" t="s">
        <v>29</v>
      </c>
      <c r="Q4" s="521" t="s">
        <v>27</v>
      </c>
      <c r="R4" s="521" t="s">
        <v>162</v>
      </c>
      <c r="S4" s="539"/>
      <c r="T4" s="521" t="s">
        <v>29</v>
      </c>
      <c r="U4" s="521" t="s">
        <v>27</v>
      </c>
      <c r="V4" s="521" t="s">
        <v>162</v>
      </c>
      <c r="W4" s="539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1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1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321</v>
      </c>
      <c r="B6" s="66" t="str">
        <f>MID(A6,14,4)</f>
        <v>5115</v>
      </c>
      <c r="C6" s="106" t="s">
        <v>969</v>
      </c>
      <c r="D6" s="168">
        <v>57251.16</v>
      </c>
      <c r="E6" s="168">
        <v>56933.36</v>
      </c>
      <c r="F6" s="139"/>
      <c r="H6" s="168">
        <v>58433</v>
      </c>
      <c r="I6" s="168">
        <v>58443.17</v>
      </c>
      <c r="J6" s="139"/>
      <c r="L6" s="168">
        <v>60197.04</v>
      </c>
      <c r="M6" s="168">
        <v>59966.41</v>
      </c>
      <c r="N6" s="139"/>
      <c r="P6" s="168">
        <v>61596</v>
      </c>
      <c r="Q6" s="168">
        <v>61596</v>
      </c>
      <c r="R6" s="139"/>
      <c r="T6" s="107">
        <v>62514.720000000001</v>
      </c>
      <c r="U6" s="107">
        <v>62500.3</v>
      </c>
      <c r="V6" s="38"/>
      <c r="X6" s="107">
        <v>65838.2</v>
      </c>
      <c r="Y6" s="107">
        <v>66707.070000000007</v>
      </c>
      <c r="Z6" s="38">
        <v>5.3163159012789243E-2</v>
      </c>
      <c r="AB6" s="107">
        <v>68507.28</v>
      </c>
      <c r="AC6" s="107">
        <v>69253.77</v>
      </c>
      <c r="AD6" s="38">
        <v>4.0539990461464649E-2</v>
      </c>
      <c r="AF6" s="108">
        <v>71597.52</v>
      </c>
      <c r="AG6" s="278">
        <v>76525.2</v>
      </c>
      <c r="AH6" s="168">
        <v>76525.2</v>
      </c>
      <c r="AI6" s="139">
        <f t="shared" ref="AI6:AI41" si="0">(AG6-AB6)/AB6</f>
        <v>0.11703748857055774</v>
      </c>
      <c r="AJ6" s="38"/>
      <c r="AK6" s="348">
        <v>80722.080000000002</v>
      </c>
      <c r="AL6" s="348">
        <v>80857.39</v>
      </c>
      <c r="AM6" s="289">
        <f>(AK6-AG6)/AG6</f>
        <v>5.4843110504774958E-2</v>
      </c>
      <c r="AN6" s="289"/>
      <c r="AO6" s="213">
        <f>85378.32+8000</f>
        <v>93378.32</v>
      </c>
      <c r="AP6" s="348">
        <v>95236.42</v>
      </c>
      <c r="AQ6" s="446">
        <f>((AO6-8000)-AK6)/AK6</f>
        <v>5.7682359027418584E-2</v>
      </c>
      <c r="AR6" s="289"/>
      <c r="AS6" s="213">
        <v>86652</v>
      </c>
      <c r="AT6" s="348">
        <v>41604</v>
      </c>
      <c r="AU6" s="446">
        <f>(AS6-(AO6-8000))/AO6</f>
        <v>1.3639996950041432E-2</v>
      </c>
      <c r="AV6" s="289"/>
      <c r="AW6" s="108" t="e">
        <f>#REF!</f>
        <v>#REF!</v>
      </c>
      <c r="AX6" s="168" t="e">
        <f>AW6-AS6</f>
        <v>#REF!</v>
      </c>
      <c r="AY6" s="289" t="e">
        <f>(AW6-AS6)/AS6</f>
        <v>#REF!</v>
      </c>
      <c r="AZ6" s="343" t="s">
        <v>1600</v>
      </c>
    </row>
    <row r="7" spans="1:52" x14ac:dyDescent="0.25">
      <c r="A7" s="66" t="s">
        <v>322</v>
      </c>
      <c r="B7" s="66" t="s">
        <v>180</v>
      </c>
      <c r="C7" s="106" t="s">
        <v>1088</v>
      </c>
      <c r="D7" s="168">
        <v>0</v>
      </c>
      <c r="E7" s="168">
        <v>0</v>
      </c>
      <c r="F7" s="139"/>
      <c r="H7" s="168">
        <v>0</v>
      </c>
      <c r="I7" s="168">
        <v>0</v>
      </c>
      <c r="J7" s="139"/>
      <c r="L7" s="168">
        <v>601.97</v>
      </c>
      <c r="M7" s="168">
        <v>601.97</v>
      </c>
      <c r="N7" s="139"/>
      <c r="P7" s="168">
        <v>615.96</v>
      </c>
      <c r="Q7" s="168">
        <v>615.97</v>
      </c>
      <c r="R7" s="139"/>
      <c r="T7" s="168">
        <v>625.15</v>
      </c>
      <c r="U7" s="168">
        <v>625.15</v>
      </c>
      <c r="V7" s="139"/>
      <c r="W7" s="137"/>
      <c r="X7" s="168">
        <v>831.13</v>
      </c>
      <c r="Y7" s="168">
        <v>831.12</v>
      </c>
      <c r="Z7" s="139">
        <v>0.329488922658562</v>
      </c>
      <c r="AA7" s="137"/>
      <c r="AB7" s="168">
        <v>853.91</v>
      </c>
      <c r="AC7" s="168">
        <v>853.84</v>
      </c>
      <c r="AD7" s="139">
        <v>2.7408467989363847E-2</v>
      </c>
      <c r="AF7" s="108">
        <f>715.98+170.53</f>
        <v>886.51</v>
      </c>
      <c r="AG7" s="278">
        <f>765.25+170.87</f>
        <v>936.12</v>
      </c>
      <c r="AH7" s="168">
        <v>1701.37</v>
      </c>
      <c r="AI7" s="139">
        <f t="shared" si="0"/>
        <v>9.6274783056762472E-2</v>
      </c>
      <c r="AJ7" s="38"/>
      <c r="AK7" s="348">
        <v>981.34956000000011</v>
      </c>
      <c r="AL7" s="348">
        <v>1788.54</v>
      </c>
      <c r="AM7" s="289">
        <f t="shared" ref="AM7:AM45" si="1">(AK7-AG7)/AG7</f>
        <v>4.8315985130111636E-2</v>
      </c>
      <c r="AN7" s="289"/>
      <c r="AO7" s="291">
        <v>1885.5</v>
      </c>
      <c r="AP7" s="348">
        <v>1885.5</v>
      </c>
      <c r="AQ7" s="289">
        <f t="shared" ref="AQ7:AQ45" si="2">(AO7-AK7)/AK7</f>
        <v>0.92133371925086494</v>
      </c>
      <c r="AR7" s="289"/>
      <c r="AS7" s="348">
        <v>2094.19</v>
      </c>
      <c r="AT7" s="348">
        <v>2094.19</v>
      </c>
      <c r="AU7" s="289">
        <f t="shared" ref="AU7:AU43" si="3">(AS7-AO7)/AO7</f>
        <v>0.11068151683903477</v>
      </c>
      <c r="AV7" s="289"/>
      <c r="AW7" s="108" t="e">
        <f>#REF!+#REF!</f>
        <v>#REF!</v>
      </c>
      <c r="AX7" s="348" t="e">
        <f t="shared" ref="AX7:AX8" si="4">AW7-AS7</f>
        <v>#REF!</v>
      </c>
      <c r="AY7" s="289" t="e">
        <f t="shared" ref="AY7:AY42" si="5">(AW7-AS7)/AS7</f>
        <v>#REF!</v>
      </c>
      <c r="AZ7" s="293" t="s">
        <v>1340</v>
      </c>
    </row>
    <row r="8" spans="1:52" ht="14.25" x14ac:dyDescent="0.3">
      <c r="A8" s="106" t="s">
        <v>323</v>
      </c>
      <c r="B8" s="66" t="str">
        <f>MID(A8,14,4)</f>
        <v>5149</v>
      </c>
      <c r="C8" s="106" t="s">
        <v>1522</v>
      </c>
      <c r="D8" s="168">
        <v>14048</v>
      </c>
      <c r="E8" s="168">
        <v>14365.8</v>
      </c>
      <c r="F8" s="139"/>
      <c r="H8" s="168">
        <v>15348</v>
      </c>
      <c r="I8" s="168">
        <v>15082.42</v>
      </c>
      <c r="J8" s="139"/>
      <c r="L8" s="168">
        <v>16347.24</v>
      </c>
      <c r="M8" s="168">
        <v>15549.3</v>
      </c>
      <c r="N8" s="139"/>
      <c r="P8" s="168">
        <v>16738.46</v>
      </c>
      <c r="Q8" s="168">
        <v>16472.5</v>
      </c>
      <c r="R8" s="139"/>
      <c r="T8" s="168">
        <v>16989.95</v>
      </c>
      <c r="U8" s="168">
        <v>16488.96</v>
      </c>
      <c r="V8" s="139"/>
      <c r="W8" s="137"/>
      <c r="X8" s="168">
        <v>17274.45</v>
      </c>
      <c r="Y8" s="168">
        <v>16570.400000000001</v>
      </c>
      <c r="Z8" s="139">
        <v>1.6745193482029082E-2</v>
      </c>
      <c r="AA8" s="137"/>
      <c r="AB8" s="168">
        <v>16883.57</v>
      </c>
      <c r="AC8" s="168">
        <v>17416</v>
      </c>
      <c r="AD8" s="139">
        <v>-2.2627637927690954E-2</v>
      </c>
      <c r="AF8" s="108">
        <v>17053.22</v>
      </c>
      <c r="AG8" s="278">
        <v>17087.150000000001</v>
      </c>
      <c r="AH8" s="168">
        <v>17521.490000000002</v>
      </c>
      <c r="AI8" s="139">
        <f t="shared" si="0"/>
        <v>1.2057876385148505E-2</v>
      </c>
      <c r="AJ8" s="38"/>
      <c r="AK8" s="348">
        <v>17412.876</v>
      </c>
      <c r="AL8" s="348">
        <v>17756.72</v>
      </c>
      <c r="AM8" s="289">
        <f t="shared" si="1"/>
        <v>1.906262893460868E-2</v>
      </c>
      <c r="AN8" s="289"/>
      <c r="AO8" s="291">
        <v>17792.89</v>
      </c>
      <c r="AP8" s="348">
        <v>16597.259999999998</v>
      </c>
      <c r="AQ8" s="289">
        <f t="shared" si="2"/>
        <v>2.1823735493206247E-2</v>
      </c>
      <c r="AR8" s="289"/>
      <c r="AS8" s="348">
        <v>18057.55</v>
      </c>
      <c r="AT8" s="348">
        <v>8289.02</v>
      </c>
      <c r="AU8" s="289">
        <f t="shared" si="3"/>
        <v>1.4874480761697503E-2</v>
      </c>
      <c r="AV8" s="289"/>
      <c r="AW8" s="300" t="e">
        <f>#REF!</f>
        <v>#REF!</v>
      </c>
      <c r="AX8" s="348" t="e">
        <f t="shared" si="4"/>
        <v>#REF!</v>
      </c>
      <c r="AY8" s="289" t="e">
        <f t="shared" si="5"/>
        <v>#REF!</v>
      </c>
      <c r="AZ8" s="112" t="s">
        <v>884</v>
      </c>
    </row>
    <row r="9" spans="1:52" s="64" customFormat="1" x14ac:dyDescent="0.25">
      <c r="A9" s="147"/>
      <c r="B9" s="147"/>
      <c r="C9" s="147" t="s">
        <v>26</v>
      </c>
      <c r="D9" s="148">
        <v>71299.16</v>
      </c>
      <c r="E9" s="148">
        <v>71299.16</v>
      </c>
      <c r="F9" s="149">
        <v>4.5600000000000002E-2</v>
      </c>
      <c r="G9" s="147"/>
      <c r="H9" s="148">
        <v>73781</v>
      </c>
      <c r="I9" s="148">
        <v>73525.59</v>
      </c>
      <c r="J9" s="149">
        <v>4.5600000000000002E-2</v>
      </c>
      <c r="K9" s="147"/>
      <c r="L9" s="148">
        <v>77146.25</v>
      </c>
      <c r="M9" s="148">
        <v>76117.680000000008</v>
      </c>
      <c r="N9" s="149">
        <v>4.5600000000000002E-2</v>
      </c>
      <c r="O9" s="147"/>
      <c r="P9" s="148">
        <v>78950.42</v>
      </c>
      <c r="Q9" s="148">
        <v>78684.47</v>
      </c>
      <c r="R9" s="149">
        <v>4.5600000000000002E-2</v>
      </c>
      <c r="S9" s="147"/>
      <c r="T9" s="148">
        <v>80129.820000000007</v>
      </c>
      <c r="U9" s="148">
        <v>79614.41</v>
      </c>
      <c r="V9" s="149">
        <v>4.5600000000000002E-2</v>
      </c>
      <c r="W9" s="147"/>
      <c r="X9" s="148">
        <v>83943.78</v>
      </c>
      <c r="Y9" s="148">
        <v>84108.59</v>
      </c>
      <c r="Z9" s="149">
        <v>4.7597261543829643E-2</v>
      </c>
      <c r="AA9" s="147"/>
      <c r="AB9" s="148">
        <v>86244.760000000009</v>
      </c>
      <c r="AC9" s="148">
        <v>87523.61</v>
      </c>
      <c r="AD9" s="149">
        <v>2.7410964814784496E-2</v>
      </c>
      <c r="AE9" s="147"/>
      <c r="AF9" s="150">
        <f>SUM(AF6:AF8)</f>
        <v>89537.25</v>
      </c>
      <c r="AG9" s="279">
        <f>SUM(AG6:AG8)</f>
        <v>94548.47</v>
      </c>
      <c r="AH9" s="148">
        <f>SUM(AH6:AH8)</f>
        <v>95748.06</v>
      </c>
      <c r="AI9" s="149">
        <f t="shared" si="0"/>
        <v>9.6280747955006088E-2</v>
      </c>
      <c r="AJ9" s="149"/>
      <c r="AK9" s="148">
        <f>SUM(AK6:AK8)</f>
        <v>99116.305560000008</v>
      </c>
      <c r="AL9" s="148">
        <f>SUM(AL6:AL8)</f>
        <v>100402.65</v>
      </c>
      <c r="AM9" s="149">
        <f t="shared" si="1"/>
        <v>4.8312104468745044E-2</v>
      </c>
      <c r="AN9" s="149"/>
      <c r="AO9" s="148">
        <f>SUM(AO6:AO8)</f>
        <v>113056.71</v>
      </c>
      <c r="AP9" s="148">
        <f>SUM(AP6:AP8)</f>
        <v>113719.18</v>
      </c>
      <c r="AQ9" s="149">
        <f>(AO9-AK9)/AK9</f>
        <v>0.14064693353164967</v>
      </c>
      <c r="AR9" s="149"/>
      <c r="AS9" s="148">
        <f>SUM(AS6:AS8)</f>
        <v>106803.74</v>
      </c>
      <c r="AT9" s="148">
        <f>SUM(AT6:AT8)</f>
        <v>51987.210000000006</v>
      </c>
      <c r="AU9" s="446">
        <f>(AS9-(AO9-8000))/AO9</f>
        <v>1.5452687416784008E-2</v>
      </c>
      <c r="AV9" s="149"/>
      <c r="AW9" s="150" t="e">
        <f>SUM(AW6:AW8)</f>
        <v>#REF!</v>
      </c>
      <c r="AX9" s="148" t="e">
        <f>SUM(AX6:AX8)</f>
        <v>#REF!</v>
      </c>
      <c r="AY9" s="149" t="e">
        <f t="shared" si="5"/>
        <v>#REF!</v>
      </c>
      <c r="AZ9" s="147"/>
    </row>
    <row r="10" spans="1:52" x14ac:dyDescent="0.25">
      <c r="C10" s="61" t="s">
        <v>166</v>
      </c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62"/>
      <c r="AG10" s="62"/>
      <c r="AH10" s="62"/>
      <c r="AI10" s="139"/>
      <c r="AJ10" s="38"/>
      <c r="AK10" s="62"/>
      <c r="AL10" s="62"/>
      <c r="AM10" s="289"/>
      <c r="AN10" s="289"/>
      <c r="AO10" s="62"/>
      <c r="AP10" s="62"/>
      <c r="AQ10" s="289"/>
      <c r="AR10" s="289"/>
      <c r="AS10" s="62"/>
      <c r="AT10" s="62"/>
      <c r="AU10" s="289"/>
      <c r="AV10" s="289"/>
      <c r="AX10" s="62"/>
      <c r="AY10" s="289"/>
      <c r="AZ10" s="61"/>
    </row>
    <row r="11" spans="1:52" x14ac:dyDescent="0.25">
      <c r="A11" s="106" t="s">
        <v>324</v>
      </c>
      <c r="B11" s="66" t="str">
        <f t="shared" ref="B11:B42" si="6">MID(A11,14,4)</f>
        <v>5210</v>
      </c>
      <c r="C11" s="106" t="s">
        <v>1230</v>
      </c>
      <c r="D11" s="168">
        <v>7500</v>
      </c>
      <c r="E11" s="168">
        <v>7483.43</v>
      </c>
      <c r="F11" s="139">
        <v>6</v>
      </c>
      <c r="H11" s="168">
        <v>8500</v>
      </c>
      <c r="I11" s="168">
        <v>6721.78</v>
      </c>
      <c r="J11" s="139"/>
      <c r="L11" s="168">
        <v>8800</v>
      </c>
      <c r="M11" s="168">
        <v>6361.81</v>
      </c>
      <c r="N11" s="139"/>
      <c r="P11" s="168">
        <v>6900</v>
      </c>
      <c r="Q11" s="168">
        <v>7042.73</v>
      </c>
      <c r="R11" s="139"/>
      <c r="T11" s="168">
        <v>7000</v>
      </c>
      <c r="U11" s="168">
        <v>5826.65</v>
      </c>
      <c r="V11" s="139"/>
      <c r="W11" s="137"/>
      <c r="X11" s="168">
        <v>7000</v>
      </c>
      <c r="Y11" s="168">
        <v>0</v>
      </c>
      <c r="Z11" s="139">
        <v>0</v>
      </c>
      <c r="AA11" s="137"/>
      <c r="AB11" s="168">
        <v>7000</v>
      </c>
      <c r="AC11" s="168">
        <v>3642.55</v>
      </c>
      <c r="AD11" s="139">
        <v>0</v>
      </c>
      <c r="AF11" s="168">
        <v>7000</v>
      </c>
      <c r="AG11" s="168">
        <v>7000</v>
      </c>
      <c r="AH11" s="168">
        <v>1657.08</v>
      </c>
      <c r="AI11" s="139">
        <f t="shared" si="0"/>
        <v>0</v>
      </c>
      <c r="AJ11" s="38"/>
      <c r="AK11" s="348">
        <v>7000</v>
      </c>
      <c r="AL11" s="348">
        <v>1003.48</v>
      </c>
      <c r="AM11" s="289">
        <f t="shared" si="1"/>
        <v>0</v>
      </c>
      <c r="AN11" s="289"/>
      <c r="AO11" s="90">
        <v>7000</v>
      </c>
      <c r="AP11" s="348">
        <v>731.64</v>
      </c>
      <c r="AQ11" s="289">
        <f t="shared" si="2"/>
        <v>0</v>
      </c>
      <c r="AR11" s="289"/>
      <c r="AS11" s="90">
        <v>7000</v>
      </c>
      <c r="AT11" s="348">
        <v>1165.06</v>
      </c>
      <c r="AU11" s="289">
        <f t="shared" si="3"/>
        <v>0</v>
      </c>
      <c r="AV11" s="289"/>
      <c r="AW11" s="90">
        <v>7000</v>
      </c>
      <c r="AX11" s="348">
        <f t="shared" ref="AX11:AX42" si="7">AW11-AS11</f>
        <v>0</v>
      </c>
      <c r="AY11" s="289">
        <f t="shared" si="5"/>
        <v>0</v>
      </c>
      <c r="AZ11" s="111"/>
    </row>
    <row r="12" spans="1:52" x14ac:dyDescent="0.25">
      <c r="A12" s="106" t="s">
        <v>325</v>
      </c>
      <c r="B12" s="66" t="str">
        <f t="shared" si="6"/>
        <v>5211</v>
      </c>
      <c r="C12" s="106" t="s">
        <v>1232</v>
      </c>
      <c r="D12" s="168">
        <v>3000</v>
      </c>
      <c r="E12" s="168">
        <v>3505.68</v>
      </c>
      <c r="F12" s="139"/>
      <c r="H12" s="168">
        <v>3300</v>
      </c>
      <c r="I12" s="168">
        <v>2307.77</v>
      </c>
      <c r="J12" s="139"/>
      <c r="L12" s="168">
        <v>3300</v>
      </c>
      <c r="M12" s="168">
        <v>2606.4499999999998</v>
      </c>
      <c r="N12" s="139"/>
      <c r="P12" s="168">
        <v>3000</v>
      </c>
      <c r="Q12" s="168">
        <v>3208.47</v>
      </c>
      <c r="R12" s="139"/>
      <c r="T12" s="168">
        <v>3300</v>
      </c>
      <c r="U12" s="168">
        <v>2807.94</v>
      </c>
      <c r="V12" s="139"/>
      <c r="W12" s="137"/>
      <c r="X12" s="168">
        <v>3300</v>
      </c>
      <c r="Y12" s="168">
        <v>1681.83</v>
      </c>
      <c r="Z12" s="139">
        <v>0</v>
      </c>
      <c r="AA12" s="137"/>
      <c r="AB12" s="168">
        <v>3300</v>
      </c>
      <c r="AC12" s="168">
        <v>2429.4499999999998</v>
      </c>
      <c r="AD12" s="139">
        <v>0</v>
      </c>
      <c r="AF12" s="168">
        <v>3300</v>
      </c>
      <c r="AG12" s="168">
        <v>3300</v>
      </c>
      <c r="AH12" s="168">
        <v>3708.34</v>
      </c>
      <c r="AI12" s="139">
        <f t="shared" si="0"/>
        <v>0</v>
      </c>
      <c r="AJ12" s="38"/>
      <c r="AK12" s="348">
        <v>3500</v>
      </c>
      <c r="AL12" s="348">
        <v>3099.39</v>
      </c>
      <c r="AM12" s="289">
        <f t="shared" si="1"/>
        <v>6.0606060606060608E-2</v>
      </c>
      <c r="AN12" s="289"/>
      <c r="AO12" s="342">
        <v>3500</v>
      </c>
      <c r="AP12" s="348">
        <v>3245.36</v>
      </c>
      <c r="AQ12" s="289">
        <f t="shared" si="2"/>
        <v>0</v>
      </c>
      <c r="AR12" s="289"/>
      <c r="AS12" s="342">
        <v>3500</v>
      </c>
      <c r="AT12" s="348">
        <v>291.77999999999997</v>
      </c>
      <c r="AU12" s="289">
        <f t="shared" si="3"/>
        <v>0</v>
      </c>
      <c r="AV12" s="289"/>
      <c r="AW12" s="108">
        <v>3500</v>
      </c>
      <c r="AX12" s="348">
        <f t="shared" si="7"/>
        <v>0</v>
      </c>
      <c r="AY12" s="289">
        <f t="shared" si="5"/>
        <v>0</v>
      </c>
      <c r="AZ12" s="293"/>
    </row>
    <row r="13" spans="1:52" x14ac:dyDescent="0.25">
      <c r="A13" s="106" t="s">
        <v>326</v>
      </c>
      <c r="B13" s="66" t="str">
        <f t="shared" si="6"/>
        <v>5241</v>
      </c>
      <c r="C13" s="106" t="s">
        <v>1234</v>
      </c>
      <c r="D13" s="168">
        <v>4500</v>
      </c>
      <c r="E13" s="168">
        <v>6293.77</v>
      </c>
      <c r="F13" s="139"/>
      <c r="H13" s="168">
        <v>7000</v>
      </c>
      <c r="I13" s="168">
        <v>15953.39</v>
      </c>
      <c r="J13" s="139"/>
      <c r="L13" s="168">
        <v>7200</v>
      </c>
      <c r="M13" s="168">
        <v>12313.91</v>
      </c>
      <c r="N13" s="139"/>
      <c r="P13" s="168">
        <v>9000</v>
      </c>
      <c r="Q13" s="168">
        <v>8516.51</v>
      </c>
      <c r="R13" s="139"/>
      <c r="T13" s="168">
        <v>9000</v>
      </c>
      <c r="U13" s="168">
        <v>9852.18</v>
      </c>
      <c r="V13" s="139"/>
      <c r="W13" s="137"/>
      <c r="X13" s="168">
        <v>9000</v>
      </c>
      <c r="Y13" s="168">
        <v>13494.88</v>
      </c>
      <c r="Z13" s="139">
        <v>0</v>
      </c>
      <c r="AA13" s="137"/>
      <c r="AB13" s="168">
        <v>9000</v>
      </c>
      <c r="AC13" s="168">
        <v>11264.76</v>
      </c>
      <c r="AD13" s="139">
        <v>0</v>
      </c>
      <c r="AF13" s="168">
        <v>9000</v>
      </c>
      <c r="AG13" s="168">
        <v>9000</v>
      </c>
      <c r="AH13" s="168">
        <v>10247.77</v>
      </c>
      <c r="AI13" s="139">
        <f t="shared" si="0"/>
        <v>0</v>
      </c>
      <c r="AJ13" s="38"/>
      <c r="AK13" s="348">
        <v>9000</v>
      </c>
      <c r="AL13" s="348">
        <v>10202.790000000001</v>
      </c>
      <c r="AM13" s="289">
        <f t="shared" si="1"/>
        <v>0</v>
      </c>
      <c r="AN13" s="289"/>
      <c r="AO13" s="342">
        <v>10000</v>
      </c>
      <c r="AP13" s="348">
        <v>8889.68</v>
      </c>
      <c r="AQ13" s="289">
        <f t="shared" si="2"/>
        <v>0.1111111111111111</v>
      </c>
      <c r="AR13" s="289"/>
      <c r="AS13" s="342">
        <v>11000</v>
      </c>
      <c r="AT13" s="348">
        <v>121.3</v>
      </c>
      <c r="AU13" s="289">
        <f t="shared" si="3"/>
        <v>0.1</v>
      </c>
      <c r="AV13" s="289"/>
      <c r="AW13" s="108">
        <v>11000</v>
      </c>
      <c r="AX13" s="348">
        <f t="shared" si="7"/>
        <v>0</v>
      </c>
      <c r="AY13" s="289">
        <f t="shared" si="5"/>
        <v>0</v>
      </c>
      <c r="AZ13" s="129" t="s">
        <v>1692</v>
      </c>
    </row>
    <row r="14" spans="1:52" s="347" customFormat="1" x14ac:dyDescent="0.25">
      <c r="A14" s="349" t="s">
        <v>1753</v>
      </c>
      <c r="B14" s="349">
        <v>5242</v>
      </c>
      <c r="C14" s="347" t="s">
        <v>1106</v>
      </c>
      <c r="D14" s="348"/>
      <c r="E14" s="348"/>
      <c r="F14" s="289"/>
      <c r="G14" s="290"/>
      <c r="H14" s="348"/>
      <c r="I14" s="348"/>
      <c r="J14" s="289"/>
      <c r="K14" s="290"/>
      <c r="L14" s="348"/>
      <c r="M14" s="348"/>
      <c r="N14" s="289"/>
      <c r="O14" s="290"/>
      <c r="P14" s="348"/>
      <c r="Q14" s="348"/>
      <c r="R14" s="289"/>
      <c r="S14" s="290"/>
      <c r="T14" s="348"/>
      <c r="U14" s="348"/>
      <c r="V14" s="289"/>
      <c r="W14" s="290"/>
      <c r="X14" s="348"/>
      <c r="Y14" s="348"/>
      <c r="Z14" s="289"/>
      <c r="AA14" s="290"/>
      <c r="AB14" s="348"/>
      <c r="AC14" s="348"/>
      <c r="AD14" s="289"/>
      <c r="AE14" s="290"/>
      <c r="AF14" s="348"/>
      <c r="AG14" s="348"/>
      <c r="AH14" s="348"/>
      <c r="AI14" s="289"/>
      <c r="AJ14" s="289"/>
      <c r="AK14" s="348"/>
      <c r="AL14" s="348"/>
      <c r="AM14" s="289"/>
      <c r="AN14" s="289"/>
      <c r="AO14" s="342"/>
      <c r="AP14" s="348">
        <v>811.8</v>
      </c>
      <c r="AQ14" s="289"/>
      <c r="AR14" s="289"/>
      <c r="AS14" s="342"/>
      <c r="AT14" s="348">
        <v>4474.76</v>
      </c>
      <c r="AU14" s="289"/>
      <c r="AV14" s="289"/>
      <c r="AW14" s="342"/>
      <c r="AX14" s="348">
        <f t="shared" si="7"/>
        <v>0</v>
      </c>
      <c r="AY14" s="289"/>
      <c r="AZ14" s="129"/>
    </row>
    <row r="15" spans="1:52" x14ac:dyDescent="0.25">
      <c r="A15" s="106" t="s">
        <v>327</v>
      </c>
      <c r="B15" s="66" t="str">
        <f t="shared" si="6"/>
        <v>5245</v>
      </c>
      <c r="C15" s="106" t="s">
        <v>1237</v>
      </c>
      <c r="D15" s="168">
        <v>709.84</v>
      </c>
      <c r="E15" s="168">
        <v>704.96</v>
      </c>
      <c r="F15" s="139"/>
      <c r="H15" s="168">
        <v>1000</v>
      </c>
      <c r="I15" s="168">
        <v>1064.1600000000001</v>
      </c>
      <c r="J15" s="139"/>
      <c r="L15" s="168">
        <v>900</v>
      </c>
      <c r="M15" s="168">
        <v>973.5</v>
      </c>
      <c r="N15" s="139"/>
      <c r="P15" s="168">
        <v>800</v>
      </c>
      <c r="Q15" s="168">
        <v>1120</v>
      </c>
      <c r="R15" s="139"/>
      <c r="T15" s="168">
        <v>900</v>
      </c>
      <c r="U15" s="168">
        <v>975.98</v>
      </c>
      <c r="V15" s="139"/>
      <c r="W15" s="137"/>
      <c r="X15" s="168">
        <v>900</v>
      </c>
      <c r="Y15" s="168">
        <v>1371.66</v>
      </c>
      <c r="Z15" s="139">
        <v>0</v>
      </c>
      <c r="AA15" s="137"/>
      <c r="AB15" s="168">
        <v>900</v>
      </c>
      <c r="AC15" s="168">
        <v>940</v>
      </c>
      <c r="AD15" s="139">
        <v>0</v>
      </c>
      <c r="AF15" s="168">
        <v>900</v>
      </c>
      <c r="AG15" s="168">
        <v>900</v>
      </c>
      <c r="AH15" s="168">
        <v>1307.0899999999999</v>
      </c>
      <c r="AI15" s="139">
        <f t="shared" si="0"/>
        <v>0</v>
      </c>
      <c r="AJ15" s="38"/>
      <c r="AK15" s="348">
        <v>900</v>
      </c>
      <c r="AL15" s="348">
        <v>511.13</v>
      </c>
      <c r="AM15" s="289">
        <f t="shared" si="1"/>
        <v>0</v>
      </c>
      <c r="AN15" s="289"/>
      <c r="AO15" s="90">
        <v>900</v>
      </c>
      <c r="AP15" s="348">
        <v>405</v>
      </c>
      <c r="AQ15" s="289">
        <f t="shared" si="2"/>
        <v>0</v>
      </c>
      <c r="AR15" s="289"/>
      <c r="AS15" s="90">
        <v>900</v>
      </c>
      <c r="AT15" s="348">
        <v>917.23</v>
      </c>
      <c r="AU15" s="289">
        <f t="shared" si="3"/>
        <v>0</v>
      </c>
      <c r="AV15" s="289"/>
      <c r="AW15" s="90">
        <v>900</v>
      </c>
      <c r="AX15" s="348">
        <f t="shared" si="7"/>
        <v>0</v>
      </c>
      <c r="AY15" s="289">
        <f t="shared" si="5"/>
        <v>0</v>
      </c>
      <c r="AZ15" s="111"/>
    </row>
    <row r="16" spans="1:52" s="135" customFormat="1" x14ac:dyDescent="0.25">
      <c r="A16" s="135" t="s">
        <v>328</v>
      </c>
      <c r="B16" s="138" t="str">
        <f t="shared" si="6"/>
        <v>5247</v>
      </c>
      <c r="C16" s="135" t="s">
        <v>1239</v>
      </c>
      <c r="D16" s="168">
        <v>10000</v>
      </c>
      <c r="E16" s="168">
        <v>10963.14</v>
      </c>
      <c r="F16" s="139"/>
      <c r="G16" s="137"/>
      <c r="H16" s="168">
        <v>11000</v>
      </c>
      <c r="I16" s="168">
        <v>12051.6</v>
      </c>
      <c r="J16" s="139"/>
      <c r="K16" s="137"/>
      <c r="L16" s="168">
        <v>12000</v>
      </c>
      <c r="M16" s="168">
        <v>15395</v>
      </c>
      <c r="N16" s="139"/>
      <c r="O16" s="137"/>
      <c r="P16" s="168">
        <v>15000</v>
      </c>
      <c r="Q16" s="168">
        <v>22083.85</v>
      </c>
      <c r="R16" s="139"/>
      <c r="S16" s="137"/>
      <c r="T16" s="168">
        <v>15000</v>
      </c>
      <c r="U16" s="168">
        <v>14206</v>
      </c>
      <c r="V16" s="139"/>
      <c r="W16" s="137"/>
      <c r="X16" s="168">
        <v>16000</v>
      </c>
      <c r="Y16" s="168">
        <v>10807.68</v>
      </c>
      <c r="Z16" s="139">
        <v>6.6666666666666666E-2</v>
      </c>
      <c r="AA16" s="137"/>
      <c r="AB16" s="168">
        <v>16000</v>
      </c>
      <c r="AC16" s="168">
        <v>10329.299999999999</v>
      </c>
      <c r="AD16" s="139">
        <v>0</v>
      </c>
      <c r="AE16" s="137"/>
      <c r="AF16" s="168">
        <v>16000</v>
      </c>
      <c r="AG16" s="168">
        <v>16000</v>
      </c>
      <c r="AH16" s="168">
        <v>9557.49</v>
      </c>
      <c r="AI16" s="139">
        <f t="shared" si="0"/>
        <v>0</v>
      </c>
      <c r="AJ16" s="139"/>
      <c r="AK16" s="348">
        <v>16000</v>
      </c>
      <c r="AL16" s="348">
        <v>18612.189999999999</v>
      </c>
      <c r="AM16" s="289">
        <f t="shared" si="1"/>
        <v>0</v>
      </c>
      <c r="AN16" s="289"/>
      <c r="AO16" s="211">
        <v>16000</v>
      </c>
      <c r="AP16" s="348">
        <v>18274.419999999998</v>
      </c>
      <c r="AQ16" s="289">
        <f t="shared" si="2"/>
        <v>0</v>
      </c>
      <c r="AR16" s="289"/>
      <c r="AS16" s="211">
        <v>16000</v>
      </c>
      <c r="AT16" s="348">
        <v>8691.9599999999991</v>
      </c>
      <c r="AU16" s="289">
        <f t="shared" si="3"/>
        <v>0</v>
      </c>
      <c r="AV16" s="289"/>
      <c r="AW16" s="109">
        <v>20000</v>
      </c>
      <c r="AX16" s="348">
        <f t="shared" si="7"/>
        <v>4000</v>
      </c>
      <c r="AY16" s="289">
        <f t="shared" si="5"/>
        <v>0.25</v>
      </c>
      <c r="AZ16" s="169"/>
    </row>
    <row r="17" spans="1:52" s="135" customFormat="1" x14ac:dyDescent="0.25">
      <c r="A17" s="135" t="s">
        <v>329</v>
      </c>
      <c r="B17" s="138" t="str">
        <f t="shared" si="6"/>
        <v>5248</v>
      </c>
      <c r="C17" s="135" t="s">
        <v>1217</v>
      </c>
      <c r="D17" s="168">
        <v>4000</v>
      </c>
      <c r="E17" s="168">
        <v>2780.8</v>
      </c>
      <c r="F17" s="139"/>
      <c r="G17" s="137"/>
      <c r="H17" s="168">
        <v>5000</v>
      </c>
      <c r="I17" s="168">
        <v>4747.74</v>
      </c>
      <c r="J17" s="139"/>
      <c r="K17" s="137"/>
      <c r="L17" s="168">
        <v>5500</v>
      </c>
      <c r="M17" s="168">
        <v>4743.3900000000003</v>
      </c>
      <c r="N17" s="139"/>
      <c r="O17" s="137"/>
      <c r="P17" s="168">
        <v>6000</v>
      </c>
      <c r="Q17" s="168">
        <v>8198.9699999999993</v>
      </c>
      <c r="R17" s="139"/>
      <c r="S17" s="137"/>
      <c r="T17" s="168">
        <v>6000</v>
      </c>
      <c r="U17" s="168">
        <v>8174.58</v>
      </c>
      <c r="V17" s="139"/>
      <c r="W17" s="137"/>
      <c r="X17" s="168">
        <v>6000</v>
      </c>
      <c r="Y17" s="168">
        <v>3352.4</v>
      </c>
      <c r="Z17" s="139">
        <v>0</v>
      </c>
      <c r="AA17" s="137"/>
      <c r="AB17" s="168">
        <v>7000</v>
      </c>
      <c r="AC17" s="168">
        <v>3832.32</v>
      </c>
      <c r="AD17" s="139">
        <v>0.16666666666666666</v>
      </c>
      <c r="AE17" s="137"/>
      <c r="AF17" s="168">
        <v>7300</v>
      </c>
      <c r="AG17" s="168">
        <v>7300</v>
      </c>
      <c r="AH17" s="168">
        <v>3996.46</v>
      </c>
      <c r="AI17" s="139">
        <f t="shared" si="0"/>
        <v>4.2857142857142858E-2</v>
      </c>
      <c r="AJ17" s="139"/>
      <c r="AK17" s="348">
        <v>7300</v>
      </c>
      <c r="AL17" s="348">
        <v>3706.1</v>
      </c>
      <c r="AM17" s="289">
        <f t="shared" si="1"/>
        <v>0</v>
      </c>
      <c r="AN17" s="289"/>
      <c r="AO17" s="211">
        <v>11000</v>
      </c>
      <c r="AP17" s="348">
        <v>5361.7</v>
      </c>
      <c r="AQ17" s="289">
        <f t="shared" si="2"/>
        <v>0.50684931506849318</v>
      </c>
      <c r="AR17" s="289"/>
      <c r="AS17" s="211">
        <v>11000</v>
      </c>
      <c r="AT17" s="348">
        <v>10423.32</v>
      </c>
      <c r="AU17" s="289">
        <f t="shared" si="3"/>
        <v>0</v>
      </c>
      <c r="AV17" s="289"/>
      <c r="AW17" s="211">
        <v>12000</v>
      </c>
      <c r="AX17" s="348">
        <f t="shared" si="7"/>
        <v>1000</v>
      </c>
      <c r="AY17" s="289">
        <f t="shared" si="5"/>
        <v>9.0909090909090912E-2</v>
      </c>
      <c r="AZ17" s="343" t="s">
        <v>1534</v>
      </c>
    </row>
    <row r="18" spans="1:52" s="135" customFormat="1" x14ac:dyDescent="0.25">
      <c r="A18" s="135" t="s">
        <v>807</v>
      </c>
      <c r="B18" s="138" t="str">
        <f>MID(A18,14,4)</f>
        <v>5249</v>
      </c>
      <c r="C18" s="135" t="s">
        <v>1523</v>
      </c>
      <c r="D18" s="168">
        <v>0</v>
      </c>
      <c r="E18" s="168">
        <v>0</v>
      </c>
      <c r="F18" s="139"/>
      <c r="G18" s="137"/>
      <c r="H18" s="168">
        <v>0</v>
      </c>
      <c r="I18" s="168">
        <v>500</v>
      </c>
      <c r="J18" s="139"/>
      <c r="K18" s="137"/>
      <c r="L18" s="168">
        <v>0</v>
      </c>
      <c r="M18" s="168">
        <v>1478.65</v>
      </c>
      <c r="N18" s="139"/>
      <c r="O18" s="137"/>
      <c r="P18" s="168">
        <v>0</v>
      </c>
      <c r="Q18" s="168">
        <v>0</v>
      </c>
      <c r="R18" s="139"/>
      <c r="S18" s="137"/>
      <c r="T18" s="168">
        <v>0</v>
      </c>
      <c r="U18" s="168">
        <v>0</v>
      </c>
      <c r="V18" s="139"/>
      <c r="W18" s="137"/>
      <c r="X18" s="168">
        <v>0</v>
      </c>
      <c r="Y18" s="168">
        <v>195</v>
      </c>
      <c r="Z18" s="139" t="e">
        <v>#DIV/0!</v>
      </c>
      <c r="AA18" s="137"/>
      <c r="AB18" s="168">
        <v>0</v>
      </c>
      <c r="AC18" s="168">
        <v>0</v>
      </c>
      <c r="AD18" s="139"/>
      <c r="AE18" s="137"/>
      <c r="AF18" s="168"/>
      <c r="AG18" s="168"/>
      <c r="AH18" s="168"/>
      <c r="AI18" s="139"/>
      <c r="AJ18" s="139"/>
      <c r="AK18" s="348">
        <v>500</v>
      </c>
      <c r="AL18" s="348">
        <v>0</v>
      </c>
      <c r="AM18" s="289" t="e">
        <f t="shared" si="1"/>
        <v>#DIV/0!</v>
      </c>
      <c r="AN18" s="289"/>
      <c r="AO18" s="211">
        <v>500</v>
      </c>
      <c r="AP18" s="348">
        <v>0</v>
      </c>
      <c r="AQ18" s="289">
        <f t="shared" si="2"/>
        <v>0</v>
      </c>
      <c r="AR18" s="289"/>
      <c r="AS18" s="211">
        <v>500</v>
      </c>
      <c r="AT18" s="348">
        <v>0</v>
      </c>
      <c r="AU18" s="289">
        <f t="shared" si="3"/>
        <v>0</v>
      </c>
      <c r="AV18" s="289"/>
      <c r="AW18" s="211">
        <v>500</v>
      </c>
      <c r="AX18" s="348">
        <f t="shared" si="7"/>
        <v>0</v>
      </c>
      <c r="AY18" s="289">
        <f t="shared" si="5"/>
        <v>0</v>
      </c>
      <c r="AZ18" s="208"/>
    </row>
    <row r="19" spans="1:52" s="135" customFormat="1" x14ac:dyDescent="0.25">
      <c r="A19" s="135" t="s">
        <v>330</v>
      </c>
      <c r="B19" s="138" t="str">
        <f t="shared" si="6"/>
        <v>5250</v>
      </c>
      <c r="C19" s="135" t="s">
        <v>1524</v>
      </c>
      <c r="D19" s="168">
        <v>2500</v>
      </c>
      <c r="E19" s="168">
        <v>2702</v>
      </c>
      <c r="F19" s="139"/>
      <c r="G19" s="137"/>
      <c r="H19" s="168">
        <v>2500</v>
      </c>
      <c r="I19" s="168">
        <v>1602</v>
      </c>
      <c r="J19" s="139"/>
      <c r="K19" s="137"/>
      <c r="L19" s="168">
        <v>2800</v>
      </c>
      <c r="M19" s="168">
        <v>1682</v>
      </c>
      <c r="N19" s="139"/>
      <c r="O19" s="137"/>
      <c r="P19" s="168">
        <v>2500</v>
      </c>
      <c r="Q19" s="168">
        <v>1301.54</v>
      </c>
      <c r="R19" s="139"/>
      <c r="S19" s="137"/>
      <c r="T19" s="168">
        <v>2000</v>
      </c>
      <c r="U19" s="168">
        <v>2961</v>
      </c>
      <c r="V19" s="139"/>
      <c r="W19" s="137"/>
      <c r="X19" s="168">
        <v>2500</v>
      </c>
      <c r="Y19" s="168">
        <v>2961</v>
      </c>
      <c r="Z19" s="139">
        <v>0.25</v>
      </c>
      <c r="AA19" s="137"/>
      <c r="AB19" s="168">
        <v>2600</v>
      </c>
      <c r="AC19" s="168">
        <v>3205.14</v>
      </c>
      <c r="AD19" s="139">
        <v>0.04</v>
      </c>
      <c r="AE19" s="137"/>
      <c r="AF19" s="168">
        <v>2600</v>
      </c>
      <c r="AG19" s="168">
        <v>2600</v>
      </c>
      <c r="AH19" s="168">
        <v>3326.4</v>
      </c>
      <c r="AI19" s="139">
        <f t="shared" si="0"/>
        <v>0</v>
      </c>
      <c r="AJ19" s="139"/>
      <c r="AK19" s="348">
        <v>3500</v>
      </c>
      <c r="AL19" s="348">
        <v>3342.34</v>
      </c>
      <c r="AM19" s="289">
        <f t="shared" si="1"/>
        <v>0.34615384615384615</v>
      </c>
      <c r="AN19" s="289"/>
      <c r="AO19" s="211">
        <v>3500</v>
      </c>
      <c r="AP19" s="348">
        <v>1270.5899999999999</v>
      </c>
      <c r="AQ19" s="289">
        <f t="shared" si="2"/>
        <v>0</v>
      </c>
      <c r="AR19" s="289"/>
      <c r="AS19" s="211">
        <v>3500</v>
      </c>
      <c r="AT19" s="348">
        <v>595</v>
      </c>
      <c r="AU19" s="289">
        <f t="shared" si="3"/>
        <v>0</v>
      </c>
      <c r="AV19" s="289"/>
      <c r="AW19" s="211">
        <v>3500</v>
      </c>
      <c r="AX19" s="348">
        <f t="shared" si="7"/>
        <v>0</v>
      </c>
      <c r="AY19" s="289">
        <f t="shared" si="5"/>
        <v>0</v>
      </c>
      <c r="AZ19" s="293"/>
    </row>
    <row r="20" spans="1:52" s="135" customFormat="1" x14ac:dyDescent="0.25">
      <c r="A20" s="135" t="s">
        <v>331</v>
      </c>
      <c r="B20" s="138" t="str">
        <f t="shared" si="6"/>
        <v>5262</v>
      </c>
      <c r="C20" s="135" t="s">
        <v>1525</v>
      </c>
      <c r="D20" s="168">
        <v>3500</v>
      </c>
      <c r="E20" s="168">
        <v>3500</v>
      </c>
      <c r="F20" s="139"/>
      <c r="G20" s="137"/>
      <c r="H20" s="168">
        <v>3500</v>
      </c>
      <c r="I20" s="168">
        <v>3400</v>
      </c>
      <c r="J20" s="139"/>
      <c r="K20" s="137"/>
      <c r="L20" s="168">
        <v>3500</v>
      </c>
      <c r="M20" s="168">
        <v>3500</v>
      </c>
      <c r="N20" s="139"/>
      <c r="O20" s="137"/>
      <c r="P20" s="168">
        <v>3500</v>
      </c>
      <c r="Q20" s="168">
        <v>3400</v>
      </c>
      <c r="R20" s="139"/>
      <c r="S20" s="137"/>
      <c r="T20" s="168">
        <v>3500</v>
      </c>
      <c r="U20" s="168">
        <v>600</v>
      </c>
      <c r="V20" s="139"/>
      <c r="W20" s="137"/>
      <c r="X20" s="168">
        <v>3500</v>
      </c>
      <c r="Y20" s="168">
        <v>3500</v>
      </c>
      <c r="Z20" s="139">
        <v>0</v>
      </c>
      <c r="AA20" s="137"/>
      <c r="AB20" s="168">
        <v>3500</v>
      </c>
      <c r="AC20" s="168">
        <v>3875</v>
      </c>
      <c r="AD20" s="139">
        <v>0</v>
      </c>
      <c r="AE20" s="137"/>
      <c r="AF20" s="168">
        <v>3375</v>
      </c>
      <c r="AG20" s="168">
        <v>3375</v>
      </c>
      <c r="AH20" s="168">
        <v>6375</v>
      </c>
      <c r="AI20" s="139">
        <f t="shared" si="0"/>
        <v>-3.5714285714285712E-2</v>
      </c>
      <c r="AJ20" s="139"/>
      <c r="AK20" s="348">
        <v>6000</v>
      </c>
      <c r="AL20" s="348">
        <v>6375</v>
      </c>
      <c r="AM20" s="289">
        <f t="shared" si="1"/>
        <v>0.77777777777777779</v>
      </c>
      <c r="AN20" s="289"/>
      <c r="AO20" s="211">
        <v>6000</v>
      </c>
      <c r="AP20" s="348">
        <v>4350</v>
      </c>
      <c r="AQ20" s="289">
        <f t="shared" si="2"/>
        <v>0</v>
      </c>
      <c r="AR20" s="289"/>
      <c r="AS20" s="211">
        <v>6000</v>
      </c>
      <c r="AT20" s="348">
        <v>2400</v>
      </c>
      <c r="AU20" s="289">
        <f t="shared" si="3"/>
        <v>0</v>
      </c>
      <c r="AV20" s="289"/>
      <c r="AW20" s="211">
        <v>6000</v>
      </c>
      <c r="AX20" s="348">
        <f t="shared" si="7"/>
        <v>0</v>
      </c>
      <c r="AY20" s="289">
        <f t="shared" si="5"/>
        <v>0</v>
      </c>
      <c r="AZ20" s="293" t="s">
        <v>1076</v>
      </c>
    </row>
    <row r="21" spans="1:52" s="135" customFormat="1" x14ac:dyDescent="0.25">
      <c r="A21" s="135" t="s">
        <v>332</v>
      </c>
      <c r="B21" s="138" t="str">
        <f t="shared" si="6"/>
        <v>5293</v>
      </c>
      <c r="C21" s="135" t="s">
        <v>1115</v>
      </c>
      <c r="D21" s="168">
        <v>200</v>
      </c>
      <c r="E21" s="168">
        <v>204.55</v>
      </c>
      <c r="F21" s="139"/>
      <c r="G21" s="137"/>
      <c r="H21" s="168">
        <v>200</v>
      </c>
      <c r="I21" s="168">
        <v>192.15</v>
      </c>
      <c r="J21" s="139"/>
      <c r="K21" s="137"/>
      <c r="L21" s="168">
        <v>200</v>
      </c>
      <c r="M21" s="168">
        <v>240.2</v>
      </c>
      <c r="N21" s="139"/>
      <c r="O21" s="137"/>
      <c r="P21" s="168">
        <v>200</v>
      </c>
      <c r="Q21" s="168">
        <v>387.1</v>
      </c>
      <c r="R21" s="139"/>
      <c r="S21" s="137"/>
      <c r="T21" s="168">
        <v>200</v>
      </c>
      <c r="U21" s="168">
        <v>414.52</v>
      </c>
      <c r="V21" s="139"/>
      <c r="W21" s="137"/>
      <c r="X21" s="168">
        <v>200</v>
      </c>
      <c r="Y21" s="168">
        <v>676.15</v>
      </c>
      <c r="Z21" s="139">
        <v>0</v>
      </c>
      <c r="AA21" s="137"/>
      <c r="AB21" s="168">
        <v>400</v>
      </c>
      <c r="AC21" s="168">
        <v>283.5</v>
      </c>
      <c r="AD21" s="139">
        <v>1</v>
      </c>
      <c r="AE21" s="137"/>
      <c r="AF21" s="168">
        <v>500</v>
      </c>
      <c r="AG21" s="168">
        <v>500</v>
      </c>
      <c r="AH21" s="168">
        <v>295.45</v>
      </c>
      <c r="AI21" s="139">
        <f t="shared" si="0"/>
        <v>0.25</v>
      </c>
      <c r="AJ21" s="139"/>
      <c r="AK21" s="348">
        <v>500</v>
      </c>
      <c r="AL21" s="348">
        <v>582.46</v>
      </c>
      <c r="AM21" s="289">
        <f t="shared" si="1"/>
        <v>0</v>
      </c>
      <c r="AN21" s="289"/>
      <c r="AO21" s="211">
        <v>500</v>
      </c>
      <c r="AP21" s="348">
        <v>470</v>
      </c>
      <c r="AQ21" s="289">
        <f t="shared" si="2"/>
        <v>0</v>
      </c>
      <c r="AR21" s="289"/>
      <c r="AS21" s="211">
        <v>500</v>
      </c>
      <c r="AT21" s="348">
        <v>285.3</v>
      </c>
      <c r="AU21" s="289">
        <f t="shared" si="3"/>
        <v>0</v>
      </c>
      <c r="AV21" s="289"/>
      <c r="AW21" s="211">
        <v>500</v>
      </c>
      <c r="AX21" s="348">
        <f t="shared" si="7"/>
        <v>0</v>
      </c>
      <c r="AY21" s="289">
        <f t="shared" si="5"/>
        <v>0</v>
      </c>
      <c r="AZ21" s="208"/>
    </row>
    <row r="22" spans="1:52" s="135" customFormat="1" x14ac:dyDescent="0.25">
      <c r="A22" s="135" t="s">
        <v>333</v>
      </c>
      <c r="B22" s="138" t="str">
        <f t="shared" si="6"/>
        <v>5295</v>
      </c>
      <c r="C22" s="135" t="s">
        <v>1274</v>
      </c>
      <c r="D22" s="168">
        <v>600</v>
      </c>
      <c r="E22" s="168">
        <v>450.18</v>
      </c>
      <c r="F22" s="139"/>
      <c r="G22" s="137"/>
      <c r="H22" s="168">
        <v>600</v>
      </c>
      <c r="I22" s="168">
        <v>0</v>
      </c>
      <c r="J22" s="139"/>
      <c r="K22" s="137"/>
      <c r="L22" s="168">
        <v>400</v>
      </c>
      <c r="M22" s="168">
        <v>0</v>
      </c>
      <c r="N22" s="139"/>
      <c r="O22" s="137"/>
      <c r="P22" s="168">
        <v>500</v>
      </c>
      <c r="Q22" s="168">
        <v>0</v>
      </c>
      <c r="R22" s="139"/>
      <c r="S22" s="137"/>
      <c r="T22" s="168">
        <v>600</v>
      </c>
      <c r="U22" s="168">
        <v>673.8</v>
      </c>
      <c r="V22" s="139"/>
      <c r="W22" s="137"/>
      <c r="X22" s="168">
        <v>600</v>
      </c>
      <c r="Y22" s="168">
        <v>0</v>
      </c>
      <c r="Z22" s="139">
        <v>0</v>
      </c>
      <c r="AA22" s="137"/>
      <c r="AB22" s="168">
        <v>600</v>
      </c>
      <c r="AC22" s="168">
        <v>0</v>
      </c>
      <c r="AD22" s="139">
        <v>0</v>
      </c>
      <c r="AE22" s="137"/>
      <c r="AF22" s="168">
        <v>600</v>
      </c>
      <c r="AG22" s="168">
        <v>600</v>
      </c>
      <c r="AH22" s="168">
        <v>0</v>
      </c>
      <c r="AI22" s="139">
        <f t="shared" si="0"/>
        <v>0</v>
      </c>
      <c r="AJ22" s="139"/>
      <c r="AK22" s="348">
        <v>900</v>
      </c>
      <c r="AL22" s="348">
        <v>1520</v>
      </c>
      <c r="AM22" s="289">
        <f t="shared" si="1"/>
        <v>0.5</v>
      </c>
      <c r="AN22" s="289"/>
      <c r="AO22" s="211">
        <v>900</v>
      </c>
      <c r="AP22" s="348">
        <v>30.12</v>
      </c>
      <c r="AQ22" s="289">
        <f t="shared" si="2"/>
        <v>0</v>
      </c>
      <c r="AR22" s="289"/>
      <c r="AS22" s="211">
        <v>900</v>
      </c>
      <c r="AT22" s="348">
        <v>0</v>
      </c>
      <c r="AU22" s="289">
        <f t="shared" si="3"/>
        <v>0</v>
      </c>
      <c r="AV22" s="289"/>
      <c r="AW22" s="211">
        <v>900</v>
      </c>
      <c r="AX22" s="348">
        <f t="shared" si="7"/>
        <v>0</v>
      </c>
      <c r="AY22" s="289">
        <f t="shared" si="5"/>
        <v>0</v>
      </c>
      <c r="AZ22" s="293" t="s">
        <v>1070</v>
      </c>
    </row>
    <row r="23" spans="1:52" s="287" customFormat="1" x14ac:dyDescent="0.25">
      <c r="A23" s="288" t="s">
        <v>1101</v>
      </c>
      <c r="B23" s="288" t="str">
        <f>MID(A23,14,4)</f>
        <v>5303</v>
      </c>
      <c r="C23" s="287" t="s">
        <v>1102</v>
      </c>
      <c r="D23" s="291"/>
      <c r="E23" s="291"/>
      <c r="F23" s="289"/>
      <c r="G23" s="290"/>
      <c r="H23" s="291"/>
      <c r="I23" s="291"/>
      <c r="J23" s="289"/>
      <c r="K23" s="290"/>
      <c r="L23" s="291"/>
      <c r="M23" s="291"/>
      <c r="N23" s="289"/>
      <c r="O23" s="290"/>
      <c r="P23" s="291"/>
      <c r="Q23" s="291"/>
      <c r="R23" s="289"/>
      <c r="S23" s="290"/>
      <c r="T23" s="291"/>
      <c r="U23" s="291"/>
      <c r="V23" s="289"/>
      <c r="W23" s="290"/>
      <c r="X23" s="291"/>
      <c r="Y23" s="291"/>
      <c r="Z23" s="289"/>
      <c r="AA23" s="290"/>
      <c r="AB23" s="291"/>
      <c r="AC23" s="291"/>
      <c r="AD23" s="289"/>
      <c r="AE23" s="290"/>
      <c r="AF23" s="291"/>
      <c r="AG23" s="291"/>
      <c r="AH23" s="291">
        <v>1010</v>
      </c>
      <c r="AI23" s="289"/>
      <c r="AJ23" s="289"/>
      <c r="AK23" s="348"/>
      <c r="AL23" s="348">
        <v>480</v>
      </c>
      <c r="AM23" s="289" t="e">
        <f t="shared" si="1"/>
        <v>#DIV/0!</v>
      </c>
      <c r="AN23" s="289"/>
      <c r="AO23" s="211">
        <v>600</v>
      </c>
      <c r="AP23" s="348">
        <v>0</v>
      </c>
      <c r="AQ23" s="289" t="e">
        <f t="shared" si="2"/>
        <v>#DIV/0!</v>
      </c>
      <c r="AR23" s="289"/>
      <c r="AS23" s="211">
        <v>600</v>
      </c>
      <c r="AT23" s="348">
        <v>205.58</v>
      </c>
      <c r="AU23" s="289">
        <f t="shared" si="3"/>
        <v>0</v>
      </c>
      <c r="AV23" s="289"/>
      <c r="AW23" s="211">
        <v>600</v>
      </c>
      <c r="AX23" s="348">
        <f t="shared" si="7"/>
        <v>0</v>
      </c>
      <c r="AY23" s="289">
        <f t="shared" si="5"/>
        <v>0</v>
      </c>
      <c r="AZ23" s="343" t="s">
        <v>1535</v>
      </c>
    </row>
    <row r="24" spans="1:52" s="135" customFormat="1" x14ac:dyDescent="0.25">
      <c r="A24" s="135" t="s">
        <v>334</v>
      </c>
      <c r="B24" s="138" t="str">
        <f t="shared" si="6"/>
        <v>5306</v>
      </c>
      <c r="C24" s="135" t="s">
        <v>1203</v>
      </c>
      <c r="D24" s="168">
        <v>800</v>
      </c>
      <c r="E24" s="168">
        <v>358.65</v>
      </c>
      <c r="F24" s="139"/>
      <c r="G24" s="137"/>
      <c r="H24" s="168">
        <v>500</v>
      </c>
      <c r="I24" s="168">
        <v>219.65</v>
      </c>
      <c r="J24" s="139"/>
      <c r="K24" s="137"/>
      <c r="L24" s="168">
        <v>400</v>
      </c>
      <c r="M24" s="168">
        <v>275.06</v>
      </c>
      <c r="N24" s="139"/>
      <c r="O24" s="137"/>
      <c r="P24" s="168">
        <v>400</v>
      </c>
      <c r="Q24" s="168">
        <v>744.3</v>
      </c>
      <c r="R24" s="139"/>
      <c r="S24" s="137"/>
      <c r="T24" s="168">
        <v>1500</v>
      </c>
      <c r="U24" s="168">
        <v>467.2</v>
      </c>
      <c r="V24" s="139"/>
      <c r="W24" s="137"/>
      <c r="X24" s="168">
        <v>1500</v>
      </c>
      <c r="Y24" s="168">
        <v>312.60000000000002</v>
      </c>
      <c r="Z24" s="139">
        <v>0</v>
      </c>
      <c r="AA24" s="137"/>
      <c r="AB24" s="168">
        <v>1500</v>
      </c>
      <c r="AC24" s="168">
        <v>156</v>
      </c>
      <c r="AD24" s="139">
        <v>0</v>
      </c>
      <c r="AE24" s="137"/>
      <c r="AF24" s="168">
        <v>1500</v>
      </c>
      <c r="AG24" s="168">
        <v>1500</v>
      </c>
      <c r="AH24" s="168">
        <v>959.95</v>
      </c>
      <c r="AI24" s="139">
        <f t="shared" si="0"/>
        <v>0</v>
      </c>
      <c r="AJ24" s="139"/>
      <c r="AK24" s="348">
        <v>1500</v>
      </c>
      <c r="AL24" s="348">
        <v>1009.4</v>
      </c>
      <c r="AM24" s="289">
        <f t="shared" si="1"/>
        <v>0</v>
      </c>
      <c r="AN24" s="289"/>
      <c r="AO24" s="211">
        <v>1500</v>
      </c>
      <c r="AP24" s="348">
        <v>456.82</v>
      </c>
      <c r="AQ24" s="289">
        <f t="shared" si="2"/>
        <v>0</v>
      </c>
      <c r="AR24" s="289"/>
      <c r="AS24" s="211">
        <v>1500</v>
      </c>
      <c r="AT24" s="348">
        <v>315</v>
      </c>
      <c r="AU24" s="289">
        <f t="shared" si="3"/>
        <v>0</v>
      </c>
      <c r="AV24" s="289"/>
      <c r="AW24" s="211">
        <v>1500</v>
      </c>
      <c r="AX24" s="348">
        <f t="shared" si="7"/>
        <v>0</v>
      </c>
      <c r="AY24" s="289">
        <f t="shared" si="5"/>
        <v>0</v>
      </c>
      <c r="AZ24" s="208"/>
    </row>
    <row r="25" spans="1:52" s="347" customFormat="1" x14ac:dyDescent="0.25">
      <c r="A25" s="349" t="s">
        <v>1754</v>
      </c>
      <c r="B25" s="349">
        <v>5315</v>
      </c>
      <c r="C25" s="347" t="s">
        <v>1359</v>
      </c>
      <c r="D25" s="348"/>
      <c r="E25" s="348"/>
      <c r="F25" s="289"/>
      <c r="G25" s="290"/>
      <c r="H25" s="348"/>
      <c r="I25" s="348"/>
      <c r="J25" s="289"/>
      <c r="K25" s="290"/>
      <c r="L25" s="348"/>
      <c r="M25" s="348"/>
      <c r="N25" s="289"/>
      <c r="O25" s="290"/>
      <c r="P25" s="348"/>
      <c r="Q25" s="348"/>
      <c r="R25" s="289"/>
      <c r="S25" s="290"/>
      <c r="T25" s="348"/>
      <c r="U25" s="348"/>
      <c r="V25" s="289"/>
      <c r="W25" s="290"/>
      <c r="X25" s="348"/>
      <c r="Y25" s="348"/>
      <c r="Z25" s="289"/>
      <c r="AA25" s="290"/>
      <c r="AB25" s="348"/>
      <c r="AC25" s="348"/>
      <c r="AD25" s="289"/>
      <c r="AE25" s="290"/>
      <c r="AF25" s="348"/>
      <c r="AG25" s="348"/>
      <c r="AH25" s="348"/>
      <c r="AI25" s="289"/>
      <c r="AJ25" s="289"/>
      <c r="AK25" s="348"/>
      <c r="AL25" s="348">
        <v>400</v>
      </c>
      <c r="AM25" s="289" t="e">
        <f t="shared" si="1"/>
        <v>#DIV/0!</v>
      </c>
      <c r="AN25" s="289"/>
      <c r="AO25" s="211"/>
      <c r="AP25" s="348">
        <v>0</v>
      </c>
      <c r="AQ25" s="289" t="e">
        <f t="shared" si="2"/>
        <v>#DIV/0!</v>
      </c>
      <c r="AR25" s="289"/>
      <c r="AS25" s="211"/>
      <c r="AT25" s="348"/>
      <c r="AU25" s="289" t="e">
        <f t="shared" si="3"/>
        <v>#DIV/0!</v>
      </c>
      <c r="AV25" s="289"/>
      <c r="AW25" s="211"/>
      <c r="AX25" s="348">
        <f t="shared" si="7"/>
        <v>0</v>
      </c>
      <c r="AY25" s="289" t="e">
        <f t="shared" si="5"/>
        <v>#DIV/0!</v>
      </c>
      <c r="AZ25" s="343"/>
    </row>
    <row r="26" spans="1:52" s="135" customFormat="1" x14ac:dyDescent="0.25">
      <c r="A26" s="135" t="s">
        <v>335</v>
      </c>
      <c r="B26" s="138" t="str">
        <f t="shared" si="6"/>
        <v>5341</v>
      </c>
      <c r="C26" s="135" t="s">
        <v>1244</v>
      </c>
      <c r="D26" s="168">
        <v>10000</v>
      </c>
      <c r="E26" s="168">
        <v>7993.72</v>
      </c>
      <c r="F26" s="139"/>
      <c r="G26" s="137"/>
      <c r="H26" s="168">
        <v>11500</v>
      </c>
      <c r="I26" s="168">
        <v>9699.1200000000008</v>
      </c>
      <c r="J26" s="139"/>
      <c r="K26" s="137"/>
      <c r="L26" s="168">
        <v>11000</v>
      </c>
      <c r="M26" s="168">
        <v>9566.18</v>
      </c>
      <c r="N26" s="139"/>
      <c r="O26" s="137"/>
      <c r="P26" s="168">
        <v>11000</v>
      </c>
      <c r="Q26" s="168">
        <v>7484.97</v>
      </c>
      <c r="R26" s="139"/>
      <c r="S26" s="137"/>
      <c r="T26" s="168">
        <v>11000</v>
      </c>
      <c r="U26" s="168">
        <v>8708.98</v>
      </c>
      <c r="V26" s="139"/>
      <c r="W26" s="137"/>
      <c r="X26" s="168">
        <v>10000</v>
      </c>
      <c r="Y26" s="168">
        <v>8573.27</v>
      </c>
      <c r="Z26" s="139">
        <v>-9.0909090909090912E-2</v>
      </c>
      <c r="AA26" s="137"/>
      <c r="AB26" s="168">
        <v>10000</v>
      </c>
      <c r="AC26" s="168">
        <v>8679.75</v>
      </c>
      <c r="AD26" s="139">
        <v>0</v>
      </c>
      <c r="AE26" s="137"/>
      <c r="AF26" s="168">
        <v>10000</v>
      </c>
      <c r="AG26" s="168">
        <v>10000</v>
      </c>
      <c r="AH26" s="291">
        <v>9298.3799999999992</v>
      </c>
      <c r="AI26" s="139">
        <f t="shared" si="0"/>
        <v>0</v>
      </c>
      <c r="AJ26" s="139"/>
      <c r="AK26" s="348">
        <v>12000</v>
      </c>
      <c r="AL26" s="348">
        <v>9281.0400000000009</v>
      </c>
      <c r="AM26" s="289">
        <f t="shared" si="1"/>
        <v>0.2</v>
      </c>
      <c r="AN26" s="289"/>
      <c r="AO26" s="211">
        <v>12000</v>
      </c>
      <c r="AP26" s="348">
        <v>11374.63</v>
      </c>
      <c r="AQ26" s="289">
        <f t="shared" si="2"/>
        <v>0</v>
      </c>
      <c r="AR26" s="289"/>
      <c r="AS26" s="211">
        <v>12000</v>
      </c>
      <c r="AT26" s="348">
        <v>3716.96</v>
      </c>
      <c r="AU26" s="289">
        <f t="shared" si="3"/>
        <v>0</v>
      </c>
      <c r="AV26" s="289"/>
      <c r="AW26" s="211">
        <v>14000</v>
      </c>
      <c r="AX26" s="348">
        <f t="shared" si="7"/>
        <v>2000</v>
      </c>
      <c r="AY26" s="289">
        <f t="shared" si="5"/>
        <v>0.16666666666666666</v>
      </c>
      <c r="AZ26" s="293" t="s">
        <v>1074</v>
      </c>
    </row>
    <row r="27" spans="1:52" s="135" customFormat="1" x14ac:dyDescent="0.25">
      <c r="A27" s="135" t="s">
        <v>808</v>
      </c>
      <c r="B27" s="138" t="str">
        <f>MID(A27,14,4)</f>
        <v>5343</v>
      </c>
      <c r="C27" s="135" t="s">
        <v>1300</v>
      </c>
      <c r="D27" s="168">
        <v>0</v>
      </c>
      <c r="E27" s="168">
        <v>0</v>
      </c>
      <c r="F27" s="139"/>
      <c r="G27" s="137"/>
      <c r="H27" s="168">
        <v>0</v>
      </c>
      <c r="I27" s="168">
        <v>166</v>
      </c>
      <c r="J27" s="139"/>
      <c r="K27" s="137"/>
      <c r="L27" s="168">
        <v>0</v>
      </c>
      <c r="M27" s="168">
        <v>165</v>
      </c>
      <c r="N27" s="139"/>
      <c r="O27" s="137"/>
      <c r="P27" s="168">
        <v>0</v>
      </c>
      <c r="Q27" s="168">
        <v>0</v>
      </c>
      <c r="R27" s="139"/>
      <c r="S27" s="137"/>
      <c r="T27" s="168">
        <v>0</v>
      </c>
      <c r="U27" s="168">
        <v>140</v>
      </c>
      <c r="V27" s="139"/>
      <c r="W27" s="137"/>
      <c r="X27" s="168">
        <v>0</v>
      </c>
      <c r="Y27" s="168">
        <v>0</v>
      </c>
      <c r="Z27" s="139" t="e">
        <v>#DIV/0!</v>
      </c>
      <c r="AA27" s="137"/>
      <c r="AB27" s="168">
        <v>0</v>
      </c>
      <c r="AC27" s="168">
        <v>0</v>
      </c>
      <c r="AD27" s="139"/>
      <c r="AE27" s="137"/>
      <c r="AF27" s="168"/>
      <c r="AG27" s="168"/>
      <c r="AH27" s="168">
        <v>150</v>
      </c>
      <c r="AI27" s="139"/>
      <c r="AJ27" s="139"/>
      <c r="AK27" s="348"/>
      <c r="AL27" s="348">
        <v>279</v>
      </c>
      <c r="AM27" s="289" t="e">
        <f t="shared" si="1"/>
        <v>#DIV/0!</v>
      </c>
      <c r="AN27" s="289"/>
      <c r="AO27" s="211"/>
      <c r="AP27" s="348">
        <v>0</v>
      </c>
      <c r="AQ27" s="289" t="e">
        <f t="shared" si="2"/>
        <v>#DIV/0!</v>
      </c>
      <c r="AR27" s="289"/>
      <c r="AS27" s="211"/>
      <c r="AT27" s="348">
        <v>165</v>
      </c>
      <c r="AU27" s="289" t="e">
        <f t="shared" si="3"/>
        <v>#DIV/0!</v>
      </c>
      <c r="AV27" s="289"/>
      <c r="AW27" s="211"/>
      <c r="AX27" s="348">
        <f t="shared" si="7"/>
        <v>0</v>
      </c>
      <c r="AY27" s="289" t="e">
        <f t="shared" si="5"/>
        <v>#DIV/0!</v>
      </c>
      <c r="AZ27" s="208"/>
    </row>
    <row r="28" spans="1:52" s="135" customFormat="1" x14ac:dyDescent="0.25">
      <c r="A28" s="135" t="s">
        <v>336</v>
      </c>
      <c r="B28" s="138" t="str">
        <f t="shared" si="6"/>
        <v>5344</v>
      </c>
      <c r="C28" s="135" t="s">
        <v>1205</v>
      </c>
      <c r="D28" s="168">
        <v>1000</v>
      </c>
      <c r="E28" s="168">
        <v>926.37</v>
      </c>
      <c r="F28" s="139"/>
      <c r="G28" s="137"/>
      <c r="H28" s="168">
        <v>1000</v>
      </c>
      <c r="I28" s="168">
        <v>937.67</v>
      </c>
      <c r="J28" s="139"/>
      <c r="K28" s="137"/>
      <c r="L28" s="168">
        <v>1000</v>
      </c>
      <c r="M28" s="168">
        <v>2826.22</v>
      </c>
      <c r="N28" s="139"/>
      <c r="O28" s="137"/>
      <c r="P28" s="168">
        <v>1500</v>
      </c>
      <c r="Q28" s="168">
        <v>-1740.54</v>
      </c>
      <c r="R28" s="139"/>
      <c r="S28" s="137"/>
      <c r="T28" s="168">
        <v>1000</v>
      </c>
      <c r="U28" s="168">
        <v>2736.75</v>
      </c>
      <c r="V28" s="139"/>
      <c r="W28" s="137"/>
      <c r="X28" s="168">
        <v>1000</v>
      </c>
      <c r="Y28" s="168">
        <v>129.63999999999999</v>
      </c>
      <c r="Z28" s="139">
        <v>0</v>
      </c>
      <c r="AA28" s="137"/>
      <c r="AB28" s="168">
        <v>1200</v>
      </c>
      <c r="AC28" s="168">
        <v>541.89</v>
      </c>
      <c r="AD28" s="139">
        <v>0.2</v>
      </c>
      <c r="AE28" s="137"/>
      <c r="AF28" s="168">
        <v>1200</v>
      </c>
      <c r="AG28" s="168">
        <v>1200</v>
      </c>
      <c r="AH28" s="168">
        <v>1003.47</v>
      </c>
      <c r="AI28" s="139">
        <f t="shared" si="0"/>
        <v>0</v>
      </c>
      <c r="AJ28" s="139"/>
      <c r="AK28" s="348">
        <v>1200</v>
      </c>
      <c r="AL28" s="348">
        <v>1501.69</v>
      </c>
      <c r="AM28" s="289">
        <f t="shared" si="1"/>
        <v>0</v>
      </c>
      <c r="AN28" s="289"/>
      <c r="AO28" s="211">
        <v>1200</v>
      </c>
      <c r="AP28" s="348">
        <v>1419.23</v>
      </c>
      <c r="AQ28" s="289">
        <f t="shared" si="2"/>
        <v>0</v>
      </c>
      <c r="AR28" s="289"/>
      <c r="AS28" s="211">
        <v>1200</v>
      </c>
      <c r="AT28" s="348">
        <v>600.13</v>
      </c>
      <c r="AU28" s="289">
        <f t="shared" si="3"/>
        <v>0</v>
      </c>
      <c r="AV28" s="289"/>
      <c r="AW28" s="211">
        <v>1200</v>
      </c>
      <c r="AX28" s="348">
        <f t="shared" si="7"/>
        <v>0</v>
      </c>
      <c r="AY28" s="289">
        <f t="shared" si="5"/>
        <v>0</v>
      </c>
      <c r="AZ28" s="208"/>
    </row>
    <row r="29" spans="1:52" s="135" customFormat="1" x14ac:dyDescent="0.25">
      <c r="A29" s="135" t="s">
        <v>337</v>
      </c>
      <c r="B29" s="138" t="str">
        <f t="shared" si="6"/>
        <v>5399</v>
      </c>
      <c r="C29" s="135" t="s">
        <v>1206</v>
      </c>
      <c r="D29" s="168">
        <v>3293</v>
      </c>
      <c r="E29" s="168">
        <v>2172.7399999999998</v>
      </c>
      <c r="F29" s="139"/>
      <c r="G29" s="137"/>
      <c r="H29" s="168">
        <v>3000</v>
      </c>
      <c r="I29" s="168">
        <v>200.69</v>
      </c>
      <c r="J29" s="139"/>
      <c r="K29" s="137"/>
      <c r="L29" s="168">
        <v>2800</v>
      </c>
      <c r="M29" s="168">
        <v>2614.14</v>
      </c>
      <c r="N29" s="139"/>
      <c r="O29" s="137"/>
      <c r="P29" s="168">
        <v>2000</v>
      </c>
      <c r="Q29" s="168">
        <v>869.97</v>
      </c>
      <c r="R29" s="139"/>
      <c r="S29" s="137"/>
      <c r="T29" s="168">
        <v>2800</v>
      </c>
      <c r="U29" s="168">
        <v>850</v>
      </c>
      <c r="V29" s="139"/>
      <c r="W29" s="137"/>
      <c r="X29" s="168">
        <v>2300</v>
      </c>
      <c r="Y29" s="168">
        <v>1775</v>
      </c>
      <c r="Z29" s="139">
        <v>-0.17857142857142858</v>
      </c>
      <c r="AA29" s="137"/>
      <c r="AB29" s="168">
        <v>2300</v>
      </c>
      <c r="AC29" s="168">
        <v>148</v>
      </c>
      <c r="AD29" s="139">
        <v>0</v>
      </c>
      <c r="AE29" s="137"/>
      <c r="AF29" s="168">
        <v>2300</v>
      </c>
      <c r="AG29" s="168">
        <v>2300</v>
      </c>
      <c r="AH29" s="168">
        <v>1125</v>
      </c>
      <c r="AI29" s="139">
        <f t="shared" si="0"/>
        <v>0</v>
      </c>
      <c r="AJ29" s="139"/>
      <c r="AK29" s="348">
        <v>2300</v>
      </c>
      <c r="AL29" s="348">
        <v>319</v>
      </c>
      <c r="AM29" s="289">
        <f t="shared" si="1"/>
        <v>0</v>
      </c>
      <c r="AN29" s="289"/>
      <c r="AO29" s="211">
        <v>2300</v>
      </c>
      <c r="AP29" s="348">
        <v>1295.56</v>
      </c>
      <c r="AQ29" s="289">
        <f t="shared" si="2"/>
        <v>0</v>
      </c>
      <c r="AR29" s="289"/>
      <c r="AS29" s="211">
        <v>2300</v>
      </c>
      <c r="AT29" s="348">
        <v>0</v>
      </c>
      <c r="AU29" s="289">
        <f t="shared" si="3"/>
        <v>0</v>
      </c>
      <c r="AV29" s="289"/>
      <c r="AW29" s="211">
        <v>2300</v>
      </c>
      <c r="AX29" s="348">
        <f t="shared" si="7"/>
        <v>0</v>
      </c>
      <c r="AY29" s="289">
        <f t="shared" si="5"/>
        <v>0</v>
      </c>
      <c r="AZ29" s="208"/>
    </row>
    <row r="30" spans="1:52" s="135" customFormat="1" x14ac:dyDescent="0.25">
      <c r="A30" s="135" t="s">
        <v>338</v>
      </c>
      <c r="B30" s="138" t="str">
        <f t="shared" si="6"/>
        <v>5420</v>
      </c>
      <c r="C30" s="135" t="s">
        <v>1099</v>
      </c>
      <c r="D30" s="168">
        <v>4500</v>
      </c>
      <c r="E30" s="168">
        <v>4017.97</v>
      </c>
      <c r="F30" s="139"/>
      <c r="G30" s="137"/>
      <c r="H30" s="168">
        <v>4500</v>
      </c>
      <c r="I30" s="168">
        <v>2973.26</v>
      </c>
      <c r="J30" s="139"/>
      <c r="K30" s="137"/>
      <c r="L30" s="168">
        <v>4400</v>
      </c>
      <c r="M30" s="168">
        <v>4336.43</v>
      </c>
      <c r="N30" s="139"/>
      <c r="O30" s="137"/>
      <c r="P30" s="168">
        <v>4400</v>
      </c>
      <c r="Q30" s="168">
        <v>3651.51</v>
      </c>
      <c r="R30" s="139"/>
      <c r="S30" s="137"/>
      <c r="T30" s="168">
        <v>4400</v>
      </c>
      <c r="U30" s="168">
        <v>3958.55</v>
      </c>
      <c r="V30" s="139"/>
      <c r="W30" s="137"/>
      <c r="X30" s="168">
        <v>4400</v>
      </c>
      <c r="Y30" s="168">
        <v>3659.96</v>
      </c>
      <c r="Z30" s="139">
        <v>0</v>
      </c>
      <c r="AA30" s="137"/>
      <c r="AB30" s="168">
        <v>4400</v>
      </c>
      <c r="AC30" s="168">
        <v>2190.88</v>
      </c>
      <c r="AD30" s="139">
        <v>0</v>
      </c>
      <c r="AE30" s="137"/>
      <c r="AF30" s="168">
        <v>4400</v>
      </c>
      <c r="AG30" s="168">
        <v>4400</v>
      </c>
      <c r="AH30" s="168">
        <v>3386.37</v>
      </c>
      <c r="AI30" s="139">
        <f t="shared" si="0"/>
        <v>0</v>
      </c>
      <c r="AJ30" s="139"/>
      <c r="AK30" s="348">
        <v>4500</v>
      </c>
      <c r="AL30" s="348">
        <v>3907.58</v>
      </c>
      <c r="AM30" s="289">
        <f t="shared" si="1"/>
        <v>2.2727272727272728E-2</v>
      </c>
      <c r="AN30" s="289"/>
      <c r="AO30" s="211">
        <v>4500</v>
      </c>
      <c r="AP30" s="348">
        <v>2830.42</v>
      </c>
      <c r="AQ30" s="289">
        <f t="shared" si="2"/>
        <v>0</v>
      </c>
      <c r="AR30" s="289"/>
      <c r="AS30" s="211">
        <v>4500</v>
      </c>
      <c r="AT30" s="348">
        <v>2155.5300000000002</v>
      </c>
      <c r="AU30" s="289">
        <f t="shared" si="3"/>
        <v>0</v>
      </c>
      <c r="AV30" s="289"/>
      <c r="AW30" s="211">
        <v>4500</v>
      </c>
      <c r="AX30" s="348">
        <f t="shared" si="7"/>
        <v>0</v>
      </c>
      <c r="AY30" s="289">
        <f t="shared" si="5"/>
        <v>0</v>
      </c>
      <c r="AZ30" s="208"/>
    </row>
    <row r="31" spans="1:52" s="135" customFormat="1" x14ac:dyDescent="0.25">
      <c r="A31" s="135" t="s">
        <v>339</v>
      </c>
      <c r="B31" s="138" t="str">
        <f t="shared" si="6"/>
        <v>5422</v>
      </c>
      <c r="C31" s="135" t="s">
        <v>1418</v>
      </c>
      <c r="D31" s="168">
        <v>1600</v>
      </c>
      <c r="E31" s="168">
        <v>1911.75</v>
      </c>
      <c r="F31" s="139"/>
      <c r="G31" s="137"/>
      <c r="H31" s="168">
        <v>1600</v>
      </c>
      <c r="I31" s="168">
        <v>1781.69</v>
      </c>
      <c r="J31" s="139"/>
      <c r="K31" s="137"/>
      <c r="L31" s="168">
        <v>1800</v>
      </c>
      <c r="M31" s="168">
        <v>1805.99</v>
      </c>
      <c r="N31" s="139"/>
      <c r="O31" s="137"/>
      <c r="P31" s="168">
        <v>1500</v>
      </c>
      <c r="Q31" s="168">
        <v>1919.81</v>
      </c>
      <c r="R31" s="139"/>
      <c r="S31" s="137"/>
      <c r="T31" s="168">
        <v>1800</v>
      </c>
      <c r="U31" s="168">
        <v>823.66</v>
      </c>
      <c r="V31" s="139"/>
      <c r="W31" s="137"/>
      <c r="X31" s="168">
        <v>1800</v>
      </c>
      <c r="Y31" s="168">
        <v>319</v>
      </c>
      <c r="Z31" s="139">
        <v>0</v>
      </c>
      <c r="AA31" s="137"/>
      <c r="AB31" s="168">
        <v>1800</v>
      </c>
      <c r="AC31" s="168">
        <v>478.86</v>
      </c>
      <c r="AD31" s="139">
        <v>0</v>
      </c>
      <c r="AE31" s="137"/>
      <c r="AF31" s="168">
        <v>1800</v>
      </c>
      <c r="AG31" s="168">
        <v>1800</v>
      </c>
      <c r="AH31" s="168">
        <v>936.27</v>
      </c>
      <c r="AI31" s="139">
        <f t="shared" si="0"/>
        <v>0</v>
      </c>
      <c r="AJ31" s="139"/>
      <c r="AK31" s="348">
        <v>1800</v>
      </c>
      <c r="AL31" s="348">
        <v>1351</v>
      </c>
      <c r="AM31" s="289">
        <f t="shared" si="1"/>
        <v>0</v>
      </c>
      <c r="AN31" s="289"/>
      <c r="AO31" s="211">
        <v>1800</v>
      </c>
      <c r="AP31" s="348">
        <v>409.69</v>
      </c>
      <c r="AQ31" s="289">
        <f t="shared" si="2"/>
        <v>0</v>
      </c>
      <c r="AR31" s="289"/>
      <c r="AS31" s="211">
        <v>1800</v>
      </c>
      <c r="AT31" s="348">
        <v>151.25</v>
      </c>
      <c r="AU31" s="289">
        <f t="shared" si="3"/>
        <v>0</v>
      </c>
      <c r="AV31" s="289"/>
      <c r="AW31" s="211">
        <v>1800</v>
      </c>
      <c r="AX31" s="348">
        <f t="shared" si="7"/>
        <v>0</v>
      </c>
      <c r="AY31" s="289">
        <f t="shared" si="5"/>
        <v>0</v>
      </c>
      <c r="AZ31" s="208"/>
    </row>
    <row r="32" spans="1:52" s="135" customFormat="1" x14ac:dyDescent="0.25">
      <c r="A32" s="135" t="s">
        <v>340</v>
      </c>
      <c r="B32" s="138" t="str">
        <f t="shared" si="6"/>
        <v>5430</v>
      </c>
      <c r="C32" s="135" t="s">
        <v>1275</v>
      </c>
      <c r="D32" s="168">
        <v>200</v>
      </c>
      <c r="E32" s="168">
        <v>0</v>
      </c>
      <c r="F32" s="139"/>
      <c r="G32" s="137"/>
      <c r="H32" s="168">
        <v>200</v>
      </c>
      <c r="I32" s="168">
        <v>326.38</v>
      </c>
      <c r="J32" s="139"/>
      <c r="K32" s="137"/>
      <c r="L32" s="168">
        <v>500</v>
      </c>
      <c r="M32" s="168">
        <v>188.01</v>
      </c>
      <c r="N32" s="139"/>
      <c r="O32" s="137"/>
      <c r="P32" s="168">
        <v>500</v>
      </c>
      <c r="Q32" s="168">
        <v>189.68</v>
      </c>
      <c r="R32" s="139"/>
      <c r="S32" s="137"/>
      <c r="T32" s="168">
        <v>500</v>
      </c>
      <c r="U32" s="168">
        <v>132.47</v>
      </c>
      <c r="V32" s="139"/>
      <c r="W32" s="137"/>
      <c r="X32" s="168">
        <v>300</v>
      </c>
      <c r="Y32" s="168">
        <v>438.44</v>
      </c>
      <c r="Z32" s="139">
        <v>-0.4</v>
      </c>
      <c r="AA32" s="137"/>
      <c r="AB32" s="168">
        <v>600</v>
      </c>
      <c r="AC32" s="168">
        <v>299.06</v>
      </c>
      <c r="AD32" s="139">
        <v>1</v>
      </c>
      <c r="AE32" s="137"/>
      <c r="AF32" s="168">
        <v>700</v>
      </c>
      <c r="AG32" s="168">
        <v>700</v>
      </c>
      <c r="AH32" s="168">
        <v>614.02</v>
      </c>
      <c r="AI32" s="139">
        <f t="shared" si="0"/>
        <v>0.16666666666666666</v>
      </c>
      <c r="AJ32" s="139"/>
      <c r="AK32" s="348">
        <v>700</v>
      </c>
      <c r="AL32" s="348">
        <v>652.01</v>
      </c>
      <c r="AM32" s="289">
        <f t="shared" si="1"/>
        <v>0</v>
      </c>
      <c r="AN32" s="289"/>
      <c r="AO32" s="211">
        <v>700</v>
      </c>
      <c r="AP32" s="348">
        <v>1309.7</v>
      </c>
      <c r="AQ32" s="289">
        <f t="shared" si="2"/>
        <v>0</v>
      </c>
      <c r="AR32" s="289"/>
      <c r="AS32" s="211">
        <v>700</v>
      </c>
      <c r="AT32" s="348">
        <v>649.22</v>
      </c>
      <c r="AU32" s="289">
        <f t="shared" si="3"/>
        <v>0</v>
      </c>
      <c r="AV32" s="289"/>
      <c r="AW32" s="211">
        <v>700</v>
      </c>
      <c r="AX32" s="348">
        <f t="shared" si="7"/>
        <v>0</v>
      </c>
      <c r="AY32" s="289">
        <f t="shared" si="5"/>
        <v>0</v>
      </c>
      <c r="AZ32" s="208"/>
    </row>
    <row r="33" spans="1:53" s="135" customFormat="1" x14ac:dyDescent="0.25">
      <c r="A33" s="135" t="s">
        <v>341</v>
      </c>
      <c r="B33" s="138" t="str">
        <f t="shared" si="6"/>
        <v>5450</v>
      </c>
      <c r="C33" s="135" t="s">
        <v>1248</v>
      </c>
      <c r="D33" s="168">
        <v>700</v>
      </c>
      <c r="E33" s="168">
        <v>561.67999999999995</v>
      </c>
      <c r="F33" s="139"/>
      <c r="G33" s="137"/>
      <c r="H33" s="168">
        <v>800</v>
      </c>
      <c r="I33" s="168">
        <v>1051.6500000000001</v>
      </c>
      <c r="J33" s="139"/>
      <c r="K33" s="137"/>
      <c r="L33" s="168">
        <v>600</v>
      </c>
      <c r="M33" s="168">
        <v>942.14</v>
      </c>
      <c r="N33" s="139"/>
      <c r="O33" s="137"/>
      <c r="P33" s="168">
        <v>1000</v>
      </c>
      <c r="Q33" s="168">
        <v>1279.93</v>
      </c>
      <c r="R33" s="139"/>
      <c r="S33" s="137"/>
      <c r="T33" s="168">
        <v>1000</v>
      </c>
      <c r="U33" s="168">
        <v>916.49</v>
      </c>
      <c r="V33" s="139"/>
      <c r="W33" s="137"/>
      <c r="X33" s="168">
        <v>1200</v>
      </c>
      <c r="Y33" s="168">
        <v>898.96</v>
      </c>
      <c r="Z33" s="139">
        <v>0.2</v>
      </c>
      <c r="AA33" s="137"/>
      <c r="AB33" s="168">
        <v>1200</v>
      </c>
      <c r="AC33" s="168">
        <v>1590.95</v>
      </c>
      <c r="AD33" s="139">
        <v>0</v>
      </c>
      <c r="AE33" s="137"/>
      <c r="AF33" s="168">
        <v>1000</v>
      </c>
      <c r="AG33" s="168">
        <v>1000</v>
      </c>
      <c r="AH33" s="168">
        <v>1122.96</v>
      </c>
      <c r="AI33" s="139">
        <f t="shared" si="0"/>
        <v>-0.16666666666666666</v>
      </c>
      <c r="AJ33" s="139"/>
      <c r="AK33" s="348">
        <v>1000</v>
      </c>
      <c r="AL33" s="348">
        <v>981.41</v>
      </c>
      <c r="AM33" s="289">
        <f t="shared" si="1"/>
        <v>0</v>
      </c>
      <c r="AN33" s="289"/>
      <c r="AO33" s="211">
        <v>1100</v>
      </c>
      <c r="AP33" s="348">
        <v>738.15</v>
      </c>
      <c r="AQ33" s="289">
        <f t="shared" si="2"/>
        <v>0.1</v>
      </c>
      <c r="AR33" s="289"/>
      <c r="AS33" s="211">
        <v>1100</v>
      </c>
      <c r="AT33" s="348">
        <v>604.04999999999995</v>
      </c>
      <c r="AU33" s="289">
        <f t="shared" si="3"/>
        <v>0</v>
      </c>
      <c r="AV33" s="289"/>
      <c r="AW33" s="211">
        <v>1100</v>
      </c>
      <c r="AX33" s="348">
        <f t="shared" si="7"/>
        <v>0</v>
      </c>
      <c r="AY33" s="289">
        <f t="shared" si="5"/>
        <v>0</v>
      </c>
      <c r="AZ33" s="208"/>
    </row>
    <row r="34" spans="1:53" s="347" customFormat="1" x14ac:dyDescent="0.25">
      <c r="A34" s="349" t="s">
        <v>1755</v>
      </c>
      <c r="B34" s="349">
        <v>5460</v>
      </c>
      <c r="C34" s="347" t="s">
        <v>1328</v>
      </c>
      <c r="D34" s="348"/>
      <c r="E34" s="348"/>
      <c r="F34" s="289"/>
      <c r="G34" s="290"/>
      <c r="H34" s="348"/>
      <c r="I34" s="348"/>
      <c r="J34" s="289"/>
      <c r="K34" s="290"/>
      <c r="L34" s="348"/>
      <c r="M34" s="348"/>
      <c r="N34" s="289"/>
      <c r="O34" s="290"/>
      <c r="P34" s="348"/>
      <c r="Q34" s="348"/>
      <c r="R34" s="289"/>
      <c r="S34" s="290"/>
      <c r="T34" s="348"/>
      <c r="U34" s="348"/>
      <c r="V34" s="289"/>
      <c r="W34" s="290"/>
      <c r="X34" s="348"/>
      <c r="Y34" s="348"/>
      <c r="Z34" s="289"/>
      <c r="AA34" s="290"/>
      <c r="AB34" s="348"/>
      <c r="AC34" s="348"/>
      <c r="AD34" s="289"/>
      <c r="AE34" s="290"/>
      <c r="AF34" s="348"/>
      <c r="AG34" s="348"/>
      <c r="AH34" s="348"/>
      <c r="AI34" s="289"/>
      <c r="AJ34" s="289"/>
      <c r="AK34" s="348"/>
      <c r="AL34" s="348">
        <v>41</v>
      </c>
      <c r="AM34" s="289" t="e">
        <f t="shared" si="1"/>
        <v>#DIV/0!</v>
      </c>
      <c r="AN34" s="289"/>
      <c r="AO34" s="211"/>
      <c r="AP34" s="348">
        <v>83.18</v>
      </c>
      <c r="AQ34" s="289" t="e">
        <f t="shared" si="2"/>
        <v>#DIV/0!</v>
      </c>
      <c r="AR34" s="289"/>
      <c r="AS34" s="211"/>
      <c r="AT34" s="348"/>
      <c r="AU34" s="289" t="e">
        <f t="shared" si="3"/>
        <v>#DIV/0!</v>
      </c>
      <c r="AV34" s="289"/>
      <c r="AW34" s="211"/>
      <c r="AX34" s="348">
        <f t="shared" si="7"/>
        <v>0</v>
      </c>
      <c r="AY34" s="289" t="e">
        <f t="shared" si="5"/>
        <v>#DIV/0!</v>
      </c>
      <c r="AZ34" s="343"/>
    </row>
    <row r="35" spans="1:53" s="135" customFormat="1" x14ac:dyDescent="0.25">
      <c r="A35" s="135" t="s">
        <v>342</v>
      </c>
      <c r="B35" s="138" t="str">
        <f t="shared" si="6"/>
        <v>5510</v>
      </c>
      <c r="C35" s="135" t="s">
        <v>1207</v>
      </c>
      <c r="D35" s="168">
        <v>0</v>
      </c>
      <c r="E35" s="168">
        <v>73</v>
      </c>
      <c r="F35" s="139"/>
      <c r="G35" s="137"/>
      <c r="H35" s="168">
        <v>200</v>
      </c>
      <c r="I35" s="168">
        <v>0</v>
      </c>
      <c r="J35" s="139"/>
      <c r="K35" s="137"/>
      <c r="L35" s="168">
        <v>200</v>
      </c>
      <c r="M35" s="168">
        <v>0</v>
      </c>
      <c r="N35" s="139"/>
      <c r="O35" s="137"/>
      <c r="P35" s="168">
        <v>50</v>
      </c>
      <c r="Q35" s="168">
        <v>0</v>
      </c>
      <c r="R35" s="139"/>
      <c r="S35" s="137"/>
      <c r="T35" s="168">
        <v>200</v>
      </c>
      <c r="U35" s="168">
        <v>0</v>
      </c>
      <c r="V35" s="139"/>
      <c r="W35" s="137"/>
      <c r="X35" s="168">
        <v>200</v>
      </c>
      <c r="Y35" s="168">
        <v>15.78</v>
      </c>
      <c r="Z35" s="139">
        <v>0</v>
      </c>
      <c r="AA35" s="137"/>
      <c r="AB35" s="168">
        <v>200</v>
      </c>
      <c r="AC35" s="168">
        <v>60</v>
      </c>
      <c r="AD35" s="139">
        <v>0</v>
      </c>
      <c r="AE35" s="137"/>
      <c r="AF35" s="168">
        <v>200</v>
      </c>
      <c r="AG35" s="168">
        <v>200</v>
      </c>
      <c r="AH35" s="168">
        <v>0</v>
      </c>
      <c r="AI35" s="139">
        <f t="shared" si="0"/>
        <v>0</v>
      </c>
      <c r="AJ35" s="139"/>
      <c r="AK35" s="348">
        <v>200</v>
      </c>
      <c r="AL35" s="348">
        <v>0</v>
      </c>
      <c r="AM35" s="289">
        <f t="shared" si="1"/>
        <v>0</v>
      </c>
      <c r="AN35" s="289"/>
      <c r="AO35" s="211">
        <v>200</v>
      </c>
      <c r="AP35" s="348">
        <v>233.5</v>
      </c>
      <c r="AQ35" s="289">
        <f t="shared" si="2"/>
        <v>0</v>
      </c>
      <c r="AR35" s="289"/>
      <c r="AS35" s="211">
        <v>200</v>
      </c>
      <c r="AT35" s="348">
        <v>17.77</v>
      </c>
      <c r="AU35" s="289">
        <f t="shared" si="3"/>
        <v>0</v>
      </c>
      <c r="AV35" s="289"/>
      <c r="AW35" s="211">
        <v>200</v>
      </c>
      <c r="AX35" s="348">
        <f t="shared" si="7"/>
        <v>0</v>
      </c>
      <c r="AY35" s="289">
        <f t="shared" si="5"/>
        <v>0</v>
      </c>
      <c r="AZ35" s="208"/>
    </row>
    <row r="36" spans="1:53" s="135" customFormat="1" x14ac:dyDescent="0.25">
      <c r="A36" s="135" t="s">
        <v>343</v>
      </c>
      <c r="B36" s="138" t="str">
        <f t="shared" si="6"/>
        <v>5582</v>
      </c>
      <c r="C36" s="135" t="s">
        <v>1219</v>
      </c>
      <c r="D36" s="168">
        <v>1500</v>
      </c>
      <c r="E36" s="168">
        <v>0</v>
      </c>
      <c r="F36" s="139"/>
      <c r="G36" s="137"/>
      <c r="H36" s="168">
        <v>1500</v>
      </c>
      <c r="I36" s="168">
        <v>336.94</v>
      </c>
      <c r="J36" s="139"/>
      <c r="K36" s="137"/>
      <c r="L36" s="168">
        <v>1000</v>
      </c>
      <c r="M36" s="168">
        <v>108.8</v>
      </c>
      <c r="N36" s="139"/>
      <c r="O36" s="137"/>
      <c r="P36" s="168">
        <v>1000</v>
      </c>
      <c r="Q36" s="168">
        <v>1502.86</v>
      </c>
      <c r="R36" s="139"/>
      <c r="S36" s="137"/>
      <c r="T36" s="168">
        <v>1000</v>
      </c>
      <c r="U36" s="168">
        <v>733.65</v>
      </c>
      <c r="V36" s="139"/>
      <c r="W36" s="137"/>
      <c r="X36" s="168">
        <v>1000</v>
      </c>
      <c r="Y36" s="168">
        <v>39.950000000000003</v>
      </c>
      <c r="Z36" s="139">
        <v>0</v>
      </c>
      <c r="AA36" s="137"/>
      <c r="AB36" s="168">
        <v>1000</v>
      </c>
      <c r="AC36" s="168">
        <v>0</v>
      </c>
      <c r="AD36" s="139">
        <v>0</v>
      </c>
      <c r="AE36" s="137"/>
      <c r="AF36" s="168">
        <v>1000</v>
      </c>
      <c r="AG36" s="168">
        <v>1000</v>
      </c>
      <c r="AH36" s="168">
        <v>71.88</v>
      </c>
      <c r="AI36" s="139">
        <f t="shared" si="0"/>
        <v>0</v>
      </c>
      <c r="AJ36" s="139"/>
      <c r="AK36" s="348">
        <v>1000</v>
      </c>
      <c r="AL36" s="348">
        <v>0</v>
      </c>
      <c r="AM36" s="289">
        <f t="shared" si="1"/>
        <v>0</v>
      </c>
      <c r="AN36" s="289"/>
      <c r="AO36" s="211">
        <v>1000</v>
      </c>
      <c r="AP36" s="348">
        <v>498.48</v>
      </c>
      <c r="AQ36" s="289">
        <f t="shared" si="2"/>
        <v>0</v>
      </c>
      <c r="AR36" s="289"/>
      <c r="AS36" s="211">
        <v>1000</v>
      </c>
      <c r="AT36" s="348">
        <v>0</v>
      </c>
      <c r="AU36" s="289">
        <f t="shared" si="3"/>
        <v>0</v>
      </c>
      <c r="AV36" s="289"/>
      <c r="AW36" s="211">
        <v>1000</v>
      </c>
      <c r="AX36" s="348">
        <f t="shared" si="7"/>
        <v>0</v>
      </c>
      <c r="AY36" s="289">
        <f t="shared" si="5"/>
        <v>0</v>
      </c>
      <c r="AZ36" s="208"/>
    </row>
    <row r="37" spans="1:53" s="135" customFormat="1" x14ac:dyDescent="0.25">
      <c r="A37" s="135" t="s">
        <v>344</v>
      </c>
      <c r="B37" s="138" t="str">
        <f t="shared" si="6"/>
        <v>5589</v>
      </c>
      <c r="C37" s="135" t="s">
        <v>1208</v>
      </c>
      <c r="D37" s="168">
        <v>250</v>
      </c>
      <c r="E37" s="168">
        <v>95.98</v>
      </c>
      <c r="F37" s="139"/>
      <c r="G37" s="137"/>
      <c r="H37" s="168">
        <v>250</v>
      </c>
      <c r="I37" s="168">
        <v>628.02</v>
      </c>
      <c r="J37" s="139"/>
      <c r="K37" s="137"/>
      <c r="L37" s="168">
        <v>250</v>
      </c>
      <c r="M37" s="168">
        <v>63.91</v>
      </c>
      <c r="N37" s="139"/>
      <c r="O37" s="137"/>
      <c r="P37" s="168">
        <v>300</v>
      </c>
      <c r="Q37" s="168">
        <v>448.6</v>
      </c>
      <c r="R37" s="139"/>
      <c r="S37" s="137"/>
      <c r="T37" s="168">
        <v>250</v>
      </c>
      <c r="U37" s="168">
        <v>521.4</v>
      </c>
      <c r="V37" s="139"/>
      <c r="W37" s="137"/>
      <c r="X37" s="168">
        <v>250</v>
      </c>
      <c r="Y37" s="168">
        <v>554.66999999999996</v>
      </c>
      <c r="Z37" s="139">
        <v>0</v>
      </c>
      <c r="AA37" s="137"/>
      <c r="AB37" s="168">
        <v>250</v>
      </c>
      <c r="AC37" s="168">
        <v>377.25</v>
      </c>
      <c r="AD37" s="139">
        <v>0</v>
      </c>
      <c r="AE37" s="137"/>
      <c r="AF37" s="168">
        <v>250</v>
      </c>
      <c r="AG37" s="168">
        <v>250</v>
      </c>
      <c r="AH37" s="168">
        <v>476.07</v>
      </c>
      <c r="AI37" s="139">
        <f t="shared" si="0"/>
        <v>0</v>
      </c>
      <c r="AJ37" s="139"/>
      <c r="AK37" s="348">
        <v>360</v>
      </c>
      <c r="AL37" s="348">
        <v>60</v>
      </c>
      <c r="AM37" s="289">
        <f t="shared" si="1"/>
        <v>0.44</v>
      </c>
      <c r="AN37" s="289"/>
      <c r="AO37" s="211">
        <v>360</v>
      </c>
      <c r="AP37" s="348">
        <v>2579.6</v>
      </c>
      <c r="AQ37" s="289">
        <f t="shared" si="2"/>
        <v>0</v>
      </c>
      <c r="AR37" s="289"/>
      <c r="AS37" s="211">
        <v>360</v>
      </c>
      <c r="AT37" s="348">
        <v>15974.83</v>
      </c>
      <c r="AU37" s="289">
        <f t="shared" si="3"/>
        <v>0</v>
      </c>
      <c r="AV37" s="289"/>
      <c r="AW37" s="211">
        <v>360</v>
      </c>
      <c r="AX37" s="348">
        <f t="shared" si="7"/>
        <v>0</v>
      </c>
      <c r="AY37" s="289">
        <f t="shared" si="5"/>
        <v>0</v>
      </c>
      <c r="AZ37" s="208"/>
    </row>
    <row r="38" spans="1:53" s="135" customFormat="1" x14ac:dyDescent="0.25">
      <c r="A38" s="135" t="s">
        <v>345</v>
      </c>
      <c r="B38" s="138" t="str">
        <f t="shared" si="6"/>
        <v>5595</v>
      </c>
      <c r="C38" s="135" t="s">
        <v>1258</v>
      </c>
      <c r="D38" s="168">
        <v>0</v>
      </c>
      <c r="E38" s="168">
        <v>0</v>
      </c>
      <c r="F38" s="139"/>
      <c r="G38" s="137"/>
      <c r="H38" s="168">
        <v>0</v>
      </c>
      <c r="I38" s="168">
        <v>349.25</v>
      </c>
      <c r="J38" s="139"/>
      <c r="K38" s="137"/>
      <c r="L38" s="168">
        <v>300</v>
      </c>
      <c r="M38" s="168">
        <v>691.72</v>
      </c>
      <c r="N38" s="139"/>
      <c r="O38" s="137"/>
      <c r="P38" s="168">
        <v>325</v>
      </c>
      <c r="Q38" s="168">
        <v>380</v>
      </c>
      <c r="R38" s="139"/>
      <c r="S38" s="137"/>
      <c r="T38" s="168">
        <v>400</v>
      </c>
      <c r="U38" s="168">
        <v>399.75</v>
      </c>
      <c r="V38" s="139"/>
      <c r="W38" s="137"/>
      <c r="X38" s="168">
        <v>400</v>
      </c>
      <c r="Y38" s="168">
        <v>467.77</v>
      </c>
      <c r="Z38" s="139">
        <v>0</v>
      </c>
      <c r="AA38" s="137"/>
      <c r="AB38" s="168">
        <v>400</v>
      </c>
      <c r="AC38" s="168">
        <v>683.36</v>
      </c>
      <c r="AD38" s="139">
        <v>0</v>
      </c>
      <c r="AE38" s="137"/>
      <c r="AF38" s="168">
        <v>400</v>
      </c>
      <c r="AG38" s="168">
        <v>400</v>
      </c>
      <c r="AH38" s="168">
        <v>255.25</v>
      </c>
      <c r="AI38" s="139">
        <f t="shared" si="0"/>
        <v>0</v>
      </c>
      <c r="AJ38" s="139"/>
      <c r="AK38" s="348">
        <v>400</v>
      </c>
      <c r="AL38" s="348">
        <v>392</v>
      </c>
      <c r="AM38" s="289">
        <f t="shared" si="1"/>
        <v>0</v>
      </c>
      <c r="AN38" s="289"/>
      <c r="AO38" s="211">
        <v>400</v>
      </c>
      <c r="AP38" s="348">
        <v>249</v>
      </c>
      <c r="AQ38" s="289">
        <f t="shared" si="2"/>
        <v>0</v>
      </c>
      <c r="AR38" s="289"/>
      <c r="AS38" s="211">
        <v>400</v>
      </c>
      <c r="AT38" s="348">
        <v>165.48</v>
      </c>
      <c r="AU38" s="289">
        <f t="shared" si="3"/>
        <v>0</v>
      </c>
      <c r="AV38" s="289"/>
      <c r="AW38" s="211">
        <v>400</v>
      </c>
      <c r="AX38" s="348">
        <f t="shared" si="7"/>
        <v>0</v>
      </c>
      <c r="AY38" s="289">
        <f t="shared" si="5"/>
        <v>0</v>
      </c>
      <c r="AZ38" s="208"/>
    </row>
    <row r="39" spans="1:53" s="287" customFormat="1" x14ac:dyDescent="0.25">
      <c r="A39" s="288" t="s">
        <v>1103</v>
      </c>
      <c r="B39" s="288" t="str">
        <f>MID(A39,14,4)</f>
        <v>5710</v>
      </c>
      <c r="C39" s="287" t="s">
        <v>1104</v>
      </c>
      <c r="D39" s="291"/>
      <c r="E39" s="291"/>
      <c r="F39" s="289"/>
      <c r="G39" s="290"/>
      <c r="H39" s="291"/>
      <c r="I39" s="291"/>
      <c r="J39" s="289"/>
      <c r="K39" s="290"/>
      <c r="L39" s="291"/>
      <c r="M39" s="291"/>
      <c r="N39" s="289"/>
      <c r="O39" s="290"/>
      <c r="P39" s="291"/>
      <c r="Q39" s="291"/>
      <c r="R39" s="289"/>
      <c r="S39" s="290"/>
      <c r="T39" s="291"/>
      <c r="U39" s="291"/>
      <c r="V39" s="289"/>
      <c r="W39" s="290"/>
      <c r="X39" s="291"/>
      <c r="Y39" s="291"/>
      <c r="Z39" s="289"/>
      <c r="AA39" s="290"/>
      <c r="AB39" s="291"/>
      <c r="AC39" s="291"/>
      <c r="AD39" s="289"/>
      <c r="AE39" s="290"/>
      <c r="AF39" s="291"/>
      <c r="AG39" s="291"/>
      <c r="AH39" s="291">
        <v>235.58</v>
      </c>
      <c r="AI39" s="289"/>
      <c r="AJ39" s="289"/>
      <c r="AK39" s="348"/>
      <c r="AL39" s="348">
        <v>710.32</v>
      </c>
      <c r="AM39" s="289" t="e">
        <f t="shared" si="1"/>
        <v>#DIV/0!</v>
      </c>
      <c r="AN39" s="289"/>
      <c r="AO39" s="211">
        <v>300</v>
      </c>
      <c r="AP39" s="348">
        <v>0</v>
      </c>
      <c r="AQ39" s="289" t="e">
        <f t="shared" si="2"/>
        <v>#DIV/0!</v>
      </c>
      <c r="AR39" s="289"/>
      <c r="AS39" s="211">
        <v>300</v>
      </c>
      <c r="AT39" s="348">
        <v>0</v>
      </c>
      <c r="AU39" s="289">
        <f t="shared" si="3"/>
        <v>0</v>
      </c>
      <c r="AV39" s="289"/>
      <c r="AW39" s="211">
        <v>300</v>
      </c>
      <c r="AX39" s="348">
        <f t="shared" si="7"/>
        <v>0</v>
      </c>
      <c r="AY39" s="289">
        <f t="shared" si="5"/>
        <v>0</v>
      </c>
      <c r="AZ39" s="293"/>
    </row>
    <row r="40" spans="1:53" s="135" customFormat="1" x14ac:dyDescent="0.25">
      <c r="A40" s="135" t="s">
        <v>758</v>
      </c>
      <c r="B40" s="138" t="str">
        <f t="shared" si="6"/>
        <v>5711</v>
      </c>
      <c r="C40" s="135" t="s">
        <v>1210</v>
      </c>
      <c r="D40" s="168">
        <v>0</v>
      </c>
      <c r="E40" s="168">
        <v>0</v>
      </c>
      <c r="F40" s="139"/>
      <c r="G40" s="137"/>
      <c r="H40" s="168">
        <v>0</v>
      </c>
      <c r="I40" s="168">
        <v>1349.63</v>
      </c>
      <c r="J40" s="139"/>
      <c r="K40" s="137"/>
      <c r="L40" s="168">
        <v>0</v>
      </c>
      <c r="M40" s="168">
        <v>1501.98</v>
      </c>
      <c r="N40" s="139"/>
      <c r="O40" s="137"/>
      <c r="P40" s="168">
        <v>0</v>
      </c>
      <c r="Q40" s="168">
        <v>1483.92</v>
      </c>
      <c r="R40" s="139"/>
      <c r="S40" s="137"/>
      <c r="T40" s="168">
        <v>1500</v>
      </c>
      <c r="U40" s="168">
        <v>1715.05</v>
      </c>
      <c r="V40" s="139"/>
      <c r="W40" s="137"/>
      <c r="X40" s="168">
        <v>1500</v>
      </c>
      <c r="Y40" s="168">
        <v>1599.55</v>
      </c>
      <c r="Z40" s="139">
        <v>0</v>
      </c>
      <c r="AA40" s="137"/>
      <c r="AB40" s="168">
        <v>1700</v>
      </c>
      <c r="AC40" s="168">
        <v>1619.14</v>
      </c>
      <c r="AD40" s="139">
        <v>0.13333333333333333</v>
      </c>
      <c r="AE40" s="137"/>
      <c r="AF40" s="168">
        <v>1700</v>
      </c>
      <c r="AG40" s="168">
        <v>1700</v>
      </c>
      <c r="AH40" s="168">
        <v>1712.61</v>
      </c>
      <c r="AI40" s="139">
        <f t="shared" si="0"/>
        <v>0</v>
      </c>
      <c r="AJ40" s="139"/>
      <c r="AK40" s="348">
        <v>1900</v>
      </c>
      <c r="AL40" s="348">
        <v>1868.55</v>
      </c>
      <c r="AM40" s="289">
        <f t="shared" si="1"/>
        <v>0.11764705882352941</v>
      </c>
      <c r="AN40" s="289"/>
      <c r="AO40" s="211">
        <v>1900</v>
      </c>
      <c r="AP40" s="348">
        <v>988.43</v>
      </c>
      <c r="AQ40" s="289">
        <f t="shared" si="2"/>
        <v>0</v>
      </c>
      <c r="AR40" s="289"/>
      <c r="AS40" s="211">
        <v>2000</v>
      </c>
      <c r="AT40" s="348">
        <v>0</v>
      </c>
      <c r="AU40" s="289">
        <f t="shared" si="3"/>
        <v>5.2631578947368418E-2</v>
      </c>
      <c r="AV40" s="289"/>
      <c r="AW40" s="211">
        <v>2000</v>
      </c>
      <c r="AX40" s="348">
        <f t="shared" si="7"/>
        <v>0</v>
      </c>
      <c r="AY40" s="289">
        <f t="shared" si="5"/>
        <v>0</v>
      </c>
      <c r="AZ40" s="451" t="s">
        <v>1693</v>
      </c>
    </row>
    <row r="41" spans="1:53" x14ac:dyDescent="0.25">
      <c r="A41" s="106" t="s">
        <v>346</v>
      </c>
      <c r="B41" s="66" t="str">
        <f t="shared" si="6"/>
        <v>5850</v>
      </c>
      <c r="C41" s="106" t="s">
        <v>1276</v>
      </c>
      <c r="D41" s="168">
        <v>800</v>
      </c>
      <c r="E41" s="168">
        <v>719.94</v>
      </c>
      <c r="F41" s="139"/>
      <c r="H41" s="168">
        <v>700</v>
      </c>
      <c r="I41" s="168">
        <v>528</v>
      </c>
      <c r="J41" s="139"/>
      <c r="L41" s="168">
        <v>500</v>
      </c>
      <c r="M41" s="168">
        <v>0</v>
      </c>
      <c r="N41" s="139"/>
      <c r="P41" s="168">
        <v>4500</v>
      </c>
      <c r="Q41" s="168">
        <v>42.49</v>
      </c>
      <c r="R41" s="139"/>
      <c r="T41" s="168">
        <v>1500</v>
      </c>
      <c r="U41" s="168">
        <v>0</v>
      </c>
      <c r="V41" s="139"/>
      <c r="W41" s="137"/>
      <c r="X41" s="168">
        <v>1500</v>
      </c>
      <c r="Y41" s="168">
        <v>300</v>
      </c>
      <c r="Z41" s="139">
        <v>0</v>
      </c>
      <c r="AA41" s="137"/>
      <c r="AB41" s="168">
        <v>1500</v>
      </c>
      <c r="AC41" s="168">
        <v>188</v>
      </c>
      <c r="AD41" s="139">
        <v>0</v>
      </c>
      <c r="AF41" s="168">
        <v>1500</v>
      </c>
      <c r="AG41" s="168">
        <v>1500</v>
      </c>
      <c r="AH41" s="291">
        <v>263.24</v>
      </c>
      <c r="AI41" s="139">
        <f t="shared" si="0"/>
        <v>0</v>
      </c>
      <c r="AJ41" s="38"/>
      <c r="AK41" s="348">
        <v>1500</v>
      </c>
      <c r="AL41" s="348">
        <v>0</v>
      </c>
      <c r="AM41" s="289">
        <f t="shared" si="1"/>
        <v>0</v>
      </c>
      <c r="AN41" s="289"/>
      <c r="AO41" s="90">
        <v>1500</v>
      </c>
      <c r="AP41" s="348">
        <v>-0.01</v>
      </c>
      <c r="AQ41" s="289">
        <f t="shared" si="2"/>
        <v>0</v>
      </c>
      <c r="AR41" s="289"/>
      <c r="AS41" s="90">
        <v>1500</v>
      </c>
      <c r="AT41" s="348">
        <v>0</v>
      </c>
      <c r="AU41" s="289">
        <f t="shared" si="3"/>
        <v>0</v>
      </c>
      <c r="AV41" s="289"/>
      <c r="AW41" s="90">
        <v>1500</v>
      </c>
      <c r="AX41" s="348">
        <f t="shared" si="7"/>
        <v>0</v>
      </c>
      <c r="AY41" s="289">
        <f t="shared" si="5"/>
        <v>0</v>
      </c>
      <c r="AZ41" s="111"/>
    </row>
    <row r="42" spans="1:53" x14ac:dyDescent="0.25">
      <c r="A42" s="106" t="s">
        <v>347</v>
      </c>
      <c r="B42" s="66" t="str">
        <f t="shared" si="6"/>
        <v>5870</v>
      </c>
      <c r="C42" s="106" t="s">
        <v>1277</v>
      </c>
      <c r="D42" s="168">
        <v>800</v>
      </c>
      <c r="E42" s="168">
        <v>895.66</v>
      </c>
      <c r="F42" s="139"/>
      <c r="H42" s="168">
        <v>700</v>
      </c>
      <c r="I42" s="168">
        <v>0</v>
      </c>
      <c r="J42" s="139"/>
      <c r="L42" s="168">
        <v>500</v>
      </c>
      <c r="M42" s="168">
        <v>24.98</v>
      </c>
      <c r="N42" s="139"/>
      <c r="P42" s="168">
        <v>500</v>
      </c>
      <c r="Q42" s="168">
        <v>208.1</v>
      </c>
      <c r="R42" s="139"/>
      <c r="T42" s="168">
        <v>500</v>
      </c>
      <c r="U42" s="168">
        <v>50</v>
      </c>
      <c r="V42" s="139"/>
      <c r="W42" s="137"/>
      <c r="X42" s="168">
        <v>500</v>
      </c>
      <c r="Y42" s="168">
        <v>891.3</v>
      </c>
      <c r="Z42" s="139">
        <v>0</v>
      </c>
      <c r="AA42" s="137"/>
      <c r="AB42" s="168">
        <v>500</v>
      </c>
      <c r="AC42" s="168">
        <v>2422.6999999999998</v>
      </c>
      <c r="AD42" s="139">
        <v>0</v>
      </c>
      <c r="AF42" s="168">
        <v>500</v>
      </c>
      <c r="AG42" s="168">
        <v>500</v>
      </c>
      <c r="AH42" s="291">
        <v>469.94</v>
      </c>
      <c r="AI42" s="139">
        <f>(AG42-AB42)/AB42</f>
        <v>0</v>
      </c>
      <c r="AJ42" s="38"/>
      <c r="AK42" s="348">
        <v>500</v>
      </c>
      <c r="AL42" s="348">
        <v>0</v>
      </c>
      <c r="AM42" s="289">
        <f t="shared" si="1"/>
        <v>0</v>
      </c>
      <c r="AN42" s="289"/>
      <c r="AO42" s="90">
        <v>500</v>
      </c>
      <c r="AP42" s="348">
        <v>1313.84</v>
      </c>
      <c r="AQ42" s="289">
        <f t="shared" si="2"/>
        <v>0</v>
      </c>
      <c r="AR42" s="289"/>
      <c r="AS42" s="90">
        <v>500</v>
      </c>
      <c r="AT42" s="348">
        <v>47.98</v>
      </c>
      <c r="AU42" s="289">
        <f t="shared" si="3"/>
        <v>0</v>
      </c>
      <c r="AV42" s="289"/>
      <c r="AW42" s="90">
        <v>500</v>
      </c>
      <c r="AX42" s="348">
        <f t="shared" si="7"/>
        <v>0</v>
      </c>
      <c r="AY42" s="289">
        <f t="shared" si="5"/>
        <v>0</v>
      </c>
      <c r="AZ42" s="111"/>
    </row>
    <row r="43" spans="1:53" s="64" customFormat="1" x14ac:dyDescent="0.25">
      <c r="A43" s="142"/>
      <c r="B43" s="142"/>
      <c r="C43" s="142" t="s">
        <v>168</v>
      </c>
      <c r="D43" s="143">
        <f>SUM(D11:D42)</f>
        <v>61952.84</v>
      </c>
      <c r="E43" s="143">
        <f>SUM(E11:E42)</f>
        <v>58315.970000000016</v>
      </c>
      <c r="F43" s="144">
        <v>1.1599999999999999E-2</v>
      </c>
      <c r="G43" s="142"/>
      <c r="H43" s="143">
        <f>SUM(H11:H42)</f>
        <v>69050</v>
      </c>
      <c r="I43" s="143">
        <f>SUM(I11:I42)</f>
        <v>69088.540000000008</v>
      </c>
      <c r="J43" s="144">
        <v>1.1599999999999999E-2</v>
      </c>
      <c r="K43" s="142"/>
      <c r="L43" s="143">
        <f>SUM(L11:L42)</f>
        <v>69850</v>
      </c>
      <c r="M43" s="143">
        <f>SUM(M11:M42)</f>
        <v>74405.47</v>
      </c>
      <c r="N43" s="144">
        <v>1.1599999999999999E-2</v>
      </c>
      <c r="O43" s="142"/>
      <c r="P43" s="143">
        <f>SUM(P11:P42)</f>
        <v>76375</v>
      </c>
      <c r="Q43" s="143">
        <f>SUM(Q11:Q42)</f>
        <v>73724.77</v>
      </c>
      <c r="R43" s="144">
        <v>1.1599999999999999E-2</v>
      </c>
      <c r="S43" s="142"/>
      <c r="T43" s="143">
        <f>SUM(T11:T42)</f>
        <v>76850</v>
      </c>
      <c r="U43" s="143">
        <f>SUM(U11:U42)</f>
        <v>68646.600000000006</v>
      </c>
      <c r="V43" s="144">
        <v>1.1599999999999999E-2</v>
      </c>
      <c r="W43" s="142"/>
      <c r="X43" s="143">
        <f>SUM(X11:X42)</f>
        <v>76850</v>
      </c>
      <c r="Y43" s="143">
        <f>SUM(Y11:Y42)</f>
        <v>58016.49</v>
      </c>
      <c r="Z43" s="145">
        <f>(X43-T43)/T43</f>
        <v>0</v>
      </c>
      <c r="AA43" s="142"/>
      <c r="AB43" s="143">
        <f>SUM(AB11:AB42)</f>
        <v>78850</v>
      </c>
      <c r="AC43" s="143">
        <f>SUM(AC11:AC42)</f>
        <v>59237.859999999993</v>
      </c>
      <c r="AD43" s="144">
        <f>(AB43-X43)/X43</f>
        <v>2.6024723487312947E-2</v>
      </c>
      <c r="AE43" s="142"/>
      <c r="AF43" s="143">
        <f>SUM(AF11:AF42)</f>
        <v>79025</v>
      </c>
      <c r="AG43" s="143">
        <f>SUM(AG11:AG42)</f>
        <v>79025</v>
      </c>
      <c r="AH43" s="143">
        <f>SUM(AH11:AH42)</f>
        <v>63562.069999999985</v>
      </c>
      <c r="AI43" s="144">
        <f>(AG43-AB43)/AB43</f>
        <v>2.2194039315155357E-3</v>
      </c>
      <c r="AJ43" s="144"/>
      <c r="AK43" s="146">
        <f>SUM(AK11:AK42)</f>
        <v>85960</v>
      </c>
      <c r="AL43" s="294">
        <f>SUM(AL11:AL42)</f>
        <v>72188.88</v>
      </c>
      <c r="AM43" s="144">
        <f t="shared" si="1"/>
        <v>8.7757038911736793E-2</v>
      </c>
      <c r="AN43" s="144"/>
      <c r="AO43" s="146">
        <f>SUM(AO11:AO42)</f>
        <v>91660</v>
      </c>
      <c r="AP43" s="294">
        <f>SUM(AP11:AP42)</f>
        <v>69620.53</v>
      </c>
      <c r="AQ43" s="144">
        <f t="shared" si="2"/>
        <v>6.6309911586784551E-2</v>
      </c>
      <c r="AR43" s="144"/>
      <c r="AS43" s="146">
        <f>SUM(AS11:AS42)</f>
        <v>92760</v>
      </c>
      <c r="AT43" s="294">
        <f>SUM(AT11:AT42)</f>
        <v>54134.490000000005</v>
      </c>
      <c r="AU43" s="144">
        <f t="shared" si="3"/>
        <v>1.2000872790748417E-2</v>
      </c>
      <c r="AV43" s="144"/>
      <c r="AW43" s="146">
        <f>SUM(AW11:AW42)</f>
        <v>99760</v>
      </c>
      <c r="AX43" s="143">
        <f>SUM(AX11:AX42)</f>
        <v>7000</v>
      </c>
      <c r="AY43" s="144">
        <f>(AW43-AS43)/AS43</f>
        <v>7.5463561880120739E-2</v>
      </c>
      <c r="AZ43" s="142"/>
    </row>
    <row r="44" spans="1:53" s="135" customFormat="1" x14ac:dyDescent="0.25">
      <c r="D44" s="62"/>
      <c r="E44" s="62"/>
      <c r="F44" s="139"/>
      <c r="G44" s="137"/>
      <c r="H44" s="62"/>
      <c r="I44" s="62"/>
      <c r="J44" s="139"/>
      <c r="K44" s="137"/>
      <c r="L44" s="62"/>
      <c r="M44" s="62"/>
      <c r="N44" s="139"/>
      <c r="O44" s="137"/>
      <c r="P44" s="62"/>
      <c r="Q44" s="62"/>
      <c r="R44" s="139"/>
      <c r="S44" s="137"/>
      <c r="T44" s="62"/>
      <c r="U44" s="62"/>
      <c r="V44" s="139"/>
      <c r="W44" s="137"/>
      <c r="X44" s="62"/>
      <c r="Y44" s="62"/>
      <c r="Z44" s="139"/>
      <c r="AA44" s="137"/>
      <c r="AB44" s="62"/>
      <c r="AC44" s="62"/>
      <c r="AD44" s="139"/>
      <c r="AE44" s="137"/>
      <c r="AF44" s="62"/>
      <c r="AG44" s="62"/>
      <c r="AH44" s="62"/>
      <c r="AI44" s="139"/>
      <c r="AJ44" s="139"/>
      <c r="AK44" s="292"/>
      <c r="AL44" s="62"/>
      <c r="AM44" s="289"/>
      <c r="AN44" s="289"/>
      <c r="AO44" s="292"/>
      <c r="AP44" s="62"/>
      <c r="AQ44" s="289"/>
      <c r="AR44" s="289"/>
      <c r="AS44" s="292"/>
      <c r="AT44" s="62"/>
      <c r="AU44" s="289"/>
      <c r="AV44" s="289"/>
      <c r="AW44" s="136"/>
      <c r="AX44" s="62"/>
      <c r="AY44" s="289"/>
    </row>
    <row r="45" spans="1:53" s="64" customFormat="1" ht="12.75" x14ac:dyDescent="0.2">
      <c r="A45" s="151"/>
      <c r="B45" s="151"/>
      <c r="C45" s="156" t="s">
        <v>169</v>
      </c>
      <c r="D45" s="153">
        <f>D9+D43</f>
        <v>133252</v>
      </c>
      <c r="E45" s="153">
        <f>E9+E43</f>
        <v>129615.13000000002</v>
      </c>
      <c r="F45" s="154">
        <v>2.92E-2</v>
      </c>
      <c r="G45" s="151"/>
      <c r="H45" s="153">
        <f>H9+H43</f>
        <v>142831</v>
      </c>
      <c r="I45" s="153">
        <f>I9+I43</f>
        <v>142614.13</v>
      </c>
      <c r="J45" s="154">
        <v>2.92E-2</v>
      </c>
      <c r="K45" s="151"/>
      <c r="L45" s="153">
        <f>L9+L43</f>
        <v>146996.25</v>
      </c>
      <c r="M45" s="153">
        <f>M9+M43</f>
        <v>150523.15000000002</v>
      </c>
      <c r="N45" s="154">
        <v>2.92E-2</v>
      </c>
      <c r="O45" s="151"/>
      <c r="P45" s="153">
        <f>P9+P43</f>
        <v>155325.41999999998</v>
      </c>
      <c r="Q45" s="153">
        <f>Q9+Q43</f>
        <v>152409.24</v>
      </c>
      <c r="R45" s="154">
        <v>2.92E-2</v>
      </c>
      <c r="S45" s="151"/>
      <c r="T45" s="153">
        <f>T9+T43</f>
        <v>156979.82</v>
      </c>
      <c r="U45" s="153">
        <f>U9+U43</f>
        <v>148261.01</v>
      </c>
      <c r="V45" s="154">
        <v>2.92E-2</v>
      </c>
      <c r="W45" s="151"/>
      <c r="X45" s="153">
        <f>X9+X43</f>
        <v>160793.78</v>
      </c>
      <c r="Y45" s="153">
        <f>Y9+Y43</f>
        <v>142125.07999999999</v>
      </c>
      <c r="Z45" s="154">
        <f>(X45-T45)/T45</f>
        <v>2.4295861722863434E-2</v>
      </c>
      <c r="AA45" s="151"/>
      <c r="AB45" s="153">
        <f>AB9+AB43</f>
        <v>165094.76</v>
      </c>
      <c r="AC45" s="153">
        <f>AC9+AC43</f>
        <v>146761.47</v>
      </c>
      <c r="AD45" s="154">
        <f>(AB45-X45)/X45</f>
        <v>2.6748422731277359E-2</v>
      </c>
      <c r="AE45" s="151"/>
      <c r="AF45" s="153">
        <f>AF9+AF43</f>
        <v>168562.25</v>
      </c>
      <c r="AG45" s="280">
        <f>AG9+AG43</f>
        <v>173573.47</v>
      </c>
      <c r="AH45" s="153">
        <f>AH9+AH43</f>
        <v>159310.12999999998</v>
      </c>
      <c r="AI45" s="154">
        <f>(AG45-AB45)/AB45</f>
        <v>5.1356626945640138E-2</v>
      </c>
      <c r="AJ45" s="154"/>
      <c r="AK45" s="155">
        <f>AK9+AK43</f>
        <v>185076.30556000001</v>
      </c>
      <c r="AL45" s="295">
        <f>AL9+AL43</f>
        <v>172591.53</v>
      </c>
      <c r="AM45" s="154">
        <f t="shared" si="1"/>
        <v>6.6270701161876902E-2</v>
      </c>
      <c r="AN45" s="154"/>
      <c r="AO45" s="155">
        <f>AO9+AO43</f>
        <v>204716.71000000002</v>
      </c>
      <c r="AP45" s="295">
        <f>AP9+AP43</f>
        <v>183339.71</v>
      </c>
      <c r="AQ45" s="154">
        <f t="shared" si="2"/>
        <v>0.10612057756703371</v>
      </c>
      <c r="AR45" s="154"/>
      <c r="AS45" s="155">
        <f>AS9+AS43</f>
        <v>199563.74</v>
      </c>
      <c r="AT45" s="295">
        <f>AT9+AT43</f>
        <v>106121.70000000001</v>
      </c>
      <c r="AU45" s="488">
        <f>(AS45-(AO45-8000))/AO45</f>
        <v>1.3907169571062222E-2</v>
      </c>
      <c r="AV45" s="154"/>
      <c r="AW45" s="155" t="e">
        <f>AW9+AW43</f>
        <v>#REF!</v>
      </c>
      <c r="AX45" s="295" t="e">
        <f>AX9+AX43</f>
        <v>#REF!</v>
      </c>
      <c r="AY45" s="154" t="e">
        <f>(AW45-AS45)/AS45</f>
        <v>#REF!</v>
      </c>
      <c r="AZ45" s="156"/>
    </row>
    <row r="46" spans="1:53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M46" s="289"/>
      <c r="AO46" s="296"/>
      <c r="AQ46" s="289"/>
      <c r="AS46" s="296"/>
      <c r="AU46" s="289"/>
      <c r="AX46" s="135"/>
      <c r="AY46" s="289"/>
    </row>
    <row r="47" spans="1:53" s="61" customFormat="1" thickBot="1" x14ac:dyDescent="0.25">
      <c r="C47" s="61" t="s">
        <v>170</v>
      </c>
      <c r="E47" s="68">
        <f>D45-E45</f>
        <v>3636.8699999999808</v>
      </c>
      <c r="G47" s="65"/>
      <c r="I47" s="68">
        <f>H45-I45</f>
        <v>216.86999999999534</v>
      </c>
      <c r="K47" s="65"/>
      <c r="M47" s="68">
        <f>L45-M45</f>
        <v>-3526.9000000000233</v>
      </c>
      <c r="O47" s="65"/>
      <c r="Q47" s="68">
        <f>P45-Q45</f>
        <v>2916.179999999993</v>
      </c>
      <c r="S47" s="65"/>
      <c r="U47" s="68">
        <f>T45-U45</f>
        <v>8718.8099999999977</v>
      </c>
      <c r="W47" s="65"/>
      <c r="Y47" s="68">
        <f>X45-Y45</f>
        <v>18668.700000000012</v>
      </c>
      <c r="AA47" s="65"/>
      <c r="AC47" s="68">
        <f>AB45-AC45</f>
        <v>18333.290000000008</v>
      </c>
      <c r="AE47" s="65"/>
      <c r="AH47" s="68">
        <f>AG45-AH45</f>
        <v>14263.340000000026</v>
      </c>
      <c r="AL47" s="68">
        <f>AK45-AL45</f>
        <v>12484.775560000009</v>
      </c>
      <c r="AP47" s="68">
        <f>AO45-AP45</f>
        <v>21377.000000000029</v>
      </c>
      <c r="AT47" s="68">
        <f>AS45-AT45</f>
        <v>93442.039999999979</v>
      </c>
      <c r="AZ47" s="69"/>
    </row>
    <row r="48" spans="1:53" ht="14.25" thickTop="1" x14ac:dyDescent="0.25">
      <c r="AP48" s="504">
        <f>AP47-8000</f>
        <v>13377.000000000029</v>
      </c>
      <c r="AW48" s="163" t="s">
        <v>947</v>
      </c>
      <c r="AX48" s="164"/>
      <c r="AY48" s="165"/>
      <c r="AZ48" s="135"/>
      <c r="BA48" s="135"/>
    </row>
    <row r="49" spans="4:53" x14ac:dyDescent="0.25">
      <c r="F49" s="61"/>
      <c r="J49" s="61"/>
      <c r="N49" s="61"/>
      <c r="R49" s="61"/>
      <c r="V49" s="61"/>
      <c r="AW49" s="166" t="s">
        <v>202</v>
      </c>
      <c r="AX49" s="2"/>
      <c r="AY49" s="215" t="e">
        <f>AW9*0.0145</f>
        <v>#REF!</v>
      </c>
      <c r="AZ49" s="135"/>
      <c r="BA49" s="135"/>
    </row>
    <row r="50" spans="4:53" x14ac:dyDescent="0.25">
      <c r="AW50" s="134" t="s">
        <v>203</v>
      </c>
      <c r="AX50" s="2"/>
      <c r="AY50" s="215" t="e">
        <f>AW9*0.0009</f>
        <v>#REF!</v>
      </c>
      <c r="AZ50" s="135"/>
      <c r="BA50" s="135"/>
    </row>
    <row r="51" spans="4:53" x14ac:dyDescent="0.25">
      <c r="AW51" s="134" t="s">
        <v>204</v>
      </c>
      <c r="AX51" s="2"/>
      <c r="AY51" s="215" t="e">
        <f>AW9*0.001</f>
        <v>#REF!</v>
      </c>
      <c r="AZ51" s="135"/>
      <c r="BA51" s="135"/>
    </row>
    <row r="52" spans="4:53" x14ac:dyDescent="0.25">
      <c r="AW52" s="134" t="s">
        <v>205</v>
      </c>
      <c r="AX52" s="2"/>
      <c r="AY52" s="215" t="e">
        <f>#REF!</f>
        <v>#REF!</v>
      </c>
      <c r="AZ52" s="135"/>
      <c r="BA52" s="135"/>
    </row>
    <row r="53" spans="4:53" x14ac:dyDescent="0.25">
      <c r="AW53" s="134" t="s">
        <v>206</v>
      </c>
      <c r="AX53" s="2"/>
      <c r="AY53" s="216" t="s">
        <v>901</v>
      </c>
      <c r="AZ53" s="135"/>
      <c r="BA53" s="135"/>
    </row>
    <row r="54" spans="4:53" x14ac:dyDescent="0.25">
      <c r="AW54" s="158"/>
      <c r="AX54" s="160"/>
      <c r="AY54" s="217" t="e">
        <f>SUM(AY49:AY53)</f>
        <v>#REF!</v>
      </c>
      <c r="AZ54" s="135"/>
      <c r="BA54" s="135"/>
    </row>
    <row r="55" spans="4:53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  <c r="AW55" s="300" t="e">
        <f>-AW8-#REF!</f>
        <v>#REF!</v>
      </c>
      <c r="AX55" s="300" t="s">
        <v>1084</v>
      </c>
      <c r="AY55" s="449"/>
      <c r="AZ55" s="135"/>
      <c r="BA55" s="135"/>
    </row>
    <row r="56" spans="4:53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  <c r="AW56" s="78"/>
      <c r="AX56" s="78"/>
      <c r="AY56" s="135"/>
      <c r="AZ56" s="135"/>
      <c r="BA56" s="135"/>
    </row>
    <row r="57" spans="4:53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  <c r="AW57" s="78"/>
      <c r="AX57" s="78"/>
      <c r="AY57" s="135"/>
      <c r="AZ57" s="135"/>
      <c r="BA57" s="135"/>
    </row>
    <row r="58" spans="4:53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53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53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53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53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53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53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296" t="s">
        <v>1128</v>
      </c>
      <c r="E125" s="135">
        <v>30.35</v>
      </c>
      <c r="F125" s="135">
        <v>25</v>
      </c>
      <c r="G125" s="290"/>
      <c r="H125" s="296"/>
      <c r="I125" s="287"/>
      <c r="J125" s="28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  <row r="381" spans="4:45" x14ac:dyDescent="0.25">
      <c r="D381" s="67"/>
      <c r="H381" s="67"/>
      <c r="L381" s="67"/>
      <c r="P381" s="67"/>
      <c r="T381" s="67"/>
      <c r="X381" s="67"/>
      <c r="AB381" s="67"/>
      <c r="AF381" s="67"/>
      <c r="AG381" s="67"/>
      <c r="AK381" s="296"/>
      <c r="AO381" s="296"/>
      <c r="AS381" s="296"/>
    </row>
    <row r="382" spans="4:45" x14ac:dyDescent="0.25">
      <c r="D382" s="67"/>
      <c r="H382" s="67"/>
      <c r="L382" s="67"/>
      <c r="P382" s="67"/>
      <c r="T382" s="67"/>
      <c r="X382" s="67"/>
      <c r="AB382" s="67"/>
      <c r="AF382" s="67"/>
      <c r="AG382" s="67"/>
      <c r="AK382" s="296"/>
      <c r="AO382" s="296"/>
      <c r="AS382" s="296"/>
    </row>
    <row r="383" spans="4:45" x14ac:dyDescent="0.25">
      <c r="D383" s="67"/>
      <c r="H383" s="67"/>
      <c r="L383" s="67"/>
      <c r="P383" s="67"/>
      <c r="T383" s="67"/>
      <c r="X383" s="67"/>
      <c r="AB383" s="67"/>
      <c r="AF383" s="67"/>
      <c r="AG383" s="67"/>
      <c r="AK383" s="296"/>
      <c r="AO383" s="296"/>
      <c r="AS383" s="296"/>
    </row>
    <row r="384" spans="4:45" x14ac:dyDescent="0.25">
      <c r="D384" s="67"/>
      <c r="H384" s="67"/>
      <c r="L384" s="67"/>
      <c r="P384" s="67"/>
      <c r="T384" s="67"/>
      <c r="X384" s="67"/>
      <c r="AB384" s="67"/>
      <c r="AF384" s="67"/>
      <c r="AG384" s="67"/>
      <c r="AK384" s="296"/>
      <c r="AO384" s="296"/>
      <c r="AS384" s="296"/>
    </row>
    <row r="385" spans="4:45" x14ac:dyDescent="0.25">
      <c r="D385" s="67"/>
      <c r="H385" s="67"/>
      <c r="L385" s="67"/>
      <c r="P385" s="67"/>
      <c r="T385" s="67"/>
      <c r="X385" s="67"/>
      <c r="AB385" s="67"/>
      <c r="AF385" s="67"/>
      <c r="AG385" s="67"/>
      <c r="AK385" s="296"/>
      <c r="AO385" s="296"/>
      <c r="AS385" s="296"/>
    </row>
    <row r="386" spans="4:45" x14ac:dyDescent="0.25">
      <c r="D386" s="67"/>
      <c r="H386" s="67"/>
      <c r="L386" s="67"/>
      <c r="P386" s="67"/>
      <c r="T386" s="67"/>
      <c r="X386" s="67"/>
      <c r="AB386" s="67"/>
      <c r="AF386" s="67"/>
      <c r="AG386" s="67"/>
      <c r="AK386" s="296"/>
      <c r="AO386" s="296"/>
      <c r="AS386" s="296"/>
    </row>
    <row r="387" spans="4:45" x14ac:dyDescent="0.25">
      <c r="D387" s="67"/>
      <c r="H387" s="67"/>
      <c r="L387" s="67"/>
      <c r="P387" s="67"/>
      <c r="T387" s="67"/>
      <c r="X387" s="67"/>
      <c r="AB387" s="67"/>
      <c r="AF387" s="67"/>
      <c r="AG387" s="67"/>
      <c r="AK387" s="296"/>
      <c r="AO387" s="296"/>
      <c r="AS387" s="296"/>
    </row>
    <row r="388" spans="4:45" x14ac:dyDescent="0.25">
      <c r="D388" s="67"/>
      <c r="H388" s="67"/>
      <c r="L388" s="67"/>
      <c r="P388" s="67"/>
      <c r="T388" s="67"/>
      <c r="X388" s="67"/>
      <c r="AB388" s="67"/>
      <c r="AF388" s="67"/>
      <c r="AG388" s="67"/>
      <c r="AK388" s="296"/>
      <c r="AO388" s="296"/>
      <c r="AS388" s="296"/>
    </row>
    <row r="389" spans="4:45" x14ac:dyDescent="0.25">
      <c r="D389" s="67"/>
      <c r="H389" s="67"/>
      <c r="L389" s="67"/>
      <c r="P389" s="67"/>
      <c r="T389" s="67"/>
      <c r="X389" s="67"/>
      <c r="AB389" s="67"/>
      <c r="AF389" s="67"/>
      <c r="AG389" s="67"/>
      <c r="AK389" s="296"/>
      <c r="AO389" s="296"/>
      <c r="AS389" s="296"/>
    </row>
    <row r="390" spans="4:45" x14ac:dyDescent="0.25">
      <c r="D390" s="67"/>
      <c r="H390" s="67"/>
      <c r="L390" s="67"/>
      <c r="P390" s="67"/>
      <c r="T390" s="67"/>
      <c r="X390" s="67"/>
      <c r="AB390" s="67"/>
      <c r="AF390" s="67"/>
      <c r="AG390" s="67"/>
      <c r="AK390" s="296"/>
      <c r="AO390" s="296"/>
      <c r="AS390" s="296"/>
    </row>
    <row r="391" spans="4:45" x14ac:dyDescent="0.25">
      <c r="D391" s="67"/>
      <c r="H391" s="67"/>
      <c r="L391" s="67"/>
      <c r="P391" s="67"/>
      <c r="T391" s="67"/>
      <c r="X391" s="67"/>
      <c r="AB391" s="67"/>
      <c r="AF391" s="67"/>
      <c r="AG391" s="67"/>
      <c r="AK391" s="296"/>
      <c r="AO391" s="296"/>
      <c r="AS391" s="296"/>
    </row>
    <row r="392" spans="4:45" x14ac:dyDescent="0.25">
      <c r="D392" s="67"/>
      <c r="H392" s="67"/>
      <c r="L392" s="67"/>
      <c r="P392" s="67"/>
      <c r="T392" s="67"/>
      <c r="X392" s="67"/>
      <c r="AB392" s="67"/>
      <c r="AF392" s="67"/>
      <c r="AG392" s="67"/>
      <c r="AK392" s="296"/>
      <c r="AO392" s="296"/>
      <c r="AS392" s="296"/>
    </row>
    <row r="393" spans="4:45" x14ac:dyDescent="0.25">
      <c r="D393" s="67"/>
      <c r="H393" s="67"/>
      <c r="L393" s="67"/>
      <c r="P393" s="67"/>
      <c r="T393" s="67"/>
      <c r="X393" s="67"/>
      <c r="AB393" s="67"/>
      <c r="AF393" s="67"/>
      <c r="AG393" s="67"/>
      <c r="AK393" s="296"/>
      <c r="AO393" s="296"/>
      <c r="AS393" s="296"/>
    </row>
    <row r="394" spans="4:45" x14ac:dyDescent="0.25">
      <c r="D394" s="67"/>
      <c r="H394" s="67"/>
      <c r="L394" s="67"/>
      <c r="P394" s="67"/>
      <c r="T394" s="67"/>
      <c r="X394" s="67"/>
      <c r="AB394" s="67"/>
      <c r="AF394" s="67"/>
      <c r="AG394" s="67"/>
      <c r="AK394" s="296"/>
      <c r="AO394" s="296"/>
      <c r="AS394" s="296"/>
    </row>
    <row r="395" spans="4:45" x14ac:dyDescent="0.25">
      <c r="D395" s="67"/>
      <c r="H395" s="67"/>
      <c r="L395" s="67"/>
      <c r="P395" s="67"/>
      <c r="T395" s="67"/>
      <c r="X395" s="67"/>
      <c r="AB395" s="67"/>
      <c r="AF395" s="67"/>
      <c r="AG395" s="67"/>
      <c r="AK395" s="296"/>
      <c r="AO395" s="296"/>
      <c r="AS395" s="296"/>
    </row>
    <row r="396" spans="4:45" x14ac:dyDescent="0.25">
      <c r="D396" s="67"/>
      <c r="H396" s="67"/>
      <c r="L396" s="67"/>
      <c r="P396" s="67"/>
      <c r="T396" s="67"/>
      <c r="X396" s="67"/>
      <c r="AB396" s="67"/>
      <c r="AF396" s="67"/>
      <c r="AG396" s="67"/>
      <c r="AK396" s="296"/>
      <c r="AO396" s="296"/>
      <c r="AS396" s="296"/>
    </row>
    <row r="397" spans="4:45" x14ac:dyDescent="0.25">
      <c r="D397" s="67"/>
      <c r="H397" s="67"/>
      <c r="L397" s="67"/>
      <c r="P397" s="67"/>
      <c r="T397" s="67"/>
      <c r="X397" s="67"/>
      <c r="AB397" s="67"/>
      <c r="AF397" s="67"/>
      <c r="AG397" s="67"/>
      <c r="AK397" s="296"/>
      <c r="AO397" s="296"/>
      <c r="AS397" s="296"/>
    </row>
    <row r="398" spans="4:45" x14ac:dyDescent="0.25">
      <c r="D398" s="67"/>
      <c r="H398" s="67"/>
      <c r="L398" s="67"/>
      <c r="P398" s="67"/>
      <c r="T398" s="67"/>
      <c r="X398" s="67"/>
      <c r="AB398" s="67"/>
      <c r="AF398" s="67"/>
      <c r="AG398" s="67"/>
      <c r="AK398" s="296"/>
      <c r="AO398" s="296"/>
      <c r="AS398" s="296"/>
    </row>
    <row r="399" spans="4:45" x14ac:dyDescent="0.25">
      <c r="D399" s="67"/>
      <c r="H399" s="67"/>
      <c r="L399" s="67"/>
      <c r="P399" s="67"/>
      <c r="T399" s="67"/>
      <c r="X399" s="67"/>
      <c r="AB399" s="67"/>
      <c r="AF399" s="67"/>
      <c r="AG399" s="67"/>
      <c r="AK399" s="296"/>
      <c r="AO399" s="296"/>
      <c r="AS399" s="296"/>
    </row>
    <row r="400" spans="4:45" x14ac:dyDescent="0.25">
      <c r="D400" s="67"/>
      <c r="H400" s="67"/>
      <c r="L400" s="67"/>
      <c r="P400" s="67"/>
      <c r="T400" s="67"/>
      <c r="X400" s="67"/>
      <c r="AB400" s="67"/>
      <c r="AF400" s="67"/>
      <c r="AG400" s="67"/>
      <c r="AK400" s="296"/>
      <c r="AO400" s="296"/>
      <c r="AS400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K3:AM3"/>
    <mergeCell ref="AO3:AQ3"/>
    <mergeCell ref="AS3:AU3"/>
  </mergeCells>
  <pageMargins left="0.75" right="0.75" top="1" bottom="1" header="0.5" footer="0.5"/>
  <pageSetup paperSize="5" scale="64" orientation="landscape" r:id="rId1"/>
  <headerFooter alignWithMargins="0">
    <oddHeader>&amp;C&amp;"-,Bold"Proposed Budget &amp; Analysis Report for FY22</oddHeader>
    <oddFooter>&amp;C&amp;D&amp;T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8"/>
  <sheetViews>
    <sheetView zoomScaleNormal="100" zoomScaleSheetLayoutView="100" workbookViewId="0"/>
  </sheetViews>
  <sheetFormatPr defaultRowHeight="13.5" x14ac:dyDescent="0.25"/>
  <cols>
    <col min="1" max="1" width="19" style="347" bestFit="1" customWidth="1"/>
    <col min="2" max="2" width="5" style="106" customWidth="1"/>
    <col min="3" max="3" width="36.5703125" style="106" bestFit="1" customWidth="1"/>
    <col min="4" max="5" width="10.5703125" style="135" bestFit="1" customWidth="1"/>
    <col min="6" max="6" width="8" style="135" bestFit="1" customWidth="1"/>
    <col min="7" max="7" width="2.140625" style="137" customWidth="1"/>
    <col min="8" max="9" width="10.5703125" style="135" bestFit="1" customWidth="1"/>
    <col min="10" max="10" width="8.28515625" style="135" customWidth="1"/>
    <col min="11" max="11" width="2.140625" style="137" customWidth="1"/>
    <col min="12" max="13" width="10.5703125" style="135" bestFit="1" customWidth="1"/>
    <col min="14" max="14" width="7.7109375" style="135" customWidth="1"/>
    <col min="15" max="15" width="2.140625" style="137" customWidth="1"/>
    <col min="16" max="17" width="10.5703125" style="135" bestFit="1" customWidth="1"/>
    <col min="18" max="18" width="7.7109375" style="135" customWidth="1"/>
    <col min="19" max="19" width="2.140625" style="137" customWidth="1"/>
    <col min="20" max="21" width="10.5703125" style="106" bestFit="1" customWidth="1"/>
    <col min="22" max="22" width="7.7109375" style="106" customWidth="1"/>
    <col min="23" max="23" width="2.140625" style="59" customWidth="1"/>
    <col min="24" max="24" width="10.5703125" style="106" bestFit="1" customWidth="1"/>
    <col min="25" max="25" width="10.5703125" style="106" customWidth="1"/>
    <col min="26" max="26" width="8.28515625" style="106" customWidth="1"/>
    <col min="27" max="27" width="2.140625" style="59" customWidth="1"/>
    <col min="28" max="29" width="10.5703125" style="106" bestFit="1" customWidth="1"/>
    <col min="30" max="30" width="7.7109375" style="106" bestFit="1" customWidth="1"/>
    <col min="31" max="31" width="2.140625" style="137" customWidth="1"/>
    <col min="32" max="34" width="10.5703125" style="135" bestFit="1" customWidth="1"/>
    <col min="35" max="35" width="7" style="135" bestFit="1" customWidth="1"/>
    <col min="36" max="36" width="1.85546875" style="106" customWidth="1"/>
    <col min="37" max="38" width="10.5703125" style="347" bestFit="1" customWidth="1"/>
    <col min="39" max="39" width="7.7109375" style="347" bestFit="1" customWidth="1"/>
    <col min="40" max="40" width="2.42578125" style="347" customWidth="1"/>
    <col min="41" max="42" width="10.5703125" style="287" bestFit="1" customWidth="1"/>
    <col min="43" max="43" width="7.7109375" style="287" bestFit="1" customWidth="1"/>
    <col min="44" max="44" width="2.42578125" style="347" customWidth="1"/>
    <col min="45" max="45" width="10.7109375" style="347" customWidth="1"/>
    <col min="46" max="46" width="10.5703125" style="347" bestFit="1" customWidth="1"/>
    <col min="47" max="47" width="8.85546875" style="347" bestFit="1" customWidth="1"/>
    <col min="48" max="48" width="2.42578125" style="347" hidden="1" customWidth="1"/>
    <col min="49" max="49" width="12" style="60" hidden="1" customWidth="1"/>
    <col min="50" max="50" width="11.7109375" style="60" hidden="1" customWidth="1"/>
    <col min="51" max="51" width="9.5703125" style="106" hidden="1" customWidth="1"/>
    <col min="52" max="52" width="23.1406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A3" s="65"/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1281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1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1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289"/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36"/>
      <c r="AG6" s="136"/>
      <c r="AH6" s="62"/>
      <c r="AI6" s="139"/>
      <c r="AJ6" s="38"/>
      <c r="AK6" s="292"/>
      <c r="AL6" s="62"/>
      <c r="AM6" s="289"/>
      <c r="AN6" s="289"/>
      <c r="AO6" s="292"/>
      <c r="AP6" s="62"/>
      <c r="AQ6" s="289"/>
      <c r="AR6" s="289"/>
      <c r="AS6" s="292"/>
      <c r="AT6" s="62"/>
      <c r="AU6" s="289"/>
      <c r="AV6" s="289"/>
      <c r="AY6" s="38"/>
      <c r="AZ6" s="139"/>
    </row>
    <row r="7" spans="1:52" s="64" customFormat="1" x14ac:dyDescent="0.25">
      <c r="A7" s="149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>
        <f>SUM(AF6)</f>
        <v>0</v>
      </c>
      <c r="AG7" s="150">
        <f>SUM(AG6)</f>
        <v>0</v>
      </c>
      <c r="AH7" s="148">
        <f>SUM(AH6:AH6)</f>
        <v>0</v>
      </c>
      <c r="AI7" s="149"/>
      <c r="AJ7" s="149"/>
      <c r="AK7" s="150">
        <f>SUM(AK6)</f>
        <v>0</v>
      </c>
      <c r="AL7" s="148">
        <f>SUM(AL6:AL6)</f>
        <v>0</v>
      </c>
      <c r="AM7" s="149"/>
      <c r="AN7" s="149"/>
      <c r="AO7" s="150">
        <f>SUM(AO6)</f>
        <v>0</v>
      </c>
      <c r="AP7" s="148">
        <f>SUM(AP6:AP6)</f>
        <v>0</v>
      </c>
      <c r="AQ7" s="149"/>
      <c r="AR7" s="149"/>
      <c r="AS7" s="150">
        <f>SUM(AS6)</f>
        <v>0</v>
      </c>
      <c r="AT7" s="148">
        <f>SUM(AT6:AT6)</f>
        <v>0</v>
      </c>
      <c r="AU7" s="149"/>
      <c r="AV7" s="149"/>
      <c r="AW7" s="150">
        <f>SUM(AW6)</f>
        <v>0</v>
      </c>
      <c r="AX7" s="150">
        <f>SUM(AX6)</f>
        <v>0</v>
      </c>
      <c r="AY7" s="149"/>
      <c r="AZ7" s="147"/>
    </row>
    <row r="8" spans="1:52" x14ac:dyDescent="0.25">
      <c r="A8" s="289"/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292"/>
      <c r="AL8" s="62"/>
      <c r="AM8" s="289"/>
      <c r="AN8" s="289"/>
      <c r="AO8" s="292"/>
      <c r="AP8" s="62"/>
      <c r="AQ8" s="289"/>
      <c r="AR8" s="289"/>
      <c r="AS8" s="292"/>
      <c r="AT8" s="62"/>
      <c r="AU8" s="289"/>
      <c r="AV8" s="289"/>
      <c r="AY8" s="38"/>
    </row>
    <row r="9" spans="1:52" x14ac:dyDescent="0.25">
      <c r="A9" s="289"/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292"/>
      <c r="AL9" s="62"/>
      <c r="AM9" s="289"/>
      <c r="AN9" s="289"/>
      <c r="AO9" s="292"/>
      <c r="AP9" s="62"/>
      <c r="AQ9" s="289"/>
      <c r="AR9" s="289"/>
      <c r="AS9" s="292"/>
      <c r="AT9" s="62"/>
      <c r="AU9" s="289"/>
      <c r="AV9" s="289"/>
      <c r="AY9" s="38"/>
      <c r="AZ9" s="61"/>
    </row>
    <row r="10" spans="1:52" ht="14.25" x14ac:dyDescent="0.3">
      <c r="A10" s="289" t="s">
        <v>1701</v>
      </c>
      <c r="B10" s="66" t="str">
        <f t="shared" ref="B10:B27" si="0">MID(A10,14,4)</f>
        <v>5192</v>
      </c>
      <c r="C10" s="451" t="s">
        <v>1702</v>
      </c>
      <c r="D10" s="62"/>
      <c r="E10" s="62"/>
      <c r="F10" s="139"/>
      <c r="H10" s="62"/>
      <c r="I10" s="62"/>
      <c r="J10" s="139"/>
      <c r="L10" s="62"/>
      <c r="M10" s="62"/>
      <c r="N10" s="289"/>
      <c r="P10" s="62"/>
      <c r="Q10" s="62"/>
      <c r="R10" s="289"/>
      <c r="T10" s="62"/>
      <c r="U10" s="62"/>
      <c r="V10" s="289"/>
      <c r="W10" s="137"/>
      <c r="X10" s="62"/>
      <c r="Y10" s="62"/>
      <c r="Z10" s="289"/>
      <c r="AA10" s="137"/>
      <c r="AB10" s="62"/>
      <c r="AC10" s="62"/>
      <c r="AD10" s="289"/>
      <c r="AF10" s="62"/>
      <c r="AG10" s="62"/>
      <c r="AH10" s="62"/>
      <c r="AI10" s="139"/>
      <c r="AJ10" s="38"/>
      <c r="AK10" s="62"/>
      <c r="AL10" s="62"/>
      <c r="AM10" s="289"/>
      <c r="AN10" s="289"/>
      <c r="AO10" s="62"/>
      <c r="AP10" s="62"/>
      <c r="AQ10" s="289"/>
      <c r="AR10" s="289"/>
      <c r="AS10" s="62">
        <v>4000</v>
      </c>
      <c r="AT10" s="62">
        <v>2191.2399999999998</v>
      </c>
      <c r="AU10" s="289" t="e">
        <f>(AS10-AO10)/AO10</f>
        <v>#DIV/0!</v>
      </c>
      <c r="AV10" s="289"/>
      <c r="AW10" s="108">
        <v>5300</v>
      </c>
      <c r="AX10" s="60">
        <f>AW10-AS10</f>
        <v>1300</v>
      </c>
      <c r="AY10" s="289">
        <f>(AW10-AS10)/AS10</f>
        <v>0.32500000000000001</v>
      </c>
      <c r="AZ10" s="339" t="s">
        <v>1703</v>
      </c>
    </row>
    <row r="11" spans="1:52" s="347" customFormat="1" x14ac:dyDescent="0.25">
      <c r="A11" s="289" t="s">
        <v>348</v>
      </c>
      <c r="B11" s="349" t="str">
        <f t="shared" ref="B11" si="1">MID(A11,14,4)</f>
        <v>5210</v>
      </c>
      <c r="C11" s="347" t="s">
        <v>1230</v>
      </c>
      <c r="D11" s="62">
        <v>2500</v>
      </c>
      <c r="E11" s="62">
        <v>2174.84</v>
      </c>
      <c r="F11" s="289">
        <v>6</v>
      </c>
      <c r="G11" s="290"/>
      <c r="H11" s="62">
        <v>2500</v>
      </c>
      <c r="I11" s="62">
        <v>1881.85</v>
      </c>
      <c r="J11" s="289">
        <f>(H11-D11)/D11</f>
        <v>0</v>
      </c>
      <c r="K11" s="290"/>
      <c r="L11" s="62">
        <v>2500</v>
      </c>
      <c r="M11" s="62">
        <v>1549.41</v>
      </c>
      <c r="N11" s="289">
        <f>(L11-H11)/H11</f>
        <v>0</v>
      </c>
      <c r="O11" s="290"/>
      <c r="P11" s="62">
        <v>2500</v>
      </c>
      <c r="Q11" s="62">
        <v>1861.85</v>
      </c>
      <c r="R11" s="289">
        <f>(P11-L11)/L11</f>
        <v>0</v>
      </c>
      <c r="S11" s="290"/>
      <c r="T11" s="62">
        <v>2500</v>
      </c>
      <c r="U11" s="62">
        <v>1273.82</v>
      </c>
      <c r="V11" s="289">
        <f>(T11-P11)/P11</f>
        <v>0</v>
      </c>
      <c r="W11" s="290"/>
      <c r="X11" s="62">
        <v>2200</v>
      </c>
      <c r="Y11" s="62">
        <v>0</v>
      </c>
      <c r="Z11" s="289">
        <f>(X11-T11)/T11</f>
        <v>-0.12</v>
      </c>
      <c r="AA11" s="290"/>
      <c r="AB11" s="62">
        <v>2200</v>
      </c>
      <c r="AC11" s="62">
        <v>0</v>
      </c>
      <c r="AD11" s="289">
        <f>(AB11-X11)/X11</f>
        <v>0</v>
      </c>
      <c r="AE11" s="290"/>
      <c r="AF11" s="62">
        <v>2200</v>
      </c>
      <c r="AG11" s="62">
        <v>2200</v>
      </c>
      <c r="AH11" s="62">
        <v>0</v>
      </c>
      <c r="AI11" s="289">
        <f>(AG11-AB11)/AB11</f>
        <v>0</v>
      </c>
      <c r="AJ11" s="289"/>
      <c r="AK11" s="62">
        <v>2200</v>
      </c>
      <c r="AL11" s="62"/>
      <c r="AM11" s="289">
        <f>(AK11-AG11)/AG11</f>
        <v>0</v>
      </c>
      <c r="AN11" s="289"/>
      <c r="AO11" s="62">
        <v>2200</v>
      </c>
      <c r="AP11" s="62">
        <v>0</v>
      </c>
      <c r="AQ11" s="289">
        <f>(AO11-AK11)/AK11</f>
        <v>0</v>
      </c>
      <c r="AR11" s="289"/>
      <c r="AS11" s="62">
        <v>2200</v>
      </c>
      <c r="AT11" s="62">
        <v>0</v>
      </c>
      <c r="AU11" s="289">
        <f>(AS11-AO11)/AO11</f>
        <v>0</v>
      </c>
      <c r="AV11" s="289"/>
      <c r="AW11" s="342">
        <v>2200</v>
      </c>
      <c r="AX11" s="292">
        <f t="shared" ref="AX11:AX27" si="2">AW11-AS11</f>
        <v>0</v>
      </c>
      <c r="AY11" s="289">
        <f>(AW11-AS11)/AS11</f>
        <v>0</v>
      </c>
      <c r="AZ11" s="451"/>
    </row>
    <row r="12" spans="1:52" x14ac:dyDescent="0.25">
      <c r="A12" s="289" t="s">
        <v>349</v>
      </c>
      <c r="B12" s="66" t="str">
        <f t="shared" si="0"/>
        <v>5211</v>
      </c>
      <c r="C12" s="106" t="s">
        <v>1232</v>
      </c>
      <c r="D12" s="62">
        <v>4069.96</v>
      </c>
      <c r="E12" s="62">
        <v>4847.79</v>
      </c>
      <c r="F12" s="139"/>
      <c r="H12" s="62">
        <v>3000</v>
      </c>
      <c r="I12" s="62">
        <v>3913.93</v>
      </c>
      <c r="J12" s="289">
        <f>(H12-D12)/D12</f>
        <v>-0.26289201859477734</v>
      </c>
      <c r="L12" s="62">
        <v>4000</v>
      </c>
      <c r="M12" s="62">
        <v>4886.75</v>
      </c>
      <c r="N12" s="289">
        <f>(L12-H12)/H12</f>
        <v>0.33333333333333331</v>
      </c>
      <c r="P12" s="62">
        <v>4000</v>
      </c>
      <c r="Q12" s="62">
        <v>4701.33</v>
      </c>
      <c r="R12" s="289">
        <f>(P12-L12)/L12</f>
        <v>0</v>
      </c>
      <c r="T12" s="62">
        <v>4500</v>
      </c>
      <c r="U12" s="62">
        <v>4520.1499999999996</v>
      </c>
      <c r="V12" s="289">
        <f>(T12-P12)/P12</f>
        <v>0.125</v>
      </c>
      <c r="W12" s="137"/>
      <c r="X12" s="62">
        <v>4500</v>
      </c>
      <c r="Y12" s="62">
        <v>1941.93</v>
      </c>
      <c r="Z12" s="289">
        <f>(X12-T12)/T12</f>
        <v>0</v>
      </c>
      <c r="AA12" s="137"/>
      <c r="AB12" s="62">
        <v>4500</v>
      </c>
      <c r="AC12" s="62">
        <v>2499.31</v>
      </c>
      <c r="AD12" s="289">
        <f>(AB12-X12)/X12</f>
        <v>0</v>
      </c>
      <c r="AF12" s="62">
        <v>4500</v>
      </c>
      <c r="AG12" s="62">
        <v>4500</v>
      </c>
      <c r="AH12" s="62">
        <v>4837.3999999999996</v>
      </c>
      <c r="AI12" s="139">
        <f t="shared" ref="AI12:AI29" si="3">(AG12-AB12)/AB12</f>
        <v>0</v>
      </c>
      <c r="AJ12" s="38"/>
      <c r="AK12" s="62">
        <v>4500</v>
      </c>
      <c r="AL12" s="62">
        <v>3624.4</v>
      </c>
      <c r="AM12" s="289">
        <f t="shared" ref="AM12:AM31" si="4">(AK12-AG12)/AG12</f>
        <v>0</v>
      </c>
      <c r="AN12" s="289"/>
      <c r="AO12" s="62">
        <v>4500</v>
      </c>
      <c r="AP12" s="62">
        <v>2721.91</v>
      </c>
      <c r="AQ12" s="289">
        <f t="shared" ref="AQ12:AQ31" si="5">(AO12-AK12)/AK12</f>
        <v>0</v>
      </c>
      <c r="AR12" s="289"/>
      <c r="AS12" s="62">
        <v>4500</v>
      </c>
      <c r="AT12" s="62">
        <v>433.31</v>
      </c>
      <c r="AU12" s="289">
        <f t="shared" ref="AU12:AU31" si="6">(AS12-AO12)/AO12</f>
        <v>0</v>
      </c>
      <c r="AV12" s="289"/>
      <c r="AW12" s="108">
        <v>4500</v>
      </c>
      <c r="AX12" s="292">
        <f t="shared" si="2"/>
        <v>0</v>
      </c>
      <c r="AY12" s="289">
        <f t="shared" ref="AY12:AY31" si="7">(AW12-AS12)/AS12</f>
        <v>0</v>
      </c>
      <c r="AZ12" s="111"/>
    </row>
    <row r="13" spans="1:52" x14ac:dyDescent="0.25">
      <c r="A13" s="289" t="s">
        <v>350</v>
      </c>
      <c r="B13" s="66" t="str">
        <f t="shared" si="0"/>
        <v>5241</v>
      </c>
      <c r="C13" s="106" t="s">
        <v>1234</v>
      </c>
      <c r="D13" s="62">
        <v>8000</v>
      </c>
      <c r="E13" s="62">
        <v>8492.73</v>
      </c>
      <c r="F13" s="139"/>
      <c r="H13" s="62">
        <v>8000</v>
      </c>
      <c r="I13" s="62">
        <v>7258.06</v>
      </c>
      <c r="J13" s="289">
        <f t="shared" ref="J13:J31" si="8">(H13-D13)/D13</f>
        <v>0</v>
      </c>
      <c r="L13" s="62">
        <v>8000</v>
      </c>
      <c r="M13" s="62">
        <v>7938.38</v>
      </c>
      <c r="N13" s="289">
        <f t="shared" ref="N13:N31" si="9">(L13-H13)/H13</f>
        <v>0</v>
      </c>
      <c r="P13" s="62">
        <v>8000</v>
      </c>
      <c r="Q13" s="62">
        <v>5777.47</v>
      </c>
      <c r="R13" s="289">
        <f t="shared" ref="R13:R31" si="10">(P13-L13)/L13</f>
        <v>0</v>
      </c>
      <c r="T13" s="62">
        <v>8000</v>
      </c>
      <c r="U13" s="62">
        <v>9378.51</v>
      </c>
      <c r="V13" s="289">
        <f t="shared" ref="V13:V31" si="11">(T13-P13)/P13</f>
        <v>0</v>
      </c>
      <c r="W13" s="137"/>
      <c r="X13" s="62">
        <v>8000</v>
      </c>
      <c r="Y13" s="62">
        <v>11003.3</v>
      </c>
      <c r="Z13" s="289">
        <f t="shared" ref="Z13:Z31" si="12">(X13-T13)/T13</f>
        <v>0</v>
      </c>
      <c r="AA13" s="137"/>
      <c r="AB13" s="62">
        <v>8000</v>
      </c>
      <c r="AC13" s="62">
        <v>11747.92</v>
      </c>
      <c r="AD13" s="289">
        <f t="shared" ref="AD13:AD31" si="13">(AB13-X13)/X13</f>
        <v>0</v>
      </c>
      <c r="AF13" s="62">
        <v>8000</v>
      </c>
      <c r="AG13" s="62">
        <v>8000</v>
      </c>
      <c r="AH13" s="62">
        <v>9340.49</v>
      </c>
      <c r="AI13" s="139">
        <f t="shared" si="3"/>
        <v>0</v>
      </c>
      <c r="AJ13" s="38"/>
      <c r="AK13" s="62">
        <v>9000</v>
      </c>
      <c r="AL13" s="62">
        <v>8501.7800000000007</v>
      </c>
      <c r="AM13" s="289">
        <f t="shared" si="4"/>
        <v>0.125</v>
      </c>
      <c r="AN13" s="289"/>
      <c r="AO13" s="62">
        <v>9000</v>
      </c>
      <c r="AP13" s="62">
        <v>6971.28</v>
      </c>
      <c r="AQ13" s="289">
        <f t="shared" si="5"/>
        <v>0</v>
      </c>
      <c r="AR13" s="289"/>
      <c r="AS13" s="62">
        <v>9000</v>
      </c>
      <c r="AT13" s="62">
        <v>247</v>
      </c>
      <c r="AU13" s="289">
        <f t="shared" si="6"/>
        <v>0</v>
      </c>
      <c r="AV13" s="289"/>
      <c r="AW13" s="108">
        <v>9000</v>
      </c>
      <c r="AX13" s="292">
        <f t="shared" si="2"/>
        <v>0</v>
      </c>
      <c r="AY13" s="289">
        <f t="shared" si="7"/>
        <v>0</v>
      </c>
      <c r="AZ13" s="293" t="s">
        <v>1071</v>
      </c>
    </row>
    <row r="14" spans="1:52" s="287" customFormat="1" x14ac:dyDescent="0.25">
      <c r="A14" s="289" t="s">
        <v>1105</v>
      </c>
      <c r="B14" s="288" t="str">
        <f>MID(A14,14,4)</f>
        <v>5242</v>
      </c>
      <c r="C14" s="287" t="s">
        <v>1106</v>
      </c>
      <c r="D14" s="62">
        <v>0</v>
      </c>
      <c r="E14" s="62">
        <v>0</v>
      </c>
      <c r="F14" s="289"/>
      <c r="G14" s="290"/>
      <c r="H14" s="62">
        <v>0</v>
      </c>
      <c r="I14" s="62">
        <v>0</v>
      </c>
      <c r="J14" s="289" t="e">
        <f t="shared" si="8"/>
        <v>#DIV/0!</v>
      </c>
      <c r="K14" s="290"/>
      <c r="L14" s="62">
        <v>0</v>
      </c>
      <c r="M14" s="62">
        <v>0</v>
      </c>
      <c r="N14" s="289" t="e">
        <f t="shared" si="9"/>
        <v>#DIV/0!</v>
      </c>
      <c r="O14" s="290"/>
      <c r="P14" s="62">
        <v>0</v>
      </c>
      <c r="Q14" s="62">
        <v>0</v>
      </c>
      <c r="R14" s="289" t="e">
        <f t="shared" si="10"/>
        <v>#DIV/0!</v>
      </c>
      <c r="S14" s="290"/>
      <c r="T14" s="62">
        <v>0</v>
      </c>
      <c r="U14" s="62">
        <v>0</v>
      </c>
      <c r="V14" s="289" t="e">
        <f t="shared" si="11"/>
        <v>#DIV/0!</v>
      </c>
      <c r="W14" s="290"/>
      <c r="X14" s="62">
        <v>0</v>
      </c>
      <c r="Y14" s="62">
        <v>0</v>
      </c>
      <c r="Z14" s="289" t="e">
        <f t="shared" si="12"/>
        <v>#DIV/0!</v>
      </c>
      <c r="AA14" s="290"/>
      <c r="AB14" s="62"/>
      <c r="AC14" s="62"/>
      <c r="AD14" s="289"/>
      <c r="AE14" s="290"/>
      <c r="AF14" s="62"/>
      <c r="AG14" s="62"/>
      <c r="AH14" s="62">
        <v>147.33000000000001</v>
      </c>
      <c r="AI14" s="289"/>
      <c r="AJ14" s="289"/>
      <c r="AK14" s="62"/>
      <c r="AL14" s="62">
        <v>450</v>
      </c>
      <c r="AM14" s="289" t="e">
        <f t="shared" si="4"/>
        <v>#DIV/0!</v>
      </c>
      <c r="AN14" s="289"/>
      <c r="AO14" s="62">
        <v>500</v>
      </c>
      <c r="AP14" s="62">
        <v>780.06</v>
      </c>
      <c r="AQ14" s="289" t="e">
        <f t="shared" si="5"/>
        <v>#DIV/0!</v>
      </c>
      <c r="AR14" s="289"/>
      <c r="AS14" s="62">
        <v>500</v>
      </c>
      <c r="AT14" s="62">
        <v>5210.6899999999996</v>
      </c>
      <c r="AU14" s="289">
        <f t="shared" si="6"/>
        <v>0</v>
      </c>
      <c r="AV14" s="289"/>
      <c r="AW14" s="108">
        <v>500</v>
      </c>
      <c r="AX14" s="292">
        <f t="shared" si="2"/>
        <v>0</v>
      </c>
      <c r="AY14" s="289">
        <f t="shared" si="7"/>
        <v>0</v>
      </c>
      <c r="AZ14" s="293"/>
    </row>
    <row r="15" spans="1:52" x14ac:dyDescent="0.25">
      <c r="A15" s="289" t="s">
        <v>351</v>
      </c>
      <c r="B15" s="66" t="str">
        <f t="shared" si="0"/>
        <v>5245</v>
      </c>
      <c r="C15" s="106" t="s">
        <v>1237</v>
      </c>
      <c r="D15" s="62">
        <v>1000</v>
      </c>
      <c r="E15" s="62">
        <v>1009.11</v>
      </c>
      <c r="F15" s="139"/>
      <c r="H15" s="62">
        <v>1000</v>
      </c>
      <c r="I15" s="62">
        <v>1342.24</v>
      </c>
      <c r="J15" s="289">
        <f t="shared" si="8"/>
        <v>0</v>
      </c>
      <c r="L15" s="62">
        <v>1000</v>
      </c>
      <c r="M15" s="62">
        <v>1197.29</v>
      </c>
      <c r="N15" s="289">
        <f t="shared" si="9"/>
        <v>0</v>
      </c>
      <c r="P15" s="62">
        <v>1000</v>
      </c>
      <c r="Q15" s="62">
        <v>3028.84</v>
      </c>
      <c r="R15" s="289">
        <f t="shared" si="10"/>
        <v>0</v>
      </c>
      <c r="T15" s="62">
        <v>1000</v>
      </c>
      <c r="U15" s="62">
        <v>1087.73</v>
      </c>
      <c r="V15" s="289">
        <f t="shared" si="11"/>
        <v>0</v>
      </c>
      <c r="W15" s="137"/>
      <c r="X15" s="62">
        <v>1000</v>
      </c>
      <c r="Y15" s="62">
        <v>472.9</v>
      </c>
      <c r="Z15" s="289">
        <f t="shared" si="12"/>
        <v>0</v>
      </c>
      <c r="AA15" s="137"/>
      <c r="AB15" s="62">
        <v>1000</v>
      </c>
      <c r="AC15" s="62">
        <v>955.96</v>
      </c>
      <c r="AD15" s="289">
        <f t="shared" si="13"/>
        <v>0</v>
      </c>
      <c r="AF15" s="62">
        <v>1000</v>
      </c>
      <c r="AG15" s="62">
        <v>1000</v>
      </c>
      <c r="AH15" s="62">
        <v>144.97999999999999</v>
      </c>
      <c r="AI15" s="139">
        <f t="shared" si="3"/>
        <v>0</v>
      </c>
      <c r="AJ15" s="38"/>
      <c r="AK15" s="62">
        <v>1000</v>
      </c>
      <c r="AL15" s="62">
        <v>226.98</v>
      </c>
      <c r="AM15" s="289">
        <f t="shared" si="4"/>
        <v>0</v>
      </c>
      <c r="AN15" s="289"/>
      <c r="AO15" s="62">
        <v>1000</v>
      </c>
      <c r="AP15" s="62">
        <v>457.2</v>
      </c>
      <c r="AQ15" s="289">
        <f t="shared" si="5"/>
        <v>0</v>
      </c>
      <c r="AR15" s="289"/>
      <c r="AS15" s="62">
        <v>1000</v>
      </c>
      <c r="AT15" s="62">
        <v>0</v>
      </c>
      <c r="AU15" s="289">
        <f t="shared" si="6"/>
        <v>0</v>
      </c>
      <c r="AV15" s="289"/>
      <c r="AW15" s="108">
        <v>1000</v>
      </c>
      <c r="AX15" s="292">
        <f t="shared" si="2"/>
        <v>0</v>
      </c>
      <c r="AY15" s="289">
        <f t="shared" si="7"/>
        <v>0</v>
      </c>
      <c r="AZ15" s="293"/>
    </row>
    <row r="16" spans="1:52" s="135" customFormat="1" x14ac:dyDescent="0.25">
      <c r="A16" s="289" t="s">
        <v>918</v>
      </c>
      <c r="B16" s="138" t="str">
        <f>MID(A16,14,4)</f>
        <v>5293</v>
      </c>
      <c r="C16" s="135" t="s">
        <v>1115</v>
      </c>
      <c r="D16" s="62">
        <v>0</v>
      </c>
      <c r="E16" s="62">
        <v>0</v>
      </c>
      <c r="F16" s="139"/>
      <c r="G16" s="137"/>
      <c r="H16" s="62">
        <v>0</v>
      </c>
      <c r="I16" s="62">
        <v>0</v>
      </c>
      <c r="J16" s="289" t="e">
        <f t="shared" si="8"/>
        <v>#DIV/0!</v>
      </c>
      <c r="K16" s="137"/>
      <c r="L16" s="62">
        <v>0</v>
      </c>
      <c r="M16" s="62">
        <v>0</v>
      </c>
      <c r="N16" s="289" t="e">
        <f t="shared" si="9"/>
        <v>#DIV/0!</v>
      </c>
      <c r="O16" s="137"/>
      <c r="P16" s="62">
        <v>0</v>
      </c>
      <c r="Q16" s="62">
        <v>0</v>
      </c>
      <c r="R16" s="289" t="e">
        <f t="shared" si="10"/>
        <v>#DIV/0!</v>
      </c>
      <c r="S16" s="137"/>
      <c r="T16" s="62">
        <v>0</v>
      </c>
      <c r="U16" s="62">
        <v>268</v>
      </c>
      <c r="V16" s="289" t="e">
        <f t="shared" si="11"/>
        <v>#DIV/0!</v>
      </c>
      <c r="W16" s="137"/>
      <c r="X16" s="62">
        <v>0</v>
      </c>
      <c r="Y16" s="62">
        <v>5</v>
      </c>
      <c r="Z16" s="289" t="e">
        <f t="shared" si="12"/>
        <v>#DIV/0!</v>
      </c>
      <c r="AA16" s="137"/>
      <c r="AB16" s="62">
        <v>0</v>
      </c>
      <c r="AC16" s="62">
        <v>14.24</v>
      </c>
      <c r="AD16" s="289"/>
      <c r="AE16" s="137"/>
      <c r="AF16" s="62"/>
      <c r="AG16" s="62"/>
      <c r="AH16" s="62">
        <v>0</v>
      </c>
      <c r="AI16" s="139"/>
      <c r="AJ16" s="139"/>
      <c r="AK16" s="62"/>
      <c r="AL16" s="62">
        <v>7.76</v>
      </c>
      <c r="AM16" s="289" t="e">
        <f t="shared" si="4"/>
        <v>#DIV/0!</v>
      </c>
      <c r="AN16" s="289"/>
      <c r="AO16" s="62">
        <v>50</v>
      </c>
      <c r="AP16" s="62">
        <v>0</v>
      </c>
      <c r="AQ16" s="289" t="e">
        <f t="shared" si="5"/>
        <v>#DIV/0!</v>
      </c>
      <c r="AR16" s="289"/>
      <c r="AS16" s="62">
        <v>50</v>
      </c>
      <c r="AT16" s="62">
        <v>20.5</v>
      </c>
      <c r="AU16" s="289">
        <f t="shared" si="6"/>
        <v>0</v>
      </c>
      <c r="AV16" s="289"/>
      <c r="AW16" s="108">
        <v>50</v>
      </c>
      <c r="AX16" s="292">
        <f t="shared" si="2"/>
        <v>0</v>
      </c>
      <c r="AY16" s="289">
        <f t="shared" si="7"/>
        <v>0</v>
      </c>
      <c r="AZ16" s="169"/>
    </row>
    <row r="17" spans="1:52" s="135" customFormat="1" x14ac:dyDescent="0.25">
      <c r="A17" s="289" t="s">
        <v>352</v>
      </c>
      <c r="B17" s="138" t="str">
        <f t="shared" si="0"/>
        <v>5295</v>
      </c>
      <c r="C17" s="135" t="s">
        <v>1274</v>
      </c>
      <c r="D17" s="62">
        <v>800</v>
      </c>
      <c r="E17" s="62">
        <v>819.54</v>
      </c>
      <c r="F17" s="139"/>
      <c r="G17" s="137"/>
      <c r="H17" s="62">
        <v>800</v>
      </c>
      <c r="I17" s="62">
        <v>0</v>
      </c>
      <c r="J17" s="289">
        <f t="shared" si="8"/>
        <v>0</v>
      </c>
      <c r="K17" s="137"/>
      <c r="L17" s="62">
        <v>800</v>
      </c>
      <c r="M17" s="62">
        <v>904.59</v>
      </c>
      <c r="N17" s="289">
        <f t="shared" si="9"/>
        <v>0</v>
      </c>
      <c r="O17" s="137"/>
      <c r="P17" s="62">
        <v>800</v>
      </c>
      <c r="Q17" s="62">
        <v>0</v>
      </c>
      <c r="R17" s="289">
        <f t="shared" si="10"/>
        <v>0</v>
      </c>
      <c r="S17" s="137"/>
      <c r="T17" s="62">
        <v>900</v>
      </c>
      <c r="U17" s="62">
        <v>1896</v>
      </c>
      <c r="V17" s="289">
        <f t="shared" si="11"/>
        <v>0.125</v>
      </c>
      <c r="W17" s="137"/>
      <c r="X17" s="62">
        <v>900</v>
      </c>
      <c r="Y17" s="62">
        <v>960</v>
      </c>
      <c r="Z17" s="289">
        <f t="shared" si="12"/>
        <v>0</v>
      </c>
      <c r="AA17" s="137"/>
      <c r="AB17" s="62">
        <v>1000</v>
      </c>
      <c r="AC17" s="62">
        <v>1072.5</v>
      </c>
      <c r="AD17" s="289">
        <f t="shared" si="13"/>
        <v>0.1111111111111111</v>
      </c>
      <c r="AE17" s="137"/>
      <c r="AF17" s="62">
        <v>1150</v>
      </c>
      <c r="AG17" s="62">
        <v>1150</v>
      </c>
      <c r="AH17" s="62">
        <v>1025</v>
      </c>
      <c r="AI17" s="139">
        <f t="shared" si="3"/>
        <v>0.15</v>
      </c>
      <c r="AJ17" s="139"/>
      <c r="AK17" s="62">
        <v>1150</v>
      </c>
      <c r="AL17" s="62">
        <v>930</v>
      </c>
      <c r="AM17" s="289">
        <f t="shared" si="4"/>
        <v>0</v>
      </c>
      <c r="AN17" s="289"/>
      <c r="AO17" s="62">
        <v>1150</v>
      </c>
      <c r="AP17" s="62">
        <v>0</v>
      </c>
      <c r="AQ17" s="289">
        <f t="shared" si="5"/>
        <v>0</v>
      </c>
      <c r="AR17" s="289"/>
      <c r="AS17" s="62">
        <v>1250</v>
      </c>
      <c r="AT17" s="62">
        <v>0</v>
      </c>
      <c r="AU17" s="289">
        <f t="shared" si="6"/>
        <v>8.6956521739130432E-2</v>
      </c>
      <c r="AV17" s="289"/>
      <c r="AW17" s="108">
        <v>1250</v>
      </c>
      <c r="AX17" s="292">
        <f t="shared" si="2"/>
        <v>0</v>
      </c>
      <c r="AY17" s="289">
        <f t="shared" si="7"/>
        <v>0</v>
      </c>
      <c r="AZ17" s="208" t="s">
        <v>944</v>
      </c>
    </row>
    <row r="18" spans="1:52" s="135" customFormat="1" x14ac:dyDescent="0.25">
      <c r="A18" s="289" t="s">
        <v>971</v>
      </c>
      <c r="B18" s="138" t="str">
        <f>MID(A18,14,4)</f>
        <v>5306</v>
      </c>
      <c r="C18" s="135" t="s">
        <v>1203</v>
      </c>
      <c r="D18" s="62">
        <v>0</v>
      </c>
      <c r="E18" s="62">
        <v>0</v>
      </c>
      <c r="F18" s="139"/>
      <c r="G18" s="137"/>
      <c r="H18" s="62">
        <v>0</v>
      </c>
      <c r="I18" s="62">
        <v>0</v>
      </c>
      <c r="J18" s="289" t="e">
        <f t="shared" si="8"/>
        <v>#DIV/0!</v>
      </c>
      <c r="K18" s="137"/>
      <c r="L18" s="62">
        <v>0</v>
      </c>
      <c r="M18" s="62">
        <v>0</v>
      </c>
      <c r="N18" s="289" t="e">
        <f t="shared" si="9"/>
        <v>#DIV/0!</v>
      </c>
      <c r="O18" s="137"/>
      <c r="P18" s="62">
        <v>0</v>
      </c>
      <c r="Q18" s="62">
        <v>0</v>
      </c>
      <c r="R18" s="289" t="e">
        <f t="shared" si="10"/>
        <v>#DIV/0!</v>
      </c>
      <c r="S18" s="137"/>
      <c r="T18" s="62">
        <v>0</v>
      </c>
      <c r="U18" s="62">
        <v>0</v>
      </c>
      <c r="V18" s="289" t="e">
        <f t="shared" si="11"/>
        <v>#DIV/0!</v>
      </c>
      <c r="W18" s="137"/>
      <c r="X18" s="62">
        <v>0</v>
      </c>
      <c r="Y18" s="62">
        <v>18.899999999999999</v>
      </c>
      <c r="Z18" s="289" t="e">
        <f t="shared" si="12"/>
        <v>#DIV/0!</v>
      </c>
      <c r="AA18" s="137"/>
      <c r="AB18" s="62">
        <v>0</v>
      </c>
      <c r="AC18" s="62">
        <v>0</v>
      </c>
      <c r="AD18" s="289" t="e">
        <f t="shared" si="13"/>
        <v>#DIV/0!</v>
      </c>
      <c r="AE18" s="137"/>
      <c r="AF18" s="62"/>
      <c r="AG18" s="62"/>
      <c r="AH18" s="62"/>
      <c r="AI18" s="139"/>
      <c r="AJ18" s="139"/>
      <c r="AK18" s="62"/>
      <c r="AL18" s="62"/>
      <c r="AM18" s="289" t="e">
        <f t="shared" si="4"/>
        <v>#DIV/0!</v>
      </c>
      <c r="AN18" s="289"/>
      <c r="AO18" s="62"/>
      <c r="AP18" s="62">
        <v>38.5</v>
      </c>
      <c r="AQ18" s="289" t="e">
        <f t="shared" si="5"/>
        <v>#DIV/0!</v>
      </c>
      <c r="AR18" s="289"/>
      <c r="AS18" s="62">
        <v>0</v>
      </c>
      <c r="AT18" s="62">
        <v>49</v>
      </c>
      <c r="AU18" s="289" t="e">
        <f t="shared" si="6"/>
        <v>#DIV/0!</v>
      </c>
      <c r="AV18" s="289"/>
      <c r="AW18" s="108"/>
      <c r="AX18" s="292">
        <f t="shared" si="2"/>
        <v>0</v>
      </c>
      <c r="AY18" s="289" t="e">
        <f t="shared" si="7"/>
        <v>#DIV/0!</v>
      </c>
      <c r="AZ18" s="208"/>
    </row>
    <row r="19" spans="1:52" s="135" customFormat="1" x14ac:dyDescent="0.25">
      <c r="A19" s="289" t="s">
        <v>759</v>
      </c>
      <c r="B19" s="138" t="str">
        <f>MID(A19,14,4)</f>
        <v>5341</v>
      </c>
      <c r="C19" s="135" t="s">
        <v>1244</v>
      </c>
      <c r="D19" s="62">
        <v>0</v>
      </c>
      <c r="E19" s="62">
        <v>0</v>
      </c>
      <c r="F19" s="139"/>
      <c r="G19" s="137"/>
      <c r="H19" s="62">
        <v>0</v>
      </c>
      <c r="I19" s="62">
        <v>116.39</v>
      </c>
      <c r="J19" s="289" t="e">
        <f t="shared" si="8"/>
        <v>#DIV/0!</v>
      </c>
      <c r="K19" s="137"/>
      <c r="L19" s="62">
        <v>0</v>
      </c>
      <c r="M19" s="62">
        <v>557.04</v>
      </c>
      <c r="N19" s="289" t="e">
        <f t="shared" si="9"/>
        <v>#DIV/0!</v>
      </c>
      <c r="O19" s="137"/>
      <c r="P19" s="62">
        <v>0</v>
      </c>
      <c r="Q19" s="62">
        <v>1268.52</v>
      </c>
      <c r="R19" s="289" t="e">
        <f t="shared" si="10"/>
        <v>#DIV/0!</v>
      </c>
      <c r="S19" s="137"/>
      <c r="T19" s="62">
        <v>0</v>
      </c>
      <c r="U19" s="62">
        <v>1301.46</v>
      </c>
      <c r="V19" s="289" t="e">
        <f t="shared" si="11"/>
        <v>#DIV/0!</v>
      </c>
      <c r="W19" s="137"/>
      <c r="X19" s="62">
        <v>0</v>
      </c>
      <c r="Y19" s="62">
        <v>531.03</v>
      </c>
      <c r="Z19" s="289" t="e">
        <f t="shared" si="12"/>
        <v>#DIV/0!</v>
      </c>
      <c r="AA19" s="137"/>
      <c r="AB19" s="62">
        <v>500</v>
      </c>
      <c r="AC19" s="62">
        <v>474.93</v>
      </c>
      <c r="AD19" s="289" t="e">
        <f t="shared" si="13"/>
        <v>#DIV/0!</v>
      </c>
      <c r="AE19" s="137"/>
      <c r="AF19" s="62">
        <v>500</v>
      </c>
      <c r="AG19" s="62">
        <v>500</v>
      </c>
      <c r="AH19" s="62">
        <v>437.8</v>
      </c>
      <c r="AI19" s="139">
        <f t="shared" si="3"/>
        <v>0</v>
      </c>
      <c r="AJ19" s="139"/>
      <c r="AK19" s="62">
        <v>600</v>
      </c>
      <c r="AL19" s="62">
        <v>526.13</v>
      </c>
      <c r="AM19" s="289">
        <f t="shared" si="4"/>
        <v>0.2</v>
      </c>
      <c r="AN19" s="289"/>
      <c r="AO19" s="62">
        <v>600</v>
      </c>
      <c r="AP19" s="62">
        <v>240.69</v>
      </c>
      <c r="AQ19" s="289">
        <f t="shared" si="5"/>
        <v>0</v>
      </c>
      <c r="AR19" s="289"/>
      <c r="AS19" s="62">
        <v>600</v>
      </c>
      <c r="AT19" s="62">
        <v>0</v>
      </c>
      <c r="AU19" s="289">
        <f t="shared" si="6"/>
        <v>0</v>
      </c>
      <c r="AV19" s="289"/>
      <c r="AW19" s="108">
        <v>600</v>
      </c>
      <c r="AX19" s="292">
        <f t="shared" si="2"/>
        <v>0</v>
      </c>
      <c r="AY19" s="289">
        <f t="shared" si="7"/>
        <v>0</v>
      </c>
      <c r="AZ19" s="293" t="s">
        <v>1077</v>
      </c>
    </row>
    <row r="20" spans="1:52" s="135" customFormat="1" x14ac:dyDescent="0.25">
      <c r="A20" s="289" t="s">
        <v>353</v>
      </c>
      <c r="B20" s="138" t="str">
        <f t="shared" si="0"/>
        <v>5399</v>
      </c>
      <c r="C20" s="135" t="s">
        <v>1206</v>
      </c>
      <c r="D20" s="62">
        <v>350</v>
      </c>
      <c r="E20" s="62">
        <v>174</v>
      </c>
      <c r="F20" s="139"/>
      <c r="G20" s="137"/>
      <c r="H20" s="62">
        <v>350</v>
      </c>
      <c r="I20" s="62">
        <v>0</v>
      </c>
      <c r="J20" s="289">
        <f t="shared" si="8"/>
        <v>0</v>
      </c>
      <c r="K20" s="137"/>
      <c r="L20" s="62">
        <v>350</v>
      </c>
      <c r="M20" s="62">
        <v>514.34</v>
      </c>
      <c r="N20" s="289">
        <f t="shared" si="9"/>
        <v>0</v>
      </c>
      <c r="O20" s="137"/>
      <c r="P20" s="62">
        <v>350</v>
      </c>
      <c r="Q20" s="62">
        <v>619.9</v>
      </c>
      <c r="R20" s="289">
        <f t="shared" si="10"/>
        <v>0</v>
      </c>
      <c r="S20" s="137"/>
      <c r="T20" s="62">
        <v>350</v>
      </c>
      <c r="U20" s="62">
        <v>175</v>
      </c>
      <c r="V20" s="289">
        <f t="shared" si="11"/>
        <v>0</v>
      </c>
      <c r="W20" s="137"/>
      <c r="X20" s="62">
        <v>350</v>
      </c>
      <c r="Y20" s="62">
        <v>440</v>
      </c>
      <c r="Z20" s="289">
        <f t="shared" si="12"/>
        <v>0</v>
      </c>
      <c r="AA20" s="137"/>
      <c r="AB20" s="62">
        <v>350</v>
      </c>
      <c r="AC20" s="62">
        <v>150</v>
      </c>
      <c r="AD20" s="289">
        <f t="shared" si="13"/>
        <v>0</v>
      </c>
      <c r="AE20" s="137"/>
      <c r="AF20" s="62">
        <v>350</v>
      </c>
      <c r="AG20" s="62">
        <v>350</v>
      </c>
      <c r="AH20" s="62">
        <v>300</v>
      </c>
      <c r="AI20" s="139">
        <f t="shared" si="3"/>
        <v>0</v>
      </c>
      <c r="AJ20" s="139"/>
      <c r="AK20" s="62">
        <v>350</v>
      </c>
      <c r="AL20" s="62">
        <v>450</v>
      </c>
      <c r="AM20" s="289">
        <f t="shared" si="4"/>
        <v>0</v>
      </c>
      <c r="AN20" s="289"/>
      <c r="AO20" s="62">
        <v>350</v>
      </c>
      <c r="AP20" s="493">
        <v>1647.31</v>
      </c>
      <c r="AQ20" s="289">
        <f t="shared" si="5"/>
        <v>0</v>
      </c>
      <c r="AR20" s="289"/>
      <c r="AS20" s="62">
        <v>350</v>
      </c>
      <c r="AT20" s="62">
        <v>5280</v>
      </c>
      <c r="AU20" s="289">
        <f t="shared" si="6"/>
        <v>0</v>
      </c>
      <c r="AV20" s="289"/>
      <c r="AW20" s="108">
        <v>350</v>
      </c>
      <c r="AX20" s="292">
        <f t="shared" si="2"/>
        <v>0</v>
      </c>
      <c r="AY20" s="289">
        <f t="shared" si="7"/>
        <v>0</v>
      </c>
      <c r="AZ20" s="208"/>
    </row>
    <row r="21" spans="1:52" s="287" customFormat="1" x14ac:dyDescent="0.25">
      <c r="A21" s="289" t="s">
        <v>1278</v>
      </c>
      <c r="B21" s="288">
        <v>5420</v>
      </c>
      <c r="C21" s="287" t="s">
        <v>1099</v>
      </c>
      <c r="D21" s="62"/>
      <c r="E21" s="62"/>
      <c r="F21" s="289"/>
      <c r="G21" s="290"/>
      <c r="H21" s="62"/>
      <c r="I21" s="62"/>
      <c r="J21" s="289"/>
      <c r="K21" s="290"/>
      <c r="L21" s="62"/>
      <c r="M21" s="62"/>
      <c r="N21" s="289"/>
      <c r="O21" s="290"/>
      <c r="P21" s="62"/>
      <c r="Q21" s="62"/>
      <c r="R21" s="289"/>
      <c r="S21" s="290"/>
      <c r="T21" s="62"/>
      <c r="U21" s="62"/>
      <c r="V21" s="289"/>
      <c r="W21" s="290"/>
      <c r="X21" s="62"/>
      <c r="Y21" s="62"/>
      <c r="Z21" s="289"/>
      <c r="AA21" s="290"/>
      <c r="AB21" s="62"/>
      <c r="AC21" s="62"/>
      <c r="AD21" s="289"/>
      <c r="AE21" s="290"/>
      <c r="AF21" s="62"/>
      <c r="AG21" s="62"/>
      <c r="AH21" s="62">
        <v>4.8499999999999996</v>
      </c>
      <c r="AI21" s="289"/>
      <c r="AJ21" s="289"/>
      <c r="AK21" s="62"/>
      <c r="AL21" s="62">
        <v>16.77</v>
      </c>
      <c r="AM21" s="289" t="e">
        <f t="shared" si="4"/>
        <v>#DIV/0!</v>
      </c>
      <c r="AN21" s="289"/>
      <c r="AO21" s="62"/>
      <c r="AP21" s="62">
        <v>127.28</v>
      </c>
      <c r="AQ21" s="289" t="e">
        <f t="shared" si="5"/>
        <v>#DIV/0!</v>
      </c>
      <c r="AR21" s="289"/>
      <c r="AS21" s="62">
        <v>0</v>
      </c>
      <c r="AT21" s="62"/>
      <c r="AU21" s="289" t="e">
        <f t="shared" si="6"/>
        <v>#DIV/0!</v>
      </c>
      <c r="AV21" s="289"/>
      <c r="AW21" s="108"/>
      <c r="AX21" s="292">
        <f t="shared" si="2"/>
        <v>0</v>
      </c>
      <c r="AY21" s="289" t="e">
        <f t="shared" si="7"/>
        <v>#DIV/0!</v>
      </c>
      <c r="AZ21" s="293"/>
    </row>
    <row r="22" spans="1:52" s="135" customFormat="1" x14ac:dyDescent="0.25">
      <c r="A22" s="289" t="s">
        <v>354</v>
      </c>
      <c r="B22" s="138" t="str">
        <f t="shared" si="0"/>
        <v>5430</v>
      </c>
      <c r="C22" s="135" t="s">
        <v>1275</v>
      </c>
      <c r="D22" s="62">
        <v>600</v>
      </c>
      <c r="E22" s="62">
        <v>43.18</v>
      </c>
      <c r="F22" s="139"/>
      <c r="G22" s="137"/>
      <c r="H22" s="62">
        <v>600</v>
      </c>
      <c r="I22" s="62">
        <v>196.84</v>
      </c>
      <c r="J22" s="289">
        <f t="shared" si="8"/>
        <v>0</v>
      </c>
      <c r="K22" s="137"/>
      <c r="L22" s="62">
        <v>600</v>
      </c>
      <c r="M22" s="62">
        <v>165.87</v>
      </c>
      <c r="N22" s="289">
        <f t="shared" si="9"/>
        <v>0</v>
      </c>
      <c r="O22" s="137"/>
      <c r="P22" s="62">
        <v>600</v>
      </c>
      <c r="Q22" s="62">
        <v>57.13</v>
      </c>
      <c r="R22" s="289">
        <f t="shared" si="10"/>
        <v>0</v>
      </c>
      <c r="S22" s="137"/>
      <c r="T22" s="62">
        <v>600</v>
      </c>
      <c r="U22" s="62">
        <v>165.47</v>
      </c>
      <c r="V22" s="289">
        <f t="shared" si="11"/>
        <v>0</v>
      </c>
      <c r="W22" s="137"/>
      <c r="X22" s="62">
        <v>600</v>
      </c>
      <c r="Y22" s="62">
        <v>106.82</v>
      </c>
      <c r="Z22" s="289">
        <f t="shared" si="12"/>
        <v>0</v>
      </c>
      <c r="AA22" s="137"/>
      <c r="AB22" s="62">
        <v>600</v>
      </c>
      <c r="AC22" s="62">
        <v>63.64</v>
      </c>
      <c r="AD22" s="289">
        <f t="shared" si="13"/>
        <v>0</v>
      </c>
      <c r="AE22" s="137"/>
      <c r="AF22" s="62">
        <v>700</v>
      </c>
      <c r="AG22" s="62">
        <v>700</v>
      </c>
      <c r="AH22" s="62">
        <v>278.08999999999997</v>
      </c>
      <c r="AI22" s="139">
        <f t="shared" si="3"/>
        <v>0.16666666666666666</v>
      </c>
      <c r="AJ22" s="139"/>
      <c r="AK22" s="62">
        <v>700</v>
      </c>
      <c r="AL22" s="62">
        <v>277.52999999999997</v>
      </c>
      <c r="AM22" s="289">
        <f t="shared" si="4"/>
        <v>0</v>
      </c>
      <c r="AN22" s="289"/>
      <c r="AO22" s="62">
        <v>700</v>
      </c>
      <c r="AP22" s="62">
        <v>222.27</v>
      </c>
      <c r="AQ22" s="289">
        <f t="shared" si="5"/>
        <v>0</v>
      </c>
      <c r="AR22" s="289"/>
      <c r="AS22" s="62">
        <v>700</v>
      </c>
      <c r="AT22" s="62">
        <v>811.32</v>
      </c>
      <c r="AU22" s="289">
        <f t="shared" si="6"/>
        <v>0</v>
      </c>
      <c r="AV22" s="289"/>
      <c r="AW22" s="108">
        <v>700</v>
      </c>
      <c r="AX22" s="292">
        <f t="shared" si="2"/>
        <v>0</v>
      </c>
      <c r="AY22" s="289">
        <f t="shared" si="7"/>
        <v>0</v>
      </c>
      <c r="AZ22" s="208"/>
    </row>
    <row r="23" spans="1:52" s="135" customFormat="1" x14ac:dyDescent="0.25">
      <c r="A23" s="289" t="s">
        <v>355</v>
      </c>
      <c r="B23" s="138" t="str">
        <f t="shared" si="0"/>
        <v>5450</v>
      </c>
      <c r="C23" s="135" t="s">
        <v>1248</v>
      </c>
      <c r="D23" s="62">
        <v>600</v>
      </c>
      <c r="E23" s="62">
        <v>556.11</v>
      </c>
      <c r="F23" s="139"/>
      <c r="G23" s="137"/>
      <c r="H23" s="62">
        <v>600</v>
      </c>
      <c r="I23" s="62">
        <v>897.26</v>
      </c>
      <c r="J23" s="289">
        <f t="shared" si="8"/>
        <v>0</v>
      </c>
      <c r="K23" s="137"/>
      <c r="L23" s="62">
        <v>600</v>
      </c>
      <c r="M23" s="62">
        <v>681.5</v>
      </c>
      <c r="N23" s="289">
        <f t="shared" si="9"/>
        <v>0</v>
      </c>
      <c r="O23" s="137"/>
      <c r="P23" s="62">
        <v>600</v>
      </c>
      <c r="Q23" s="62">
        <v>1178.6600000000001</v>
      </c>
      <c r="R23" s="289">
        <f t="shared" si="10"/>
        <v>0</v>
      </c>
      <c r="S23" s="137"/>
      <c r="T23" s="62">
        <v>600</v>
      </c>
      <c r="U23" s="62">
        <v>618.66</v>
      </c>
      <c r="V23" s="289">
        <f t="shared" si="11"/>
        <v>0</v>
      </c>
      <c r="W23" s="137"/>
      <c r="X23" s="62">
        <v>900</v>
      </c>
      <c r="Y23" s="62">
        <v>811.51</v>
      </c>
      <c r="Z23" s="289">
        <f t="shared" si="12"/>
        <v>0.5</v>
      </c>
      <c r="AA23" s="137"/>
      <c r="AB23" s="62">
        <v>900</v>
      </c>
      <c r="AC23" s="62">
        <v>806.74</v>
      </c>
      <c r="AD23" s="289">
        <f t="shared" si="13"/>
        <v>0</v>
      </c>
      <c r="AE23" s="137"/>
      <c r="AF23" s="62">
        <v>900</v>
      </c>
      <c r="AG23" s="62">
        <v>900</v>
      </c>
      <c r="AH23" s="62">
        <v>1024.17</v>
      </c>
      <c r="AI23" s="139">
        <f t="shared" si="3"/>
        <v>0</v>
      </c>
      <c r="AJ23" s="139"/>
      <c r="AK23" s="62">
        <v>900</v>
      </c>
      <c r="AL23" s="62">
        <v>964.98</v>
      </c>
      <c r="AM23" s="289">
        <f t="shared" si="4"/>
        <v>0</v>
      </c>
      <c r="AN23" s="289"/>
      <c r="AO23" s="62">
        <v>900</v>
      </c>
      <c r="AP23" s="62">
        <v>669.23</v>
      </c>
      <c r="AQ23" s="289">
        <f t="shared" si="5"/>
        <v>0</v>
      </c>
      <c r="AR23" s="289"/>
      <c r="AS23" s="62">
        <v>1000</v>
      </c>
      <c r="AT23" s="62">
        <v>336.88</v>
      </c>
      <c r="AU23" s="289">
        <f t="shared" si="6"/>
        <v>0.1111111111111111</v>
      </c>
      <c r="AV23" s="289"/>
      <c r="AW23" s="108">
        <v>1000</v>
      </c>
      <c r="AX23" s="292">
        <f t="shared" si="2"/>
        <v>0</v>
      </c>
      <c r="AY23" s="289">
        <f t="shared" si="7"/>
        <v>0</v>
      </c>
      <c r="AZ23" s="208"/>
    </row>
    <row r="24" spans="1:52" s="287" customFormat="1" x14ac:dyDescent="0.25">
      <c r="A24" s="289" t="s">
        <v>1472</v>
      </c>
      <c r="B24" s="288">
        <v>5511</v>
      </c>
      <c r="C24" s="287" t="s">
        <v>1250</v>
      </c>
      <c r="D24" s="62"/>
      <c r="E24" s="62"/>
      <c r="F24" s="289"/>
      <c r="G24" s="290"/>
      <c r="H24" s="62"/>
      <c r="I24" s="62"/>
      <c r="J24" s="289"/>
      <c r="K24" s="290"/>
      <c r="L24" s="62"/>
      <c r="M24" s="62"/>
      <c r="N24" s="289"/>
      <c r="O24" s="290"/>
      <c r="P24" s="62"/>
      <c r="Q24" s="62"/>
      <c r="R24" s="289"/>
      <c r="S24" s="290"/>
      <c r="T24" s="62"/>
      <c r="U24" s="62"/>
      <c r="V24" s="289"/>
      <c r="W24" s="290"/>
      <c r="X24" s="62"/>
      <c r="Y24" s="62"/>
      <c r="Z24" s="289"/>
      <c r="AA24" s="290"/>
      <c r="AB24" s="62"/>
      <c r="AC24" s="62"/>
      <c r="AD24" s="289"/>
      <c r="AE24" s="290"/>
      <c r="AF24" s="62"/>
      <c r="AG24" s="62"/>
      <c r="AH24" s="62"/>
      <c r="AI24" s="289"/>
      <c r="AJ24" s="289"/>
      <c r="AK24" s="62"/>
      <c r="AL24" s="62">
        <v>28.74</v>
      </c>
      <c r="AM24" s="289" t="e">
        <f t="shared" si="4"/>
        <v>#DIV/0!</v>
      </c>
      <c r="AN24" s="289"/>
      <c r="AO24" s="62"/>
      <c r="AP24" s="62">
        <v>0</v>
      </c>
      <c r="AQ24" s="289" t="e">
        <f t="shared" si="5"/>
        <v>#DIV/0!</v>
      </c>
      <c r="AR24" s="289"/>
      <c r="AS24" s="62">
        <v>0</v>
      </c>
      <c r="AT24" s="62"/>
      <c r="AU24" s="289" t="e">
        <f t="shared" si="6"/>
        <v>#DIV/0!</v>
      </c>
      <c r="AV24" s="289"/>
      <c r="AW24" s="108"/>
      <c r="AX24" s="292">
        <f t="shared" si="2"/>
        <v>0</v>
      </c>
      <c r="AY24" s="289" t="e">
        <f t="shared" si="7"/>
        <v>#DIV/0!</v>
      </c>
      <c r="AZ24" s="293"/>
    </row>
    <row r="25" spans="1:52" s="135" customFormat="1" x14ac:dyDescent="0.25">
      <c r="A25" s="289" t="s">
        <v>356</v>
      </c>
      <c r="B25" s="138" t="str">
        <f t="shared" si="0"/>
        <v>5589</v>
      </c>
      <c r="C25" s="135" t="s">
        <v>1208</v>
      </c>
      <c r="D25" s="62">
        <v>100</v>
      </c>
      <c r="E25" s="62">
        <v>200</v>
      </c>
      <c r="F25" s="139"/>
      <c r="G25" s="137"/>
      <c r="H25" s="62">
        <v>100</v>
      </c>
      <c r="I25" s="62">
        <v>35.729999999999997</v>
      </c>
      <c r="J25" s="289">
        <f t="shared" si="8"/>
        <v>0</v>
      </c>
      <c r="K25" s="137"/>
      <c r="L25" s="62">
        <v>100</v>
      </c>
      <c r="M25" s="62">
        <v>97.77</v>
      </c>
      <c r="N25" s="289">
        <f t="shared" si="9"/>
        <v>0</v>
      </c>
      <c r="O25" s="137"/>
      <c r="P25" s="62">
        <v>100</v>
      </c>
      <c r="Q25" s="62">
        <v>3</v>
      </c>
      <c r="R25" s="289">
        <f t="shared" si="10"/>
        <v>0</v>
      </c>
      <c r="S25" s="137"/>
      <c r="T25" s="62">
        <v>100</v>
      </c>
      <c r="U25" s="62">
        <v>81.86</v>
      </c>
      <c r="V25" s="289">
        <f t="shared" si="11"/>
        <v>0</v>
      </c>
      <c r="W25" s="137"/>
      <c r="X25" s="62">
        <v>100</v>
      </c>
      <c r="Y25" s="62">
        <v>0</v>
      </c>
      <c r="Z25" s="289">
        <f t="shared" si="12"/>
        <v>0</v>
      </c>
      <c r="AA25" s="137"/>
      <c r="AB25" s="62">
        <v>100</v>
      </c>
      <c r="AC25" s="62">
        <v>0</v>
      </c>
      <c r="AD25" s="289">
        <f t="shared" si="13"/>
        <v>0</v>
      </c>
      <c r="AE25" s="137"/>
      <c r="AF25" s="62">
        <v>100</v>
      </c>
      <c r="AG25" s="62">
        <v>100</v>
      </c>
      <c r="AH25" s="62">
        <v>69.989999999999995</v>
      </c>
      <c r="AI25" s="139">
        <f t="shared" si="3"/>
        <v>0</v>
      </c>
      <c r="AJ25" s="139"/>
      <c r="AK25" s="62">
        <v>100</v>
      </c>
      <c r="AL25" s="62">
        <v>0</v>
      </c>
      <c r="AM25" s="289">
        <f t="shared" si="4"/>
        <v>0</v>
      </c>
      <c r="AN25" s="289"/>
      <c r="AO25" s="62">
        <v>100</v>
      </c>
      <c r="AP25" s="62">
        <v>104.79</v>
      </c>
      <c r="AQ25" s="289">
        <f t="shared" si="5"/>
        <v>0</v>
      </c>
      <c r="AR25" s="289"/>
      <c r="AS25" s="62">
        <v>100</v>
      </c>
      <c r="AT25" s="62">
        <v>143.85</v>
      </c>
      <c r="AU25" s="289">
        <f t="shared" si="6"/>
        <v>0</v>
      </c>
      <c r="AV25" s="289"/>
      <c r="AW25" s="108">
        <v>100</v>
      </c>
      <c r="AX25" s="292">
        <f t="shared" si="2"/>
        <v>0</v>
      </c>
      <c r="AY25" s="289">
        <f t="shared" si="7"/>
        <v>0</v>
      </c>
      <c r="AZ25" s="208"/>
    </row>
    <row r="26" spans="1:52" x14ac:dyDescent="0.25">
      <c r="A26" s="289" t="s">
        <v>357</v>
      </c>
      <c r="B26" s="66" t="str">
        <f t="shared" si="0"/>
        <v>5850</v>
      </c>
      <c r="C26" s="106" t="s">
        <v>1276</v>
      </c>
      <c r="D26" s="62">
        <v>300</v>
      </c>
      <c r="E26" s="62">
        <v>144.5</v>
      </c>
      <c r="F26" s="139"/>
      <c r="H26" s="62">
        <v>300</v>
      </c>
      <c r="I26" s="62">
        <v>534.02</v>
      </c>
      <c r="J26" s="289">
        <f t="shared" si="8"/>
        <v>0</v>
      </c>
      <c r="L26" s="62">
        <v>300</v>
      </c>
      <c r="M26" s="62">
        <v>356.5</v>
      </c>
      <c r="N26" s="289">
        <f t="shared" si="9"/>
        <v>0</v>
      </c>
      <c r="P26" s="62">
        <v>300</v>
      </c>
      <c r="Q26" s="62">
        <v>31.97</v>
      </c>
      <c r="R26" s="289">
        <f t="shared" si="10"/>
        <v>0</v>
      </c>
      <c r="T26" s="62">
        <v>300</v>
      </c>
      <c r="U26" s="62">
        <v>379.95</v>
      </c>
      <c r="V26" s="289">
        <f t="shared" si="11"/>
        <v>0</v>
      </c>
      <c r="W26" s="137"/>
      <c r="X26" s="62">
        <v>300</v>
      </c>
      <c r="Y26" s="62">
        <v>0</v>
      </c>
      <c r="Z26" s="289">
        <f t="shared" si="12"/>
        <v>0</v>
      </c>
      <c r="AA26" s="137"/>
      <c r="AB26" s="62">
        <v>300</v>
      </c>
      <c r="AC26" s="62">
        <v>0</v>
      </c>
      <c r="AD26" s="289">
        <f t="shared" si="13"/>
        <v>0</v>
      </c>
      <c r="AF26" s="62">
        <v>300</v>
      </c>
      <c r="AG26" s="62">
        <v>300</v>
      </c>
      <c r="AH26" s="62">
        <v>67.17</v>
      </c>
      <c r="AI26" s="139">
        <f t="shared" si="3"/>
        <v>0</v>
      </c>
      <c r="AJ26" s="38"/>
      <c r="AK26" s="62">
        <v>300</v>
      </c>
      <c r="AL26" s="62">
        <v>0</v>
      </c>
      <c r="AM26" s="289">
        <f t="shared" si="4"/>
        <v>0</v>
      </c>
      <c r="AN26" s="289"/>
      <c r="AO26" s="62">
        <v>300</v>
      </c>
      <c r="AP26" s="62">
        <v>0</v>
      </c>
      <c r="AQ26" s="289">
        <f t="shared" si="5"/>
        <v>0</v>
      </c>
      <c r="AR26" s="289"/>
      <c r="AS26" s="62">
        <v>300</v>
      </c>
      <c r="AT26" s="62">
        <v>0</v>
      </c>
      <c r="AU26" s="289">
        <f t="shared" si="6"/>
        <v>0</v>
      </c>
      <c r="AV26" s="289"/>
      <c r="AW26" s="108">
        <v>300</v>
      </c>
      <c r="AX26" s="292">
        <f t="shared" si="2"/>
        <v>0</v>
      </c>
      <c r="AY26" s="289">
        <f t="shared" si="7"/>
        <v>0</v>
      </c>
      <c r="AZ26" s="111"/>
    </row>
    <row r="27" spans="1:52" x14ac:dyDescent="0.25">
      <c r="A27" s="289" t="s">
        <v>358</v>
      </c>
      <c r="B27" s="66" t="str">
        <f t="shared" si="0"/>
        <v>5870</v>
      </c>
      <c r="C27" s="106" t="s">
        <v>1277</v>
      </c>
      <c r="D27" s="62">
        <v>500</v>
      </c>
      <c r="E27" s="62">
        <v>358.16</v>
      </c>
      <c r="F27" s="139"/>
      <c r="H27" s="62">
        <v>500</v>
      </c>
      <c r="I27" s="62">
        <v>589.46</v>
      </c>
      <c r="J27" s="289">
        <f t="shared" si="8"/>
        <v>0</v>
      </c>
      <c r="L27" s="62">
        <v>500</v>
      </c>
      <c r="M27" s="62">
        <v>516.72</v>
      </c>
      <c r="N27" s="289">
        <f t="shared" si="9"/>
        <v>0</v>
      </c>
      <c r="P27" s="62">
        <v>500</v>
      </c>
      <c r="Q27" s="62">
        <v>177.82</v>
      </c>
      <c r="R27" s="289">
        <f t="shared" si="10"/>
        <v>0</v>
      </c>
      <c r="T27" s="62">
        <v>500</v>
      </c>
      <c r="U27" s="62">
        <v>0</v>
      </c>
      <c r="V27" s="289">
        <f t="shared" si="11"/>
        <v>0</v>
      </c>
      <c r="W27" s="137"/>
      <c r="X27" s="62">
        <v>500</v>
      </c>
      <c r="Y27" s="62">
        <v>537.53</v>
      </c>
      <c r="Z27" s="289">
        <f t="shared" si="12"/>
        <v>0</v>
      </c>
      <c r="AA27" s="137"/>
      <c r="AB27" s="62">
        <v>500</v>
      </c>
      <c r="AC27" s="62">
        <v>489.64</v>
      </c>
      <c r="AD27" s="289">
        <f t="shared" si="13"/>
        <v>0</v>
      </c>
      <c r="AF27" s="62">
        <v>500</v>
      </c>
      <c r="AG27" s="62">
        <v>500</v>
      </c>
      <c r="AH27" s="62">
        <v>867.8</v>
      </c>
      <c r="AI27" s="139">
        <f t="shared" si="3"/>
        <v>0</v>
      </c>
      <c r="AJ27" s="38"/>
      <c r="AK27" s="62">
        <v>800</v>
      </c>
      <c r="AL27" s="62">
        <v>3961.1</v>
      </c>
      <c r="AM27" s="289">
        <f t="shared" si="4"/>
        <v>0.6</v>
      </c>
      <c r="AN27" s="289"/>
      <c r="AO27" s="62">
        <v>800</v>
      </c>
      <c r="AP27" s="62">
        <v>135.75</v>
      </c>
      <c r="AQ27" s="289">
        <f t="shared" si="5"/>
        <v>0</v>
      </c>
      <c r="AR27" s="289"/>
      <c r="AS27" s="62">
        <v>800</v>
      </c>
      <c r="AT27" s="62">
        <v>245.23</v>
      </c>
      <c r="AU27" s="289">
        <f t="shared" si="6"/>
        <v>0</v>
      </c>
      <c r="AV27" s="289"/>
      <c r="AW27" s="108">
        <v>800</v>
      </c>
      <c r="AX27" s="292">
        <f t="shared" si="2"/>
        <v>0</v>
      </c>
      <c r="AY27" s="289">
        <f t="shared" si="7"/>
        <v>0</v>
      </c>
      <c r="AZ27" s="293" t="s">
        <v>1075</v>
      </c>
    </row>
    <row r="28" spans="1:52" s="287" customFormat="1" hidden="1" x14ac:dyDescent="0.25">
      <c r="A28" s="289" t="s">
        <v>1279</v>
      </c>
      <c r="B28" s="288">
        <v>5781</v>
      </c>
      <c r="C28" s="287" t="s">
        <v>1280</v>
      </c>
      <c r="D28" s="62"/>
      <c r="E28" s="62"/>
      <c r="F28" s="289"/>
      <c r="G28" s="290"/>
      <c r="H28" s="62"/>
      <c r="I28" s="62"/>
      <c r="J28" s="289"/>
      <c r="K28" s="290"/>
      <c r="L28" s="62"/>
      <c r="M28" s="62"/>
      <c r="N28" s="289"/>
      <c r="O28" s="290"/>
      <c r="P28" s="62"/>
      <c r="Q28" s="62"/>
      <c r="R28" s="289"/>
      <c r="S28" s="290"/>
      <c r="T28" s="62"/>
      <c r="U28" s="62"/>
      <c r="V28" s="289"/>
      <c r="W28" s="290"/>
      <c r="X28" s="62"/>
      <c r="Y28" s="62"/>
      <c r="Z28" s="289"/>
      <c r="AA28" s="290"/>
      <c r="AB28" s="62"/>
      <c r="AC28" s="62"/>
      <c r="AD28" s="289"/>
      <c r="AE28" s="290"/>
      <c r="AF28" s="62"/>
      <c r="AG28" s="62"/>
      <c r="AH28" s="62">
        <v>75</v>
      </c>
      <c r="AI28" s="289"/>
      <c r="AJ28" s="289"/>
      <c r="AK28" s="62"/>
      <c r="AL28" s="62"/>
      <c r="AM28" s="289" t="e">
        <f t="shared" si="4"/>
        <v>#DIV/0!</v>
      </c>
      <c r="AN28" s="289"/>
      <c r="AO28" s="62"/>
      <c r="AP28" s="62"/>
      <c r="AQ28" s="289" t="e">
        <f t="shared" si="5"/>
        <v>#DIV/0!</v>
      </c>
      <c r="AR28" s="289"/>
      <c r="AS28" s="62"/>
      <c r="AT28" s="62"/>
      <c r="AU28" s="289" t="e">
        <f t="shared" si="6"/>
        <v>#DIV/0!</v>
      </c>
      <c r="AV28" s="289"/>
      <c r="AW28" s="108"/>
      <c r="AX28" s="292">
        <f t="shared" ref="AX28" si="14">AW28-AO28</f>
        <v>0</v>
      </c>
      <c r="AY28" s="289" t="e">
        <f t="shared" si="7"/>
        <v>#DIV/0!</v>
      </c>
      <c r="AZ28" s="293"/>
    </row>
    <row r="29" spans="1:52" s="64" customFormat="1" x14ac:dyDescent="0.25">
      <c r="A29" s="144"/>
      <c r="B29" s="142"/>
      <c r="C29" s="142" t="s">
        <v>168</v>
      </c>
      <c r="D29" s="143">
        <f>SUM(D10:D27)</f>
        <v>18819.96</v>
      </c>
      <c r="E29" s="143">
        <f>SUM(E10:E27)</f>
        <v>18819.960000000003</v>
      </c>
      <c r="F29" s="144">
        <v>0.06</v>
      </c>
      <c r="G29" s="142"/>
      <c r="H29" s="143">
        <f>SUM(H10:H27)</f>
        <v>17750</v>
      </c>
      <c r="I29" s="143">
        <f>SUM(I10:I27)</f>
        <v>16765.78</v>
      </c>
      <c r="J29" s="144">
        <f t="shared" si="8"/>
        <v>-5.6852405637418953E-2</v>
      </c>
      <c r="K29" s="142"/>
      <c r="L29" s="143">
        <f>SUM(L10:L27)</f>
        <v>18750</v>
      </c>
      <c r="M29" s="143">
        <f>SUM(M10:M27)</f>
        <v>19366.160000000003</v>
      </c>
      <c r="N29" s="144">
        <f t="shared" si="9"/>
        <v>5.6338028169014086E-2</v>
      </c>
      <c r="O29" s="142"/>
      <c r="P29" s="143">
        <f>SUM(P10:P27)</f>
        <v>18750</v>
      </c>
      <c r="Q29" s="143">
        <f>SUM(Q10:Q27)</f>
        <v>18706.490000000005</v>
      </c>
      <c r="R29" s="144">
        <f>(P29-L29)/L29</f>
        <v>0</v>
      </c>
      <c r="S29" s="142"/>
      <c r="T29" s="143">
        <f>SUM(T10:T27)</f>
        <v>19350</v>
      </c>
      <c r="U29" s="143">
        <f>SUM(U10:U27)</f>
        <v>21146.61</v>
      </c>
      <c r="V29" s="144">
        <f>(T29-P29)/P29</f>
        <v>3.2000000000000001E-2</v>
      </c>
      <c r="W29" s="142"/>
      <c r="X29" s="143">
        <f>SUM(X10:X27)</f>
        <v>19350</v>
      </c>
      <c r="Y29" s="143">
        <f>SUM(Y10:Y27)</f>
        <v>16828.919999999998</v>
      </c>
      <c r="Z29" s="144">
        <f>(X29-T29)/T29</f>
        <v>0</v>
      </c>
      <c r="AA29" s="142"/>
      <c r="AB29" s="143">
        <f>SUM(AB10:AB27)</f>
        <v>19950</v>
      </c>
      <c r="AC29" s="143">
        <f>SUM(AC10:AC27)</f>
        <v>18274.879999999997</v>
      </c>
      <c r="AD29" s="144">
        <f>(AB29-X29)/X29</f>
        <v>3.1007751937984496E-2</v>
      </c>
      <c r="AE29" s="142"/>
      <c r="AF29" s="143">
        <f>SUM(AF10:AF27)</f>
        <v>20200</v>
      </c>
      <c r="AG29" s="143">
        <f>SUM(AG10:AG28)</f>
        <v>20200</v>
      </c>
      <c r="AH29" s="294">
        <f>SUM(AH10:AH28)</f>
        <v>18620.07</v>
      </c>
      <c r="AI29" s="144">
        <f t="shared" si="3"/>
        <v>1.2531328320802004E-2</v>
      </c>
      <c r="AJ29" s="144"/>
      <c r="AK29" s="294">
        <f>SUM(AK10:AK28)</f>
        <v>21600</v>
      </c>
      <c r="AL29" s="294">
        <f>SUM(AL10:AL28)</f>
        <v>19966.169999999998</v>
      </c>
      <c r="AM29" s="144">
        <f t="shared" si="4"/>
        <v>6.9306930693069313E-2</v>
      </c>
      <c r="AN29" s="144"/>
      <c r="AO29" s="294">
        <f>SUM(AO10:AO28)</f>
        <v>22150</v>
      </c>
      <c r="AP29" s="294">
        <f>SUM(AP10:AP28)</f>
        <v>14116.27</v>
      </c>
      <c r="AQ29" s="144">
        <f t="shared" si="5"/>
        <v>2.5462962962962962E-2</v>
      </c>
      <c r="AR29" s="144"/>
      <c r="AS29" s="294">
        <f>SUM(AS10:AS28)</f>
        <v>26350</v>
      </c>
      <c r="AT29" s="294">
        <f>SUM(AT10:AT28)</f>
        <v>14969.019999999999</v>
      </c>
      <c r="AU29" s="144">
        <f>(AS29-AO29)/AO29</f>
        <v>0.18961625282167044</v>
      </c>
      <c r="AV29" s="144"/>
      <c r="AW29" s="143">
        <f>SUM(AW10:AW28)</f>
        <v>27650</v>
      </c>
      <c r="AX29" s="143">
        <f>SUM(AX10:AX28)</f>
        <v>1300</v>
      </c>
      <c r="AY29" s="144">
        <f>(AW29-AS29)/AS29</f>
        <v>4.9335863377609111E-2</v>
      </c>
      <c r="AZ29" s="142"/>
    </row>
    <row r="30" spans="1:52" s="135" customFormat="1" x14ac:dyDescent="0.25">
      <c r="A30" s="289"/>
      <c r="D30" s="62"/>
      <c r="E30" s="62"/>
      <c r="F30" s="139"/>
      <c r="G30" s="137"/>
      <c r="H30" s="62"/>
      <c r="I30" s="62"/>
      <c r="J30" s="289"/>
      <c r="K30" s="137"/>
      <c r="L30" s="62"/>
      <c r="M30" s="62"/>
      <c r="N30" s="289"/>
      <c r="O30" s="137"/>
      <c r="P30" s="62"/>
      <c r="Q30" s="62"/>
      <c r="R30" s="289"/>
      <c r="S30" s="137"/>
      <c r="T30" s="62"/>
      <c r="U30" s="62"/>
      <c r="V30" s="289"/>
      <c r="W30" s="137"/>
      <c r="X30" s="62"/>
      <c r="Y30" s="62"/>
      <c r="Z30" s="289"/>
      <c r="AA30" s="137"/>
      <c r="AB30" s="62"/>
      <c r="AC30" s="62"/>
      <c r="AD30" s="289"/>
      <c r="AE30" s="137"/>
      <c r="AF30" s="62"/>
      <c r="AG30" s="62"/>
      <c r="AH30" s="62"/>
      <c r="AI30" s="139"/>
      <c r="AJ30" s="139"/>
      <c r="AK30" s="62"/>
      <c r="AL30" s="62"/>
      <c r="AM30" s="289"/>
      <c r="AN30" s="289"/>
      <c r="AO30" s="62"/>
      <c r="AP30" s="62"/>
      <c r="AQ30" s="289"/>
      <c r="AR30" s="289"/>
      <c r="AS30" s="62"/>
      <c r="AT30" s="62"/>
      <c r="AU30" s="289"/>
      <c r="AV30" s="289"/>
      <c r="AW30" s="62"/>
      <c r="AX30" s="62"/>
      <c r="AY30" s="289"/>
    </row>
    <row r="31" spans="1:52" s="64" customFormat="1" ht="12.75" x14ac:dyDescent="0.2">
      <c r="A31" s="154"/>
      <c r="B31" s="151"/>
      <c r="C31" s="156" t="s">
        <v>169</v>
      </c>
      <c r="D31" s="153">
        <f>D7+D29</f>
        <v>18819.96</v>
      </c>
      <c r="E31" s="153">
        <f>E7+E29</f>
        <v>18819.960000000003</v>
      </c>
      <c r="F31" s="154">
        <v>0.06</v>
      </c>
      <c r="G31" s="151"/>
      <c r="H31" s="153">
        <f>H7+H29</f>
        <v>17750</v>
      </c>
      <c r="I31" s="153">
        <f>I7+I29</f>
        <v>16765.78</v>
      </c>
      <c r="J31" s="154">
        <f t="shared" si="8"/>
        <v>-5.6852405637418953E-2</v>
      </c>
      <c r="K31" s="151"/>
      <c r="L31" s="153">
        <f>L7+L29</f>
        <v>18750</v>
      </c>
      <c r="M31" s="153">
        <f>M7+M29</f>
        <v>19366.160000000003</v>
      </c>
      <c r="N31" s="154">
        <f t="shared" si="9"/>
        <v>5.6338028169014086E-2</v>
      </c>
      <c r="O31" s="151"/>
      <c r="P31" s="153">
        <f>P7+P29</f>
        <v>18750</v>
      </c>
      <c r="Q31" s="153">
        <f>Q7+Q29</f>
        <v>18706.490000000005</v>
      </c>
      <c r="R31" s="154">
        <f t="shared" si="10"/>
        <v>0</v>
      </c>
      <c r="S31" s="151"/>
      <c r="T31" s="153">
        <f>T7+T29</f>
        <v>19350</v>
      </c>
      <c r="U31" s="153">
        <f>U7+U29</f>
        <v>21146.61</v>
      </c>
      <c r="V31" s="154">
        <f t="shared" si="11"/>
        <v>3.2000000000000001E-2</v>
      </c>
      <c r="W31" s="151"/>
      <c r="X31" s="153">
        <f>X7+X29</f>
        <v>19350</v>
      </c>
      <c r="Y31" s="153">
        <f>Y7+Y29</f>
        <v>16828.919999999998</v>
      </c>
      <c r="Z31" s="154">
        <f t="shared" si="12"/>
        <v>0</v>
      </c>
      <c r="AA31" s="151"/>
      <c r="AB31" s="153">
        <f>AB7+AB29</f>
        <v>19950</v>
      </c>
      <c r="AC31" s="153">
        <f>AC7+AC29</f>
        <v>18274.879999999997</v>
      </c>
      <c r="AD31" s="154">
        <f t="shared" si="13"/>
        <v>3.1007751937984496E-2</v>
      </c>
      <c r="AE31" s="151"/>
      <c r="AF31" s="153">
        <f>AF7+AF29</f>
        <v>20200</v>
      </c>
      <c r="AG31" s="153">
        <f>AG7+AG29</f>
        <v>20200</v>
      </c>
      <c r="AH31" s="153">
        <f>AH7+AH29</f>
        <v>18620.07</v>
      </c>
      <c r="AI31" s="154">
        <f>(AG31-AB31)/AB31</f>
        <v>1.2531328320802004E-2</v>
      </c>
      <c r="AJ31" s="154"/>
      <c r="AK31" s="295">
        <f>AK7+AK29</f>
        <v>21600</v>
      </c>
      <c r="AL31" s="295">
        <f>AL7+AL29</f>
        <v>19966.169999999998</v>
      </c>
      <c r="AM31" s="154">
        <f t="shared" si="4"/>
        <v>6.9306930693069313E-2</v>
      </c>
      <c r="AN31" s="154"/>
      <c r="AO31" s="295">
        <f>AO7+AO29</f>
        <v>22150</v>
      </c>
      <c r="AP31" s="295">
        <f>AP7+AP29</f>
        <v>14116.27</v>
      </c>
      <c r="AQ31" s="154">
        <f t="shared" si="5"/>
        <v>2.5462962962962962E-2</v>
      </c>
      <c r="AR31" s="154"/>
      <c r="AS31" s="295">
        <f>AS7+AS29</f>
        <v>26350</v>
      </c>
      <c r="AT31" s="295">
        <f>AT7+AT29</f>
        <v>14969.019999999999</v>
      </c>
      <c r="AU31" s="154">
        <f t="shared" si="6"/>
        <v>0.18961625282167044</v>
      </c>
      <c r="AV31" s="154"/>
      <c r="AW31" s="153">
        <f>AW7+AW29</f>
        <v>27650</v>
      </c>
      <c r="AX31" s="153">
        <f>AX7+AX29</f>
        <v>1300</v>
      </c>
      <c r="AY31" s="154">
        <f t="shared" si="7"/>
        <v>4.9335863377609111E-2</v>
      </c>
      <c r="AZ31" s="156"/>
    </row>
    <row r="32" spans="1:52" x14ac:dyDescent="0.25">
      <c r="D32" s="67"/>
      <c r="H32" s="67"/>
      <c r="L32" s="67"/>
      <c r="P32" s="67"/>
      <c r="T32" s="67"/>
      <c r="X32" s="67"/>
      <c r="AB32" s="67"/>
      <c r="AF32" s="67"/>
      <c r="AG32" s="67"/>
      <c r="AK32" s="296"/>
      <c r="AO32" s="296"/>
      <c r="AS32" s="296"/>
    </row>
    <row r="33" spans="3:50" s="61" customFormat="1" thickBot="1" x14ac:dyDescent="0.25">
      <c r="C33" s="61" t="s">
        <v>170</v>
      </c>
      <c r="D33" s="69"/>
      <c r="E33" s="68">
        <f>D31-E31</f>
        <v>0</v>
      </c>
      <c r="G33" s="65"/>
      <c r="H33" s="69"/>
      <c r="I33" s="68">
        <f>H31-I31</f>
        <v>984.22000000000116</v>
      </c>
      <c r="K33" s="65"/>
      <c r="L33" s="69"/>
      <c r="M33" s="68">
        <f>L31-M31</f>
        <v>-616.16000000000349</v>
      </c>
      <c r="O33" s="65"/>
      <c r="P33" s="69"/>
      <c r="Q33" s="68">
        <f>P31-Q31</f>
        <v>43.509999999994761</v>
      </c>
      <c r="S33" s="65"/>
      <c r="T33" s="69"/>
      <c r="U33" s="68">
        <f>T31-U31</f>
        <v>-1796.6100000000006</v>
      </c>
      <c r="W33" s="65"/>
      <c r="X33" s="69"/>
      <c r="Y33" s="68">
        <f>X31-Y31</f>
        <v>2521.0800000000017</v>
      </c>
      <c r="AA33" s="65"/>
      <c r="AB33" s="69"/>
      <c r="AC33" s="68">
        <f>AB31-AC31</f>
        <v>1675.1200000000026</v>
      </c>
      <c r="AE33" s="65"/>
      <c r="AF33" s="69"/>
      <c r="AG33" s="69"/>
      <c r="AH33" s="68">
        <f>AG31-AH31</f>
        <v>1579.9300000000003</v>
      </c>
      <c r="AK33" s="69"/>
      <c r="AL33" s="68">
        <f>AK31-AL31</f>
        <v>1633.8300000000017</v>
      </c>
      <c r="AO33" s="69"/>
      <c r="AP33" s="68">
        <f>AO31-AP31</f>
        <v>8033.73</v>
      </c>
      <c r="AS33" s="69"/>
      <c r="AT33" s="68">
        <f>AS31-AT31</f>
        <v>11380.980000000001</v>
      </c>
      <c r="AW33" s="70"/>
      <c r="AX33" s="70"/>
    </row>
    <row r="34" spans="3:50" ht="14.25" thickTop="1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</row>
    <row r="35" spans="3:50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</row>
    <row r="36" spans="3:50" ht="14.25" x14ac:dyDescent="0.3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P36" s="489">
        <v>1347.31</v>
      </c>
      <c r="AQ36" s="490" t="s">
        <v>1770</v>
      </c>
      <c r="AS36" s="296"/>
      <c r="AT36" s="253"/>
    </row>
    <row r="37" spans="3:50" ht="14.25" x14ac:dyDescent="0.3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P37" s="491">
        <v>300</v>
      </c>
      <c r="AQ37" s="490" t="s">
        <v>1771</v>
      </c>
      <c r="AS37" s="296"/>
      <c r="AT37" s="253"/>
    </row>
    <row r="38" spans="3:50" ht="14.25" x14ac:dyDescent="0.3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P38" s="492">
        <v>1647.31</v>
      </c>
      <c r="AQ38" s="490"/>
      <c r="AS38" s="296"/>
      <c r="AT38" s="253"/>
    </row>
    <row r="39" spans="3:50" ht="14.25" x14ac:dyDescent="0.3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P39" s="490"/>
      <c r="AQ39" s="490"/>
      <c r="AS39" s="296"/>
    </row>
    <row r="40" spans="3:50" ht="14.25" x14ac:dyDescent="0.3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P40" s="490"/>
      <c r="AQ40" s="490"/>
      <c r="AS40" s="296"/>
    </row>
    <row r="41" spans="3:50" ht="14.25" x14ac:dyDescent="0.3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P41" s="490"/>
      <c r="AQ41" s="490"/>
      <c r="AS41" s="296"/>
    </row>
    <row r="42" spans="3:50" ht="14.25" x14ac:dyDescent="0.3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P42" s="490"/>
      <c r="AQ42" s="490"/>
      <c r="AS42" s="296"/>
    </row>
    <row r="43" spans="3:50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3:50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3:50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3:50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3:50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3:50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296" t="s">
        <v>1128</v>
      </c>
      <c r="E120" s="135">
        <v>30.35</v>
      </c>
      <c r="F120" s="135">
        <v>25</v>
      </c>
      <c r="G120" s="290"/>
      <c r="H120" s="296"/>
      <c r="I120" s="287"/>
      <c r="J120" s="28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K3:AM3"/>
    <mergeCell ref="AO3:AQ3"/>
    <mergeCell ref="AS3:AU3"/>
  </mergeCells>
  <pageMargins left="0.75" right="0.75" top="1" bottom="1" header="0.5" footer="0.5"/>
  <pageSetup paperSize="5" scale="99" fitToHeight="3" orientation="landscape" copies="15" r:id="rId1"/>
  <headerFooter alignWithMargins="0">
    <oddHeader>&amp;C&amp;"-,Bold"Proposed Budget &amp; Analysis Report for FY22</oddHeader>
    <oddFooter>&amp;C&amp;D&amp;T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66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347" bestFit="1" customWidth="1"/>
    <col min="2" max="2" width="5" style="106" customWidth="1"/>
    <col min="3" max="3" width="25.42578125" style="106" customWidth="1"/>
    <col min="4" max="4" width="10.5703125" style="135" bestFit="1" customWidth="1"/>
    <col min="5" max="5" width="11.5703125" style="135" customWidth="1"/>
    <col min="6" max="6" width="5.28515625" style="135" customWidth="1"/>
    <col min="7" max="7" width="3.42578125" style="135" customWidth="1"/>
    <col min="8" max="8" width="10.5703125" style="135" bestFit="1" customWidth="1"/>
    <col min="9" max="9" width="10.5703125" style="135" customWidth="1"/>
    <col min="10" max="10" width="8.5703125" style="135" bestFit="1" customWidth="1"/>
    <col min="11" max="11" width="2.42578125" style="135" customWidth="1"/>
    <col min="12" max="12" width="10.5703125" style="135" bestFit="1" customWidth="1"/>
    <col min="13" max="13" width="10.5703125" style="135" customWidth="1"/>
    <col min="14" max="14" width="7.5703125" style="135" bestFit="1" customWidth="1"/>
    <col min="15" max="15" width="2.42578125" style="135" customWidth="1"/>
    <col min="16" max="16" width="10.5703125" style="135" bestFit="1" customWidth="1"/>
    <col min="17" max="17" width="10.5703125" style="135" customWidth="1"/>
    <col min="18" max="18" width="8.5703125" style="135" bestFit="1" customWidth="1"/>
    <col min="19" max="19" width="2.42578125" style="135" customWidth="1"/>
    <col min="20" max="20" width="10.5703125" style="106" bestFit="1" customWidth="1"/>
    <col min="21" max="21" width="10.5703125" style="106" customWidth="1"/>
    <col min="22" max="22" width="7.140625" style="106" bestFit="1" customWidth="1"/>
    <col min="23" max="23" width="2.42578125" style="106" customWidth="1"/>
    <col min="24" max="25" width="10.5703125" style="106" bestFit="1" customWidth="1"/>
    <col min="26" max="26" width="7.140625" style="106" bestFit="1" customWidth="1"/>
    <col min="27" max="27" width="2.42578125" style="106" customWidth="1"/>
    <col min="28" max="29" width="10.5703125" style="106" customWidth="1"/>
    <col min="30" max="30" width="6.140625" style="106" bestFit="1" customWidth="1"/>
    <col min="31" max="31" width="2.42578125" style="135" customWidth="1"/>
    <col min="32" max="32" width="10.5703125" style="135" customWidth="1"/>
    <col min="33" max="33" width="12.42578125" style="135" bestFit="1" customWidth="1"/>
    <col min="34" max="34" width="11.42578125" style="135" customWidth="1"/>
    <col min="35" max="35" width="6.140625" style="135" bestFit="1" customWidth="1"/>
    <col min="36" max="36" width="1.85546875" style="106" customWidth="1"/>
    <col min="37" max="37" width="13.28515625" style="347" customWidth="1"/>
    <col min="38" max="38" width="11.5703125" style="347" customWidth="1"/>
    <col min="39" max="39" width="7.5703125" style="347" bestFit="1" customWidth="1"/>
    <col min="40" max="40" width="2.42578125" style="347" customWidth="1"/>
    <col min="41" max="41" width="10.85546875" style="287" bestFit="1" customWidth="1"/>
    <col min="42" max="42" width="12.42578125" style="287" customWidth="1"/>
    <col min="43" max="43" width="13.28515625" style="287" bestFit="1" customWidth="1"/>
    <col min="44" max="44" width="2.42578125" style="347" customWidth="1"/>
    <col min="45" max="45" width="10.5703125" style="347" bestFit="1" customWidth="1"/>
    <col min="46" max="46" width="11.85546875" style="347" customWidth="1"/>
    <col min="47" max="47" width="8.5703125" style="347" bestFit="1" customWidth="1"/>
    <col min="48" max="48" width="2.42578125" style="347" hidden="1" customWidth="1"/>
    <col min="49" max="49" width="12" style="60" hidden="1" customWidth="1"/>
    <col min="50" max="50" width="11.28515625" style="60" hidden="1" customWidth="1"/>
    <col min="51" max="51" width="9.5703125" style="106" hidden="1" customWidth="1"/>
    <col min="52" max="52" width="22.8554687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A3" s="65"/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customHeight="1" x14ac:dyDescent="0.3">
      <c r="C4" s="503" t="s">
        <v>1851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O4" s="521" t="s">
        <v>29</v>
      </c>
      <c r="AP4" s="521" t="s">
        <v>27</v>
      </c>
      <c r="AQ4" s="521" t="s">
        <v>162</v>
      </c>
      <c r="AS4" s="521" t="s">
        <v>29</v>
      </c>
      <c r="AT4" s="524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Z5" s="61"/>
    </row>
    <row r="6" spans="1:52" x14ac:dyDescent="0.25">
      <c r="D6" s="62"/>
      <c r="E6" s="62"/>
      <c r="H6" s="62"/>
      <c r="I6" s="62"/>
      <c r="L6" s="62"/>
      <c r="M6" s="62"/>
      <c r="P6" s="62"/>
      <c r="Q6" s="62"/>
      <c r="T6" s="62"/>
      <c r="U6" s="62"/>
      <c r="X6" s="62"/>
      <c r="Y6" s="62"/>
      <c r="AB6" s="62"/>
      <c r="AC6" s="62"/>
      <c r="AF6" s="141"/>
      <c r="AG6" s="141"/>
      <c r="AH6" s="62"/>
      <c r="AK6" s="62"/>
      <c r="AL6" s="62"/>
      <c r="AO6" s="141"/>
      <c r="AP6" s="62"/>
      <c r="AS6" s="141"/>
      <c r="AT6" s="62"/>
      <c r="AW6" s="85"/>
      <c r="AX6" s="85"/>
      <c r="AZ6" s="135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>
        <f>SUM(AF6)</f>
        <v>0</v>
      </c>
      <c r="AG7" s="150">
        <f>SUM(AG6)</f>
        <v>0</v>
      </c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48">
        <f>SUM(AO6:AO6)</f>
        <v>0</v>
      </c>
      <c r="AP7" s="148">
        <f>SUM(AP6:AP6)</f>
        <v>0</v>
      </c>
      <c r="AQ7" s="149"/>
      <c r="AR7" s="147"/>
      <c r="AS7" s="148">
        <f>SUM(AS6:AS6)</f>
        <v>0</v>
      </c>
      <c r="AT7" s="148">
        <f>SUM(AT6:AT6)</f>
        <v>0</v>
      </c>
      <c r="AU7" s="149"/>
      <c r="AV7" s="147"/>
      <c r="AW7" s="150">
        <f>SUM(AW6)</f>
        <v>0</v>
      </c>
      <c r="AX7" s="148">
        <f>SUM(AX6:AX6)</f>
        <v>0</v>
      </c>
      <c r="AY7" s="149"/>
      <c r="AZ7" s="147"/>
    </row>
    <row r="8" spans="1:52" x14ac:dyDescent="0.25">
      <c r="D8" s="62"/>
      <c r="E8" s="62"/>
      <c r="H8" s="62"/>
      <c r="I8" s="62"/>
      <c r="L8" s="62"/>
      <c r="M8" s="62"/>
      <c r="P8" s="62"/>
      <c r="Q8" s="62"/>
      <c r="T8" s="62"/>
      <c r="U8" s="62"/>
      <c r="X8" s="62"/>
      <c r="Y8" s="62"/>
      <c r="AB8" s="62"/>
      <c r="AC8" s="62"/>
      <c r="AF8" s="141"/>
      <c r="AG8" s="141"/>
      <c r="AH8" s="62"/>
      <c r="AK8" s="62"/>
      <c r="AL8" s="62"/>
      <c r="AO8" s="62"/>
      <c r="AP8" s="62"/>
      <c r="AS8" s="62"/>
      <c r="AT8" s="62"/>
      <c r="AW8" s="85"/>
      <c r="AX8" s="85"/>
    </row>
    <row r="9" spans="1:52" x14ac:dyDescent="0.25">
      <c r="C9" s="61" t="s">
        <v>1623</v>
      </c>
      <c r="D9" s="62"/>
      <c r="E9" s="62"/>
      <c r="H9" s="62"/>
      <c r="I9" s="62"/>
      <c r="L9" s="62"/>
      <c r="M9" s="62"/>
      <c r="P9" s="62"/>
      <c r="Q9" s="62"/>
      <c r="T9" s="62"/>
      <c r="U9" s="62"/>
      <c r="X9" s="62"/>
      <c r="Y9" s="62"/>
      <c r="AB9" s="62"/>
      <c r="AC9" s="62"/>
      <c r="AF9" s="141"/>
      <c r="AG9" s="141"/>
      <c r="AH9" s="62"/>
      <c r="AK9" s="62"/>
      <c r="AL9" s="62"/>
      <c r="AO9" s="62"/>
      <c r="AP9" s="62"/>
      <c r="AS9" s="62"/>
      <c r="AT9" s="62"/>
      <c r="AW9" s="85"/>
      <c r="AX9" s="85"/>
      <c r="AZ9" s="61"/>
    </row>
    <row r="10" spans="1:52" s="347" customFormat="1" x14ac:dyDescent="0.25">
      <c r="A10" s="119" t="s">
        <v>970</v>
      </c>
      <c r="B10" s="349" t="str">
        <f>MID(A10,14,4)</f>
        <v>5302</v>
      </c>
      <c r="C10" s="347" t="s">
        <v>1341</v>
      </c>
      <c r="D10" s="62">
        <v>0</v>
      </c>
      <c r="E10" s="62">
        <v>0</v>
      </c>
      <c r="H10" s="62">
        <v>0</v>
      </c>
      <c r="I10" s="62">
        <v>0</v>
      </c>
      <c r="L10" s="62">
        <v>0</v>
      </c>
      <c r="M10" s="62">
        <v>0</v>
      </c>
      <c r="P10" s="62">
        <v>0</v>
      </c>
      <c r="Q10" s="62">
        <v>0</v>
      </c>
      <c r="T10" s="62">
        <v>0</v>
      </c>
      <c r="U10" s="62">
        <v>0</v>
      </c>
      <c r="X10" s="62">
        <v>0</v>
      </c>
      <c r="Y10" s="62">
        <v>8335</v>
      </c>
      <c r="AB10" s="62">
        <v>0</v>
      </c>
      <c r="AC10" s="62">
        <v>1506.25</v>
      </c>
      <c r="AE10" s="290"/>
      <c r="AF10" s="141"/>
      <c r="AG10" s="141"/>
      <c r="AH10" s="62">
        <v>240</v>
      </c>
      <c r="AJ10" s="289"/>
      <c r="AK10" s="62">
        <v>0</v>
      </c>
      <c r="AL10" s="62">
        <v>2320</v>
      </c>
      <c r="AN10" s="290"/>
      <c r="AO10" s="62">
        <v>0</v>
      </c>
      <c r="AP10" s="62"/>
      <c r="AR10" s="290"/>
      <c r="AS10" s="62">
        <v>0</v>
      </c>
      <c r="AT10" s="62"/>
      <c r="AV10" s="290"/>
      <c r="AW10" s="63"/>
      <c r="AX10" s="62">
        <f>AW10-AS10</f>
        <v>0</v>
      </c>
      <c r="AZ10" s="118"/>
    </row>
    <row r="11" spans="1:52" x14ac:dyDescent="0.25">
      <c r="A11" s="119" t="s">
        <v>1809</v>
      </c>
      <c r="B11" s="66" t="str">
        <f>MID(A11,14,4)</f>
        <v>5306</v>
      </c>
      <c r="C11" s="106" t="s">
        <v>1203</v>
      </c>
      <c r="D11" s="62"/>
      <c r="E11" s="62"/>
      <c r="H11" s="62"/>
      <c r="I11" s="62"/>
      <c r="L11" s="62"/>
      <c r="M11" s="62"/>
      <c r="P11" s="62"/>
      <c r="Q11" s="62"/>
      <c r="T11" s="62"/>
      <c r="U11" s="62"/>
      <c r="V11" s="135"/>
      <c r="W11" s="135"/>
      <c r="X11" s="62"/>
      <c r="Y11" s="62"/>
      <c r="Z11" s="135"/>
      <c r="AA11" s="135"/>
      <c r="AB11" s="62"/>
      <c r="AC11" s="62"/>
      <c r="AD11" s="135"/>
      <c r="AE11" s="137"/>
      <c r="AF11" s="141"/>
      <c r="AG11" s="141"/>
      <c r="AH11" s="62"/>
      <c r="AJ11" s="38"/>
      <c r="AK11" s="62"/>
      <c r="AL11" s="62"/>
      <c r="AN11" s="290"/>
      <c r="AO11" s="62"/>
      <c r="AP11" s="62"/>
      <c r="AQ11" s="347"/>
      <c r="AR11" s="290"/>
      <c r="AS11" s="62"/>
      <c r="AT11" s="62">
        <v>84</v>
      </c>
      <c r="AV11" s="290"/>
      <c r="AW11" s="63"/>
      <c r="AX11" s="62"/>
      <c r="AY11" s="135"/>
      <c r="AZ11" s="118"/>
    </row>
    <row r="12" spans="1:52" s="135" customFormat="1" x14ac:dyDescent="0.25">
      <c r="A12" s="290" t="s">
        <v>359</v>
      </c>
      <c r="B12" s="138" t="str">
        <f>MID(A12,14,4)</f>
        <v>5399</v>
      </c>
      <c r="C12" s="135" t="s">
        <v>1206</v>
      </c>
      <c r="D12" s="62">
        <v>52355.54</v>
      </c>
      <c r="E12" s="62">
        <v>38608.199999999997</v>
      </c>
      <c r="H12" s="62">
        <v>30000</v>
      </c>
      <c r="I12" s="62">
        <v>20185.96</v>
      </c>
      <c r="L12" s="62">
        <v>30000</v>
      </c>
      <c r="M12" s="62">
        <v>13711.53</v>
      </c>
      <c r="P12" s="62">
        <v>28000</v>
      </c>
      <c r="Q12" s="62">
        <v>18769.900000000001</v>
      </c>
      <c r="T12" s="62">
        <v>30000</v>
      </c>
      <c r="U12" s="62">
        <v>29600.91</v>
      </c>
      <c r="X12" s="62">
        <v>30000</v>
      </c>
      <c r="Y12" s="62">
        <v>14272.43</v>
      </c>
      <c r="AB12" s="62">
        <v>30000</v>
      </c>
      <c r="AC12" s="62">
        <v>28517.24</v>
      </c>
      <c r="AE12" s="137"/>
      <c r="AF12" s="62">
        <v>30000</v>
      </c>
      <c r="AG12" s="62">
        <v>30000</v>
      </c>
      <c r="AH12" s="62">
        <v>9805.0300000000007</v>
      </c>
      <c r="AI12" s="47">
        <f>(AG12-AB12)/AB12</f>
        <v>0</v>
      </c>
      <c r="AJ12" s="139"/>
      <c r="AK12" s="62">
        <v>28000</v>
      </c>
      <c r="AL12" s="416">
        <v>34649.9</v>
      </c>
      <c r="AM12" s="47">
        <f>(AK12-AG12)/AG12</f>
        <v>-6.6666666666666666E-2</v>
      </c>
      <c r="AN12" s="290"/>
      <c r="AO12" s="62">
        <v>30000</v>
      </c>
      <c r="AP12" s="416">
        <v>31047.94</v>
      </c>
      <c r="AQ12" s="47">
        <f>(AO12-AK12)/AK12</f>
        <v>7.1428571428571425E-2</v>
      </c>
      <c r="AR12" s="290"/>
      <c r="AS12" s="62">
        <v>30000</v>
      </c>
      <c r="AT12" s="416">
        <v>3548.5</v>
      </c>
      <c r="AU12" s="47">
        <f>(AS12-AO12)/AO12</f>
        <v>0</v>
      </c>
      <c r="AV12" s="290"/>
      <c r="AW12" s="63">
        <v>30000</v>
      </c>
      <c r="AX12" s="62">
        <f>AW12-AS12</f>
        <v>0</v>
      </c>
      <c r="AY12" s="47">
        <f>(AW12-AS12)/AS12</f>
        <v>0</v>
      </c>
      <c r="AZ12" s="118"/>
    </row>
    <row r="13" spans="1:52" x14ac:dyDescent="0.25">
      <c r="A13" s="290" t="s">
        <v>360</v>
      </c>
      <c r="B13" s="66" t="str">
        <f>MID(A13,14,4)</f>
        <v>5589</v>
      </c>
      <c r="C13" s="106" t="s">
        <v>1208</v>
      </c>
      <c r="D13" s="62">
        <v>5000</v>
      </c>
      <c r="E13" s="62">
        <v>0</v>
      </c>
      <c r="H13" s="62">
        <v>6000</v>
      </c>
      <c r="I13" s="62">
        <v>237.28</v>
      </c>
      <c r="L13" s="62">
        <v>5000</v>
      </c>
      <c r="M13" s="62">
        <v>1717</v>
      </c>
      <c r="P13" s="62">
        <v>2000</v>
      </c>
      <c r="Q13" s="62">
        <v>443.38</v>
      </c>
      <c r="T13" s="62">
        <v>5000</v>
      </c>
      <c r="U13" s="62">
        <v>35.69</v>
      </c>
      <c r="V13" s="135"/>
      <c r="W13" s="135"/>
      <c r="X13" s="62">
        <v>5000</v>
      </c>
      <c r="Y13" s="62">
        <v>102.7</v>
      </c>
      <c r="Z13" s="135"/>
      <c r="AA13" s="135"/>
      <c r="AB13" s="62">
        <v>5000</v>
      </c>
      <c r="AC13" s="62">
        <v>2835.8</v>
      </c>
      <c r="AD13" s="135"/>
      <c r="AE13" s="137"/>
      <c r="AF13" s="62">
        <v>5000</v>
      </c>
      <c r="AG13" s="62">
        <v>5000</v>
      </c>
      <c r="AH13" s="62">
        <v>0</v>
      </c>
      <c r="AI13" s="47">
        <f>(AG13-AB13)/AB13</f>
        <v>0</v>
      </c>
      <c r="AJ13" s="38"/>
      <c r="AK13" s="62">
        <v>5000</v>
      </c>
      <c r="AL13" s="62">
        <v>0</v>
      </c>
      <c r="AM13" s="47">
        <f>(AK13-AG13)/AG13</f>
        <v>0</v>
      </c>
      <c r="AN13" s="290"/>
      <c r="AO13" s="62">
        <v>5000</v>
      </c>
      <c r="AP13" s="62">
        <v>0</v>
      </c>
      <c r="AQ13" s="47">
        <f>(AO13-AK13)/AK13</f>
        <v>0</v>
      </c>
      <c r="AR13" s="290"/>
      <c r="AS13" s="62">
        <v>5000</v>
      </c>
      <c r="AT13" s="62">
        <v>0</v>
      </c>
      <c r="AU13" s="47">
        <f>(AS13-AO13)/AO13</f>
        <v>0</v>
      </c>
      <c r="AV13" s="290"/>
      <c r="AW13" s="63">
        <v>5000</v>
      </c>
      <c r="AX13" s="62">
        <f t="shared" ref="AX13:AX14" si="0">AW13-AS13</f>
        <v>0</v>
      </c>
      <c r="AY13" s="47">
        <f>(AW13-AS13)/AS13</f>
        <v>0</v>
      </c>
      <c r="AZ13" s="111"/>
    </row>
    <row r="14" spans="1:52" x14ac:dyDescent="0.25">
      <c r="A14" s="290" t="s">
        <v>822</v>
      </c>
      <c r="B14" s="66">
        <v>5600</v>
      </c>
      <c r="C14" s="106" t="s">
        <v>1342</v>
      </c>
      <c r="D14" s="62">
        <v>0</v>
      </c>
      <c r="E14" s="62">
        <v>0</v>
      </c>
      <c r="H14" s="62">
        <v>0</v>
      </c>
      <c r="I14" s="62">
        <v>0</v>
      </c>
      <c r="L14" s="62">
        <v>0</v>
      </c>
      <c r="M14" s="62">
        <v>0</v>
      </c>
      <c r="P14" s="62">
        <v>0</v>
      </c>
      <c r="Q14" s="62">
        <v>0</v>
      </c>
      <c r="T14" s="62">
        <v>10000</v>
      </c>
      <c r="U14" s="62">
        <v>1011.25</v>
      </c>
      <c r="V14" s="135"/>
      <c r="W14" s="135"/>
      <c r="X14" s="62">
        <v>25000</v>
      </c>
      <c r="Y14" s="62">
        <v>561.5</v>
      </c>
      <c r="Z14" s="135"/>
      <c r="AA14" s="135"/>
      <c r="AB14" s="62">
        <v>25000</v>
      </c>
      <c r="AC14" s="62">
        <v>0</v>
      </c>
      <c r="AD14" s="135"/>
      <c r="AE14" s="137"/>
      <c r="AF14" s="62">
        <v>25000</v>
      </c>
      <c r="AG14" s="62">
        <v>25000</v>
      </c>
      <c r="AH14" s="62">
        <v>0</v>
      </c>
      <c r="AI14" s="47">
        <f>(AG14-AB14)/AB14</f>
        <v>0</v>
      </c>
      <c r="AJ14" s="38"/>
      <c r="AK14" s="62">
        <v>25000</v>
      </c>
      <c r="AL14" s="62">
        <v>20875</v>
      </c>
      <c r="AM14" s="47">
        <f>(AK14-AG14)/AG14</f>
        <v>0</v>
      </c>
      <c r="AN14" s="290"/>
      <c r="AO14" s="62">
        <v>15000</v>
      </c>
      <c r="AP14" s="62">
        <v>15000</v>
      </c>
      <c r="AQ14" s="47">
        <f>(AO14-AK14)/AK14</f>
        <v>-0.4</v>
      </c>
      <c r="AR14" s="290"/>
      <c r="AS14" s="62">
        <v>15000</v>
      </c>
      <c r="AT14" s="62">
        <v>0</v>
      </c>
      <c r="AU14" s="47">
        <f>(AS14-AO14)/AO14</f>
        <v>0</v>
      </c>
      <c r="AV14" s="290"/>
      <c r="AW14" s="63">
        <v>15000</v>
      </c>
      <c r="AX14" s="62">
        <f t="shared" si="0"/>
        <v>0</v>
      </c>
      <c r="AY14" s="47">
        <f>(AW14-AS14)/AS14</f>
        <v>0</v>
      </c>
      <c r="AZ14" s="118"/>
    </row>
    <row r="15" spans="1:52" s="64" customFormat="1" x14ac:dyDescent="0.25">
      <c r="A15" s="142"/>
      <c r="B15" s="142"/>
      <c r="C15" s="142" t="s">
        <v>168</v>
      </c>
      <c r="D15" s="143">
        <f>SUM(D11:D14)</f>
        <v>57355.54</v>
      </c>
      <c r="E15" s="143">
        <f>SUM(E11:E14)</f>
        <v>38608.199999999997</v>
      </c>
      <c r="F15" s="144"/>
      <c r="G15" s="142"/>
      <c r="H15" s="143">
        <f>SUM(H11:H14)</f>
        <v>36000</v>
      </c>
      <c r="I15" s="143">
        <f>SUM(I11:I14)</f>
        <v>20423.239999999998</v>
      </c>
      <c r="J15" s="145">
        <f>(H15-D15)/D15</f>
        <v>-0.37233613352781614</v>
      </c>
      <c r="K15" s="142"/>
      <c r="L15" s="143">
        <f>SUM(L11:L14)</f>
        <v>35000</v>
      </c>
      <c r="M15" s="143">
        <f>SUM(M11:M14)</f>
        <v>15428.53</v>
      </c>
      <c r="N15" s="145">
        <f>(L15-H15)/H15</f>
        <v>-2.7777777777777776E-2</v>
      </c>
      <c r="O15" s="142"/>
      <c r="P15" s="143">
        <f>SUM(P11:P14)</f>
        <v>30000</v>
      </c>
      <c r="Q15" s="143">
        <f>SUM(Q11:Q14)</f>
        <v>19213.280000000002</v>
      </c>
      <c r="R15" s="145">
        <f>(P15-L15)/L15</f>
        <v>-0.14285714285714285</v>
      </c>
      <c r="S15" s="142"/>
      <c r="T15" s="143">
        <f>SUM(T11:T14)</f>
        <v>45000</v>
      </c>
      <c r="U15" s="143">
        <f>SUM(U11:U14)</f>
        <v>30647.85</v>
      </c>
      <c r="V15" s="145">
        <f>(T15-P15)/P15</f>
        <v>0.5</v>
      </c>
      <c r="W15" s="142"/>
      <c r="X15" s="143">
        <f>SUM(X11:X14)</f>
        <v>60000</v>
      </c>
      <c r="Y15" s="143">
        <f>SUM(Y11:Y14)</f>
        <v>14936.630000000001</v>
      </c>
      <c r="Z15" s="145">
        <f>(X15-T15)/T15</f>
        <v>0.33333333333333331</v>
      </c>
      <c r="AA15" s="142"/>
      <c r="AB15" s="143">
        <f>SUM(AB11:AB14)</f>
        <v>60000</v>
      </c>
      <c r="AC15" s="143">
        <f>SUM(AC11:AC14)</f>
        <v>31353.040000000001</v>
      </c>
      <c r="AD15" s="144">
        <f>(AB15-X15)/X15</f>
        <v>0</v>
      </c>
      <c r="AE15" s="142"/>
      <c r="AF15" s="143">
        <f>SUM(AF11:AF14)</f>
        <v>60000</v>
      </c>
      <c r="AG15" s="143">
        <f>SUM(AG11:AG14)</f>
        <v>60000</v>
      </c>
      <c r="AH15" s="143">
        <f>SUM(AH11:AH14)</f>
        <v>9805.0300000000007</v>
      </c>
      <c r="AI15" s="144">
        <f>(AG15-AB15)/AB15</f>
        <v>0</v>
      </c>
      <c r="AJ15" s="144"/>
      <c r="AK15" s="294">
        <f>SUM(AK11:AK14)</f>
        <v>58000</v>
      </c>
      <c r="AL15" s="294">
        <f>SUM(AL11:AL14)</f>
        <v>55524.9</v>
      </c>
      <c r="AM15" s="144">
        <f>(AK15-AG15)/AG15</f>
        <v>-3.3333333333333333E-2</v>
      </c>
      <c r="AN15" s="142"/>
      <c r="AO15" s="294">
        <f>SUM(AO11:AO14)</f>
        <v>50000</v>
      </c>
      <c r="AP15" s="294">
        <f>SUM(AP11:AP14)</f>
        <v>46047.94</v>
      </c>
      <c r="AQ15" s="144">
        <f>(AO15-AK15)/AK15</f>
        <v>-0.13793103448275862</v>
      </c>
      <c r="AR15" s="142"/>
      <c r="AS15" s="294">
        <f>SUM(AS11:AS14)</f>
        <v>50000</v>
      </c>
      <c r="AT15" s="294">
        <f>SUM(AT11:AT14)</f>
        <v>3632.5</v>
      </c>
      <c r="AU15" s="144">
        <f>(AS15-AO15)/AO15</f>
        <v>0</v>
      </c>
      <c r="AV15" s="142"/>
      <c r="AW15" s="143">
        <f>SUM(AW11:AW14)</f>
        <v>50000</v>
      </c>
      <c r="AX15" s="294">
        <f>SUM(AX11:AX14)</f>
        <v>0</v>
      </c>
      <c r="AY15" s="144">
        <f>(AW15-AS15)/AS15</f>
        <v>0</v>
      </c>
      <c r="AZ15" s="142"/>
    </row>
    <row r="16" spans="1:52" s="135" customFormat="1" x14ac:dyDescent="0.25">
      <c r="A16" s="290"/>
      <c r="D16" s="62"/>
      <c r="E16" s="62"/>
      <c r="F16" s="139"/>
      <c r="G16" s="137"/>
      <c r="H16" s="62"/>
      <c r="I16" s="62"/>
      <c r="J16" s="289"/>
      <c r="K16" s="137"/>
      <c r="L16" s="62"/>
      <c r="M16" s="62"/>
      <c r="N16" s="289"/>
      <c r="O16" s="137"/>
      <c r="P16" s="62"/>
      <c r="Q16" s="62"/>
      <c r="R16" s="289"/>
      <c r="S16" s="137"/>
      <c r="T16" s="62"/>
      <c r="U16" s="62"/>
      <c r="V16" s="289"/>
      <c r="W16" s="137"/>
      <c r="X16" s="62"/>
      <c r="Y16" s="62"/>
      <c r="Z16" s="139"/>
      <c r="AA16" s="137"/>
      <c r="AB16" s="62"/>
      <c r="AC16" s="62"/>
      <c r="AD16" s="139"/>
      <c r="AE16" s="137"/>
      <c r="AF16" s="62"/>
      <c r="AG16" s="62"/>
      <c r="AH16" s="62"/>
      <c r="AI16" s="139"/>
      <c r="AJ16" s="139"/>
      <c r="AK16" s="62"/>
      <c r="AL16" s="62"/>
      <c r="AM16" s="289"/>
      <c r="AN16" s="290"/>
      <c r="AO16" s="62"/>
      <c r="AP16" s="62"/>
      <c r="AQ16" s="289"/>
      <c r="AR16" s="290"/>
      <c r="AS16" s="62"/>
      <c r="AT16" s="62"/>
      <c r="AU16" s="289"/>
      <c r="AV16" s="290"/>
      <c r="AW16" s="62"/>
      <c r="AX16" s="62"/>
      <c r="AY16" s="289"/>
    </row>
    <row r="17" spans="1:52" s="64" customFormat="1" ht="12.75" x14ac:dyDescent="0.2">
      <c r="A17" s="151"/>
      <c r="B17" s="151"/>
      <c r="C17" s="156" t="s">
        <v>169</v>
      </c>
      <c r="D17" s="153">
        <f>D7+D15</f>
        <v>57355.54</v>
      </c>
      <c r="E17" s="153">
        <f>E7+E15</f>
        <v>38608.199999999997</v>
      </c>
      <c r="F17" s="154"/>
      <c r="G17" s="151"/>
      <c r="H17" s="153">
        <f>H7+H15</f>
        <v>36000</v>
      </c>
      <c r="I17" s="153">
        <f>I7+I15</f>
        <v>20423.239999999998</v>
      </c>
      <c r="J17" s="154">
        <f>(H17-D17)/D17</f>
        <v>-0.37233613352781614</v>
      </c>
      <c r="K17" s="151"/>
      <c r="L17" s="153">
        <f>L7+L15</f>
        <v>35000</v>
      </c>
      <c r="M17" s="153">
        <f>M7+M15</f>
        <v>15428.53</v>
      </c>
      <c r="N17" s="154">
        <f>(L17-H17)/H17</f>
        <v>-2.7777777777777776E-2</v>
      </c>
      <c r="O17" s="151"/>
      <c r="P17" s="153">
        <f>P7+P15</f>
        <v>30000</v>
      </c>
      <c r="Q17" s="153">
        <f>Q7+Q15</f>
        <v>19213.280000000002</v>
      </c>
      <c r="R17" s="154">
        <f>(P17-L17)/L17</f>
        <v>-0.14285714285714285</v>
      </c>
      <c r="S17" s="151"/>
      <c r="T17" s="153">
        <f>T7+T15</f>
        <v>45000</v>
      </c>
      <c r="U17" s="153">
        <f>U7+U15</f>
        <v>30647.85</v>
      </c>
      <c r="V17" s="154">
        <f>(T17-P17)/P17</f>
        <v>0.5</v>
      </c>
      <c r="W17" s="151"/>
      <c r="X17" s="153">
        <f>X7+X15</f>
        <v>60000</v>
      </c>
      <c r="Y17" s="153">
        <f>Y7+Y15</f>
        <v>14936.630000000001</v>
      </c>
      <c r="Z17" s="154">
        <f>(X17-T17)/T17</f>
        <v>0.33333333333333331</v>
      </c>
      <c r="AA17" s="151"/>
      <c r="AB17" s="153">
        <f>AB7+AB15</f>
        <v>60000</v>
      </c>
      <c r="AC17" s="153">
        <f>AC7+AC15</f>
        <v>31353.040000000001</v>
      </c>
      <c r="AD17" s="154">
        <f>(AB17-X17)/X17</f>
        <v>0</v>
      </c>
      <c r="AE17" s="151"/>
      <c r="AF17" s="153">
        <f>AF7+AF15</f>
        <v>60000</v>
      </c>
      <c r="AG17" s="153">
        <f>AG7+AG15</f>
        <v>60000</v>
      </c>
      <c r="AH17" s="153">
        <f>AH7+AH15</f>
        <v>9805.0300000000007</v>
      </c>
      <c r="AI17" s="154">
        <f>(AG17-AB17)/AB17</f>
        <v>0</v>
      </c>
      <c r="AJ17" s="154"/>
      <c r="AK17" s="295">
        <f>AK7+AK15</f>
        <v>58000</v>
      </c>
      <c r="AL17" s="295">
        <f>AL7+AL15</f>
        <v>55524.9</v>
      </c>
      <c r="AM17" s="154">
        <f>(AK17-AG17)/AG17</f>
        <v>-3.3333333333333333E-2</v>
      </c>
      <c r="AN17" s="151"/>
      <c r="AO17" s="295">
        <f>AO7+AO15</f>
        <v>50000</v>
      </c>
      <c r="AP17" s="295">
        <f>AP7+AP15</f>
        <v>46047.94</v>
      </c>
      <c r="AQ17" s="154">
        <f>(AO17-AK17)/AK17</f>
        <v>-0.13793103448275862</v>
      </c>
      <c r="AR17" s="151"/>
      <c r="AS17" s="295">
        <f>AS7+AS15</f>
        <v>50000</v>
      </c>
      <c r="AT17" s="295">
        <f>AT7+AT15</f>
        <v>3632.5</v>
      </c>
      <c r="AU17" s="154">
        <f>(AS17-AO17)/AO17</f>
        <v>0</v>
      </c>
      <c r="AV17" s="151"/>
      <c r="AW17" s="153">
        <f>AW7+AW15</f>
        <v>50000</v>
      </c>
      <c r="AX17" s="295">
        <f>AX7+AX15</f>
        <v>0</v>
      </c>
      <c r="AY17" s="154">
        <f>(AW17-AS17)/AS17</f>
        <v>0</v>
      </c>
      <c r="AZ17" s="156"/>
    </row>
    <row r="18" spans="1:52" x14ac:dyDescent="0.25">
      <c r="D18" s="67"/>
      <c r="H18" s="67"/>
      <c r="L18" s="67"/>
      <c r="P18" s="67"/>
      <c r="T18" s="67"/>
      <c r="X18" s="67"/>
      <c r="AB18" s="67"/>
      <c r="AF18" s="67"/>
      <c r="AG18" s="67"/>
      <c r="AK18" s="296"/>
      <c r="AO18" s="296"/>
      <c r="AS18" s="296"/>
      <c r="AX18" s="135"/>
      <c r="AY18" s="135"/>
    </row>
    <row r="19" spans="1:52" s="61" customFormat="1" thickBot="1" x14ac:dyDescent="0.25">
      <c r="C19" s="61" t="s">
        <v>170</v>
      </c>
      <c r="D19" s="69"/>
      <c r="E19" s="68">
        <f>D17-E17</f>
        <v>18747.340000000004</v>
      </c>
      <c r="H19" s="69"/>
      <c r="I19" s="68">
        <f>H17-I17</f>
        <v>15576.760000000002</v>
      </c>
      <c r="L19" s="69"/>
      <c r="M19" s="68">
        <f>L17-M17</f>
        <v>19571.47</v>
      </c>
      <c r="P19" s="69"/>
      <c r="Q19" s="68">
        <f>P17-Q17</f>
        <v>10786.719999999998</v>
      </c>
      <c r="T19" s="69"/>
      <c r="U19" s="68">
        <f>T17-U17</f>
        <v>14352.150000000001</v>
      </c>
      <c r="X19" s="69"/>
      <c r="Y19" s="68">
        <f>X17-Y17</f>
        <v>45063.369999999995</v>
      </c>
      <c r="AB19" s="69"/>
      <c r="AC19" s="68">
        <f>AB17-AC17</f>
        <v>28646.959999999999</v>
      </c>
      <c r="AF19" s="69"/>
      <c r="AG19" s="69"/>
      <c r="AH19" s="68">
        <f>AF17-AH17</f>
        <v>50194.97</v>
      </c>
      <c r="AK19" s="69"/>
      <c r="AL19" s="68">
        <f>AK17-AL17</f>
        <v>2475.0999999999985</v>
      </c>
      <c r="AO19" s="69"/>
      <c r="AP19" s="68">
        <f>AO17-AP17</f>
        <v>3952.0599999999977</v>
      </c>
      <c r="AS19" s="69"/>
      <c r="AT19" s="68">
        <f>AS17-AT17</f>
        <v>46367.5</v>
      </c>
      <c r="AW19" s="70"/>
      <c r="AX19" s="70"/>
    </row>
    <row r="20" spans="1:52" ht="14.25" thickTop="1" x14ac:dyDescent="0.25">
      <c r="D20" s="67"/>
      <c r="H20" s="67"/>
      <c r="L20" s="67"/>
      <c r="P20" s="67"/>
      <c r="T20" s="67"/>
      <c r="X20" s="67"/>
      <c r="AB20" s="67"/>
      <c r="AF20" s="67"/>
      <c r="AG20" s="67"/>
      <c r="AK20" s="296"/>
      <c r="AO20" s="296"/>
      <c r="AS20" s="296"/>
      <c r="AW20" s="61" t="s">
        <v>791</v>
      </c>
      <c r="AY20" s="135"/>
    </row>
    <row r="21" spans="1:52" x14ac:dyDescent="0.25">
      <c r="D21" s="67"/>
      <c r="H21" s="67"/>
      <c r="L21" s="67"/>
      <c r="P21" s="67"/>
      <c r="T21" s="67"/>
      <c r="X21" s="67"/>
      <c r="AB21" s="67"/>
      <c r="AF21" s="67"/>
      <c r="AG21" s="67"/>
      <c r="AK21" s="296"/>
      <c r="AO21" s="296"/>
      <c r="AS21" s="296"/>
      <c r="AW21" s="135" t="s">
        <v>914</v>
      </c>
    </row>
    <row r="22" spans="1:52" x14ac:dyDescent="0.25">
      <c r="D22" s="67"/>
      <c r="H22" s="67"/>
      <c r="L22" s="67"/>
      <c r="P22" s="67"/>
      <c r="T22" s="67"/>
      <c r="X22" s="67"/>
      <c r="AB22" s="67"/>
      <c r="AF22" s="67"/>
      <c r="AG22" s="67"/>
      <c r="AK22" s="61" t="s">
        <v>1621</v>
      </c>
      <c r="AO22" s="296"/>
      <c r="AS22" s="296"/>
      <c r="AW22" s="135" t="s">
        <v>915</v>
      </c>
      <c r="AY22" s="66"/>
    </row>
    <row r="23" spans="1:52" ht="14.25" x14ac:dyDescent="0.3">
      <c r="C23" s="347"/>
      <c r="D23" s="296"/>
      <c r="E23" s="347"/>
      <c r="F23" s="347"/>
      <c r="H23" s="67"/>
      <c r="L23" s="67"/>
      <c r="P23" s="67"/>
      <c r="T23" s="67"/>
      <c r="X23" s="67"/>
      <c r="AB23" s="67"/>
      <c r="AF23" s="67"/>
      <c r="AG23" s="347" t="s">
        <v>1601</v>
      </c>
      <c r="AK23" s="194" t="s">
        <v>875</v>
      </c>
      <c r="AL23" s="408">
        <v>33.200000000000003</v>
      </c>
      <c r="AO23" s="498" t="s">
        <v>1661</v>
      </c>
      <c r="AP23" s="408">
        <v>425</v>
      </c>
      <c r="AQ23" s="490" t="s">
        <v>1662</v>
      </c>
      <c r="AS23" s="498" t="s">
        <v>1760</v>
      </c>
      <c r="AT23" s="296">
        <v>1320</v>
      </c>
      <c r="AW23" s="135" t="s">
        <v>916</v>
      </c>
      <c r="AY23" s="66"/>
    </row>
    <row r="24" spans="1:52" ht="14.25" x14ac:dyDescent="0.3">
      <c r="C24" s="347"/>
      <c r="D24" s="296"/>
      <c r="E24" s="347"/>
      <c r="F24" s="347"/>
      <c r="H24" s="67"/>
      <c r="L24" s="67"/>
      <c r="P24" s="67"/>
      <c r="T24" s="67"/>
      <c r="X24" s="67"/>
      <c r="AB24" s="67"/>
      <c r="AF24" s="67"/>
      <c r="AG24" s="347" t="s">
        <v>1602</v>
      </c>
      <c r="AK24" s="194" t="s">
        <v>1603</v>
      </c>
      <c r="AL24" s="408">
        <v>100</v>
      </c>
      <c r="AO24" s="498" t="s">
        <v>1668</v>
      </c>
      <c r="AP24" s="408">
        <v>2600</v>
      </c>
      <c r="AQ24" s="490" t="s">
        <v>1663</v>
      </c>
      <c r="AS24" s="499" t="s">
        <v>1810</v>
      </c>
      <c r="AT24" s="296">
        <v>1536</v>
      </c>
      <c r="AW24" s="106" t="s">
        <v>795</v>
      </c>
    </row>
    <row r="25" spans="1:52" ht="14.25" x14ac:dyDescent="0.3">
      <c r="C25" s="347"/>
      <c r="D25" s="296"/>
      <c r="E25" s="347"/>
      <c r="F25" s="347"/>
      <c r="H25" s="67"/>
      <c r="L25" s="67"/>
      <c r="P25" s="67"/>
      <c r="T25" s="67"/>
      <c r="X25" s="67"/>
      <c r="AB25" s="67"/>
      <c r="AF25" s="67"/>
      <c r="AG25" s="347" t="s">
        <v>1604</v>
      </c>
      <c r="AK25" s="194" t="s">
        <v>1605</v>
      </c>
      <c r="AL25" s="408">
        <v>165</v>
      </c>
      <c r="AO25" s="498" t="s">
        <v>1667</v>
      </c>
      <c r="AP25" s="408">
        <v>880.44</v>
      </c>
      <c r="AQ25" s="490" t="s">
        <v>1664</v>
      </c>
      <c r="AS25" s="499" t="s">
        <v>1811</v>
      </c>
      <c r="AT25" s="296">
        <v>692.5</v>
      </c>
      <c r="AW25" s="135" t="s">
        <v>913</v>
      </c>
    </row>
    <row r="26" spans="1:52" ht="14.25" x14ac:dyDescent="0.3">
      <c r="C26" s="347"/>
      <c r="D26" s="296"/>
      <c r="E26" s="347"/>
      <c r="F26" s="347"/>
      <c r="H26" s="67"/>
      <c r="L26" s="67"/>
      <c r="P26" s="67"/>
      <c r="T26" s="67"/>
      <c r="X26" s="67"/>
      <c r="AB26" s="67"/>
      <c r="AF26" s="67"/>
      <c r="AG26" s="347" t="s">
        <v>1606</v>
      </c>
      <c r="AK26" s="194" t="s">
        <v>1607</v>
      </c>
      <c r="AL26" s="408">
        <v>177</v>
      </c>
      <c r="AO26" s="498" t="s">
        <v>1666</v>
      </c>
      <c r="AP26" s="408">
        <v>3815</v>
      </c>
      <c r="AQ26" s="490" t="s">
        <v>1665</v>
      </c>
      <c r="AS26" s="296"/>
      <c r="AT26" s="408"/>
    </row>
    <row r="27" spans="1:52" ht="14.25" x14ac:dyDescent="0.3">
      <c r="C27" s="347"/>
      <c r="D27" s="296"/>
      <c r="E27" s="347"/>
      <c r="F27" s="347"/>
      <c r="H27" s="67"/>
      <c r="L27" s="67"/>
      <c r="P27" s="67"/>
      <c r="T27" s="67"/>
      <c r="X27" s="67"/>
      <c r="AB27" s="67"/>
      <c r="AF27" s="67"/>
      <c r="AG27" s="347" t="s">
        <v>1608</v>
      </c>
      <c r="AK27" s="194" t="s">
        <v>1609</v>
      </c>
      <c r="AL27" s="408">
        <v>1200</v>
      </c>
      <c r="AO27" s="498" t="s">
        <v>1756</v>
      </c>
      <c r="AP27" s="408">
        <f>437.5+250</f>
        <v>687.5</v>
      </c>
      <c r="AQ27" s="490" t="s">
        <v>1757</v>
      </c>
      <c r="AS27" s="296"/>
    </row>
    <row r="28" spans="1:52" ht="14.25" x14ac:dyDescent="0.3">
      <c r="C28" s="347"/>
      <c r="D28" s="296"/>
      <c r="E28" s="347"/>
      <c r="F28" s="347"/>
      <c r="H28" s="67"/>
      <c r="L28" s="67"/>
      <c r="P28" s="67"/>
      <c r="T28" s="67"/>
      <c r="X28" s="67"/>
      <c r="AB28" s="67"/>
      <c r="AF28" s="67"/>
      <c r="AG28" s="347" t="s">
        <v>1606</v>
      </c>
      <c r="AK28" s="194" t="s">
        <v>1607</v>
      </c>
      <c r="AL28" s="408">
        <v>1366.97</v>
      </c>
      <c r="AO28" s="498" t="s">
        <v>1758</v>
      </c>
      <c r="AP28" s="408">
        <v>20000</v>
      </c>
      <c r="AQ28" s="490" t="s">
        <v>1759</v>
      </c>
      <c r="AS28" s="296"/>
    </row>
    <row r="29" spans="1:52" ht="14.25" x14ac:dyDescent="0.3">
      <c r="C29" s="347"/>
      <c r="D29" s="296"/>
      <c r="E29" s="347"/>
      <c r="F29" s="347"/>
      <c r="H29" s="67"/>
      <c r="L29" s="67"/>
      <c r="P29" s="67"/>
      <c r="T29" s="67"/>
      <c r="X29" s="67"/>
      <c r="AB29" s="67"/>
      <c r="AF29" s="67"/>
      <c r="AG29" s="347" t="s">
        <v>1610</v>
      </c>
      <c r="AK29" s="194" t="s">
        <v>1605</v>
      </c>
      <c r="AL29" s="408">
        <v>1482.5</v>
      </c>
      <c r="AO29" s="498" t="s">
        <v>1760</v>
      </c>
      <c r="AP29" s="408">
        <v>2640</v>
      </c>
      <c r="AQ29" s="490" t="s">
        <v>1761</v>
      </c>
      <c r="AS29" s="296"/>
    </row>
    <row r="30" spans="1:52" x14ac:dyDescent="0.25">
      <c r="C30" s="347"/>
      <c r="D30" s="296"/>
      <c r="E30" s="347"/>
      <c r="F30" s="347"/>
      <c r="H30" s="67"/>
      <c r="L30" s="67"/>
      <c r="P30" s="67"/>
      <c r="T30" s="67"/>
      <c r="X30" s="67"/>
      <c r="AB30" s="67"/>
      <c r="AF30" s="67"/>
      <c r="AG30" s="347" t="s">
        <v>1611</v>
      </c>
      <c r="AK30" s="194" t="s">
        <v>1612</v>
      </c>
      <c r="AL30" s="408">
        <v>1900</v>
      </c>
      <c r="AO30" s="498"/>
      <c r="AP30" s="417">
        <f>SUM(AP23:AP29)</f>
        <v>31047.940000000002</v>
      </c>
      <c r="AS30" s="296"/>
      <c r="AT30" s="408"/>
    </row>
    <row r="31" spans="1:52" x14ac:dyDescent="0.25">
      <c r="C31" s="347"/>
      <c r="D31" s="296"/>
      <c r="E31" s="347"/>
      <c r="F31" s="347"/>
      <c r="H31" s="67"/>
      <c r="L31" s="67"/>
      <c r="P31" s="67"/>
      <c r="T31" s="67"/>
      <c r="X31" s="67"/>
      <c r="AB31" s="67"/>
      <c r="AF31" s="67"/>
      <c r="AG31" s="347" t="s">
        <v>1613</v>
      </c>
      <c r="AK31" s="194" t="s">
        <v>1614</v>
      </c>
      <c r="AL31" s="408">
        <v>1945.1</v>
      </c>
      <c r="AO31" s="296"/>
      <c r="AP31" s="408"/>
      <c r="AS31" s="296"/>
      <c r="AT31" s="408"/>
    </row>
    <row r="32" spans="1:52" x14ac:dyDescent="0.25">
      <c r="C32" s="347"/>
      <c r="D32" s="296"/>
      <c r="E32" s="347"/>
      <c r="F32" s="347"/>
      <c r="H32" s="67"/>
      <c r="L32" s="67"/>
      <c r="P32" s="67"/>
      <c r="T32" s="67"/>
      <c r="X32" s="67"/>
      <c r="AB32" s="67"/>
      <c r="AF32" s="67"/>
      <c r="AG32" s="347" t="s">
        <v>1615</v>
      </c>
      <c r="AK32" s="194" t="s">
        <v>1616</v>
      </c>
      <c r="AL32" s="408">
        <v>2618.6999999999998</v>
      </c>
      <c r="AO32" s="296"/>
      <c r="AS32" s="296"/>
    </row>
    <row r="33" spans="3:45" x14ac:dyDescent="0.25">
      <c r="C33" s="347"/>
      <c r="D33" s="296"/>
      <c r="E33" s="347"/>
      <c r="F33" s="347"/>
      <c r="H33" s="67"/>
      <c r="L33" s="67"/>
      <c r="P33" s="67"/>
      <c r="T33" s="67"/>
      <c r="X33" s="67"/>
      <c r="AB33" s="67"/>
      <c r="AF33" s="67"/>
      <c r="AG33" s="347" t="s">
        <v>1617</v>
      </c>
      <c r="AK33" s="194" t="s">
        <v>1614</v>
      </c>
      <c r="AL33" s="408">
        <v>3420.81</v>
      </c>
      <c r="AO33" s="296"/>
      <c r="AS33" s="296"/>
    </row>
    <row r="34" spans="3:45" x14ac:dyDescent="0.25">
      <c r="C34" s="347"/>
      <c r="D34" s="296"/>
      <c r="E34" s="347"/>
      <c r="F34" s="347"/>
      <c r="H34" s="67"/>
      <c r="L34" s="67"/>
      <c r="P34" s="67"/>
      <c r="T34" s="67"/>
      <c r="X34" s="67"/>
      <c r="AB34" s="67"/>
      <c r="AF34" s="67"/>
      <c r="AG34" s="347" t="s">
        <v>1618</v>
      </c>
      <c r="AK34" s="194" t="s">
        <v>1619</v>
      </c>
      <c r="AL34" s="408">
        <v>4405.8</v>
      </c>
      <c r="AO34" s="296"/>
      <c r="AS34" s="296"/>
    </row>
    <row r="35" spans="3:45" x14ac:dyDescent="0.25">
      <c r="C35" s="347"/>
      <c r="D35" s="296"/>
      <c r="E35" s="347"/>
      <c r="F35" s="347"/>
      <c r="H35" s="67"/>
      <c r="L35" s="67"/>
      <c r="P35" s="67"/>
      <c r="T35" s="67"/>
      <c r="X35" s="67"/>
      <c r="AB35" s="67"/>
      <c r="AF35" s="67"/>
      <c r="AG35" s="347" t="s">
        <v>1620</v>
      </c>
      <c r="AK35" s="194" t="s">
        <v>1605</v>
      </c>
      <c r="AL35" s="408">
        <v>5970.12</v>
      </c>
      <c r="AO35" s="296"/>
      <c r="AS35" s="296"/>
    </row>
    <row r="36" spans="3:45" ht="15.75" x14ac:dyDescent="0.4">
      <c r="C36" s="347"/>
      <c r="D36" s="296"/>
      <c r="E36" s="347"/>
      <c r="F36" s="347"/>
      <c r="H36" s="67"/>
      <c r="L36" s="67"/>
      <c r="P36" s="67"/>
      <c r="T36" s="67"/>
      <c r="X36" s="67"/>
      <c r="AB36" s="67"/>
      <c r="AF36" s="67"/>
      <c r="AG36" s="347" t="s">
        <v>1601</v>
      </c>
      <c r="AK36" s="194" t="s">
        <v>1619</v>
      </c>
      <c r="AL36" s="418">
        <v>9864.7000000000007</v>
      </c>
      <c r="AO36" s="296"/>
      <c r="AS36" s="296"/>
    </row>
    <row r="37" spans="3:45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106"/>
      <c r="AL37" s="417">
        <f>SUM(AL23:AL36)</f>
        <v>34649.9</v>
      </c>
      <c r="AO37" s="296"/>
      <c r="AS37" s="296"/>
    </row>
    <row r="38" spans="3:45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 t="s">
        <v>1813</v>
      </c>
      <c r="AP38" s="408">
        <v>112</v>
      </c>
      <c r="AS38" s="296"/>
    </row>
    <row r="39" spans="3:45" ht="15.75" x14ac:dyDescent="0.4">
      <c r="C39" s="61"/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 t="s">
        <v>1814</v>
      </c>
      <c r="AP39" s="418">
        <v>14888</v>
      </c>
      <c r="AS39" s="296"/>
    </row>
    <row r="40" spans="3:45" x14ac:dyDescent="0.25">
      <c r="C40" s="347"/>
      <c r="D40" s="67"/>
      <c r="H40" s="67"/>
      <c r="L40" s="67"/>
      <c r="P40" s="67"/>
      <c r="T40" s="67"/>
      <c r="X40" s="67"/>
      <c r="AB40" s="67"/>
      <c r="AF40" s="67"/>
      <c r="AG40" s="296" t="s">
        <v>1622</v>
      </c>
      <c r="AH40" s="408">
        <v>20875</v>
      </c>
      <c r="AK40" s="498" t="s">
        <v>1812</v>
      </c>
      <c r="AL40" s="502">
        <v>20875</v>
      </c>
      <c r="AO40" s="296"/>
      <c r="AP40" s="501">
        <f>SUM(AP38:AP39)</f>
        <v>15000</v>
      </c>
      <c r="AS40" s="296"/>
    </row>
    <row r="41" spans="3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106"/>
      <c r="AP41" s="106"/>
      <c r="AS41" s="296"/>
    </row>
    <row r="42" spans="3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106"/>
      <c r="AP42" s="106"/>
      <c r="AS42" s="296"/>
    </row>
    <row r="43" spans="3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3:45" ht="14.25" x14ac:dyDescent="0.3">
      <c r="C44" s="500"/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3:45" ht="14.25" x14ac:dyDescent="0.3">
      <c r="C45" s="500"/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3:45" ht="14.25" x14ac:dyDescent="0.3">
      <c r="C46" s="500"/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3:45" ht="14.25" x14ac:dyDescent="0.3">
      <c r="C47" s="500"/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3:45" ht="14.25" x14ac:dyDescent="0.3">
      <c r="C48" s="500"/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3:45" ht="14.25" x14ac:dyDescent="0.3">
      <c r="C49" s="500"/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3:45" ht="14.25" x14ac:dyDescent="0.3">
      <c r="C50" s="500"/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3:45" ht="14.25" x14ac:dyDescent="0.3">
      <c r="C51" s="500"/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3:45" ht="14.25" x14ac:dyDescent="0.3">
      <c r="C52" s="500"/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3:45" ht="14.25" x14ac:dyDescent="0.3">
      <c r="C53" s="500"/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3:45" ht="14.25" x14ac:dyDescent="0.3">
      <c r="C54" s="500"/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3:45" ht="14.25" x14ac:dyDescent="0.3">
      <c r="C55" s="500"/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3:45" ht="14.25" x14ac:dyDescent="0.3">
      <c r="C56" s="500"/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3:45" ht="14.25" x14ac:dyDescent="0.3">
      <c r="C57" s="500"/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3:45" ht="14.25" x14ac:dyDescent="0.3">
      <c r="C58" s="490"/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3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3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3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3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3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3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296" t="s">
        <v>1128</v>
      </c>
      <c r="E118" s="135">
        <v>30.35</v>
      </c>
      <c r="F118" s="135">
        <v>25</v>
      </c>
      <c r="G118" s="287"/>
      <c r="H118" s="296"/>
      <c r="I118" s="287"/>
      <c r="J118" s="28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copies="15" r:id="rId1"/>
  <headerFooter alignWithMargins="0">
    <oddHeader>&amp;C&amp;"-,Bold"Proposed Budget &amp; Analysis Report for FY22</oddHeader>
    <oddFooter>&amp;C&amp;D&amp;T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2"/>
  <sheetViews>
    <sheetView zoomScaleNormal="100" zoomScaleSheetLayoutView="100" workbookViewId="0"/>
  </sheetViews>
  <sheetFormatPr defaultRowHeight="16.5" x14ac:dyDescent="0.3"/>
  <cols>
    <col min="1" max="1" width="19" style="354" bestFit="1" customWidth="1"/>
    <col min="2" max="2" width="5" style="354" bestFit="1" customWidth="1"/>
    <col min="3" max="3" width="25.85546875" style="354" customWidth="1"/>
    <col min="4" max="5" width="13.140625" style="354" bestFit="1" customWidth="1"/>
    <col min="6" max="6" width="8" style="354" bestFit="1" customWidth="1"/>
    <col min="7" max="7" width="1.5703125" style="353" customWidth="1"/>
    <col min="8" max="9" width="13.140625" style="354" bestFit="1" customWidth="1"/>
    <col min="10" max="10" width="8.28515625" style="354" customWidth="1"/>
    <col min="11" max="11" width="1.5703125" style="353" customWidth="1"/>
    <col min="12" max="13" width="13.140625" style="354" bestFit="1" customWidth="1"/>
    <col min="14" max="14" width="8.28515625" style="354" customWidth="1"/>
    <col min="15" max="15" width="1.5703125" style="353" customWidth="1"/>
    <col min="16" max="17" width="13.140625" style="354" bestFit="1" customWidth="1"/>
    <col min="18" max="18" width="8.28515625" style="354" customWidth="1"/>
    <col min="19" max="19" width="1.5703125" style="353" customWidth="1"/>
    <col min="20" max="21" width="13.140625" style="354" bestFit="1" customWidth="1"/>
    <col min="22" max="22" width="8" style="354" bestFit="1" customWidth="1"/>
    <col min="23" max="23" width="1.5703125" style="353" customWidth="1"/>
    <col min="24" max="25" width="13.140625" style="354" bestFit="1" customWidth="1"/>
    <col min="26" max="26" width="8.5703125" style="354" bestFit="1" customWidth="1"/>
    <col min="27" max="27" width="1.5703125" style="353" customWidth="1"/>
    <col min="28" max="29" width="13.140625" style="354" bestFit="1" customWidth="1"/>
    <col min="30" max="30" width="8.5703125" style="354" bestFit="1" customWidth="1"/>
    <col min="31" max="31" width="3" style="353" customWidth="1"/>
    <col min="32" max="34" width="13.140625" style="354" bestFit="1" customWidth="1"/>
    <col min="35" max="35" width="8.5703125" style="354" bestFit="1" customWidth="1"/>
    <col min="36" max="36" width="3.85546875" style="354" customWidth="1"/>
    <col min="37" max="38" width="11.5703125" style="354" customWidth="1"/>
    <col min="39" max="39" width="7" style="354" bestFit="1" customWidth="1"/>
    <col min="40" max="40" width="1.85546875" style="354" customWidth="1"/>
    <col min="41" max="41" width="11.5703125" style="354" bestFit="1" customWidth="1"/>
    <col min="42" max="42" width="12" style="354" customWidth="1"/>
    <col min="43" max="43" width="7.28515625" style="354" bestFit="1" customWidth="1"/>
    <col min="44" max="44" width="2.28515625" style="354" customWidth="1"/>
    <col min="45" max="45" width="13.42578125" style="354" customWidth="1"/>
    <col min="46" max="46" width="11.85546875" style="354" customWidth="1"/>
    <col min="47" max="47" width="8.28515625" style="354" bestFit="1" customWidth="1"/>
    <col min="48" max="48" width="1.85546875" style="354" hidden="1" customWidth="1"/>
    <col min="49" max="49" width="12" style="358" hidden="1" customWidth="1"/>
    <col min="50" max="50" width="12.28515625" style="358" hidden="1" customWidth="1"/>
    <col min="51" max="51" width="12.85546875" style="354" hidden="1" customWidth="1"/>
    <col min="52" max="52" width="31.42578125" style="354" hidden="1" customWidth="1"/>
    <col min="53" max="58" width="0" style="354" hidden="1" customWidth="1"/>
    <col min="59" max="16384" width="9.140625" style="354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474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1212</v>
      </c>
      <c r="D4" s="521" t="s">
        <v>29</v>
      </c>
      <c r="E4" s="521" t="s">
        <v>27</v>
      </c>
      <c r="F4" s="521" t="s">
        <v>171</v>
      </c>
      <c r="G4" s="522"/>
      <c r="H4" s="521" t="s">
        <v>29</v>
      </c>
      <c r="I4" s="521" t="s">
        <v>27</v>
      </c>
      <c r="J4" s="521" t="s">
        <v>171</v>
      </c>
      <c r="K4" s="522"/>
      <c r="L4" s="521" t="s">
        <v>29</v>
      </c>
      <c r="M4" s="521" t="s">
        <v>27</v>
      </c>
      <c r="N4" s="521" t="s">
        <v>171</v>
      </c>
      <c r="O4" s="522"/>
      <c r="P4" s="521" t="s">
        <v>29</v>
      </c>
      <c r="Q4" s="521" t="s">
        <v>27</v>
      </c>
      <c r="R4" s="521" t="s">
        <v>171</v>
      </c>
      <c r="S4" s="522"/>
      <c r="T4" s="521" t="s">
        <v>29</v>
      </c>
      <c r="U4" s="521" t="s">
        <v>27</v>
      </c>
      <c r="V4" s="521" t="s">
        <v>171</v>
      </c>
      <c r="W4" s="522"/>
      <c r="X4" s="521" t="s">
        <v>29</v>
      </c>
      <c r="Y4" s="521" t="s">
        <v>27</v>
      </c>
      <c r="Z4" s="521" t="s">
        <v>171</v>
      </c>
      <c r="AA4" s="522"/>
      <c r="AB4" s="521" t="s">
        <v>29</v>
      </c>
      <c r="AC4" s="521" t="s">
        <v>27</v>
      </c>
      <c r="AD4" s="521" t="s">
        <v>171</v>
      </c>
      <c r="AE4" s="522"/>
      <c r="AF4" s="521" t="s">
        <v>29</v>
      </c>
      <c r="AG4" s="523" t="s">
        <v>1040</v>
      </c>
      <c r="AH4" s="521" t="s">
        <v>27</v>
      </c>
      <c r="AI4" s="521" t="s">
        <v>171</v>
      </c>
      <c r="AJ4" s="521"/>
      <c r="AK4" s="521" t="s">
        <v>29</v>
      </c>
      <c r="AL4" s="521" t="s">
        <v>27</v>
      </c>
      <c r="AM4" s="521" t="s">
        <v>265</v>
      </c>
      <c r="AN4" s="521"/>
      <c r="AO4" s="521" t="s">
        <v>29</v>
      </c>
      <c r="AP4" s="521" t="s">
        <v>27</v>
      </c>
      <c r="AQ4" s="521" t="s">
        <v>265</v>
      </c>
      <c r="AR4" s="521"/>
      <c r="AS4" s="521" t="s">
        <v>29</v>
      </c>
      <c r="AT4" s="524">
        <v>44196</v>
      </c>
      <c r="AU4" s="521" t="s">
        <v>265</v>
      </c>
      <c r="AV4" s="521"/>
      <c r="AW4" s="525" t="s">
        <v>163</v>
      </c>
      <c r="AX4" s="526" t="s">
        <v>30</v>
      </c>
      <c r="AY4" s="527" t="s">
        <v>721</v>
      </c>
      <c r="AZ4" s="541" t="s">
        <v>164</v>
      </c>
    </row>
    <row r="5" spans="1:52" x14ac:dyDescent="0.3">
      <c r="A5" s="195" t="s">
        <v>161</v>
      </c>
      <c r="C5" s="61" t="s">
        <v>165</v>
      </c>
      <c r="AW5" s="353"/>
      <c r="AX5" s="353"/>
      <c r="AZ5" s="351"/>
    </row>
    <row r="6" spans="1:52" s="347" customFormat="1" ht="13.5" x14ac:dyDescent="0.25">
      <c r="A6" s="347" t="s">
        <v>172</v>
      </c>
      <c r="B6" s="349" t="s">
        <v>173</v>
      </c>
      <c r="C6" s="347" t="s">
        <v>1036</v>
      </c>
      <c r="D6" s="348">
        <v>4500</v>
      </c>
      <c r="E6" s="348">
        <v>4500</v>
      </c>
      <c r="F6" s="289"/>
      <c r="G6" s="290"/>
      <c r="H6" s="348">
        <v>4500</v>
      </c>
      <c r="I6" s="348">
        <v>4500</v>
      </c>
      <c r="J6" s="289">
        <v>0</v>
      </c>
      <c r="K6" s="290"/>
      <c r="L6" s="348">
        <v>4500</v>
      </c>
      <c r="M6" s="348">
        <v>4500</v>
      </c>
      <c r="N6" s="289">
        <v>0</v>
      </c>
      <c r="O6" s="290"/>
      <c r="P6" s="348">
        <v>4500</v>
      </c>
      <c r="Q6" s="348">
        <v>4500</v>
      </c>
      <c r="R6" s="289">
        <v>0</v>
      </c>
      <c r="S6" s="290"/>
      <c r="T6" s="348">
        <v>4500</v>
      </c>
      <c r="U6" s="348">
        <v>4500</v>
      </c>
      <c r="V6" s="289">
        <v>0</v>
      </c>
      <c r="W6" s="290"/>
      <c r="X6" s="348">
        <v>4500</v>
      </c>
      <c r="Y6" s="348">
        <v>4500</v>
      </c>
      <c r="Z6" s="289">
        <v>0</v>
      </c>
      <c r="AA6" s="290"/>
      <c r="AB6" s="348">
        <v>4500</v>
      </c>
      <c r="AC6" s="348">
        <v>4500</v>
      </c>
      <c r="AD6" s="289">
        <v>0</v>
      </c>
      <c r="AE6" s="290"/>
      <c r="AF6" s="348">
        <v>4500</v>
      </c>
      <c r="AG6" s="276">
        <v>4500</v>
      </c>
      <c r="AH6" s="348">
        <v>4500</v>
      </c>
      <c r="AI6" s="289">
        <v>0</v>
      </c>
      <c r="AJ6" s="289"/>
      <c r="AK6" s="348">
        <v>4500</v>
      </c>
      <c r="AL6" s="348">
        <v>4500</v>
      </c>
      <c r="AM6" s="289">
        <f t="shared" ref="AM6:AM11" si="0">(AK6-AG6)/AG6</f>
        <v>0</v>
      </c>
      <c r="AN6" s="289"/>
      <c r="AO6" s="300">
        <v>4500</v>
      </c>
      <c r="AP6" s="348">
        <v>4500</v>
      </c>
      <c r="AQ6" s="289">
        <f t="shared" ref="AQ6:AQ11" si="1">(AO6-AK6)/AK6</f>
        <v>0</v>
      </c>
      <c r="AR6" s="289"/>
      <c r="AS6" s="300">
        <f>'[2]FY21 Payroll Schedule'!J6</f>
        <v>4500</v>
      </c>
      <c r="AT6" s="348">
        <v>2250</v>
      </c>
      <c r="AU6" s="289">
        <f t="shared" ref="AU6:AU11" si="2">(AS6-AO6)/AO6</f>
        <v>0</v>
      </c>
      <c r="AV6" s="289" t="s">
        <v>1817</v>
      </c>
      <c r="AW6" s="300" t="e">
        <f>#REF!</f>
        <v>#REF!</v>
      </c>
      <c r="AX6" s="292" t="e">
        <f>AW6-AS6</f>
        <v>#REF!</v>
      </c>
      <c r="AY6" s="289" t="e">
        <f>(AW6-AS6)/AS6</f>
        <v>#REF!</v>
      </c>
      <c r="AZ6" s="451" t="s">
        <v>174</v>
      </c>
    </row>
    <row r="7" spans="1:52" s="347" customFormat="1" ht="13.5" x14ac:dyDescent="0.25">
      <c r="A7" s="347" t="s">
        <v>175</v>
      </c>
      <c r="B7" s="349" t="s">
        <v>176</v>
      </c>
      <c r="C7" s="347" t="s">
        <v>1329</v>
      </c>
      <c r="D7" s="348">
        <v>86068</v>
      </c>
      <c r="E7" s="348">
        <v>86068</v>
      </c>
      <c r="F7" s="289"/>
      <c r="G7" s="290"/>
      <c r="H7" s="348">
        <v>88302</v>
      </c>
      <c r="I7" s="348">
        <v>88302</v>
      </c>
      <c r="J7" s="289">
        <v>2.5956220662731795E-2</v>
      </c>
      <c r="K7" s="290"/>
      <c r="L7" s="348">
        <v>90953.279999999999</v>
      </c>
      <c r="M7" s="348">
        <v>90953.2</v>
      </c>
      <c r="N7" s="289">
        <v>3.0025140993408968E-2</v>
      </c>
      <c r="O7" s="290"/>
      <c r="P7" s="348">
        <v>93124.800000000003</v>
      </c>
      <c r="Q7" s="348">
        <v>93124.72</v>
      </c>
      <c r="R7" s="289">
        <v>2.3875114784205738E-2</v>
      </c>
      <c r="S7" s="290"/>
      <c r="T7" s="348">
        <v>94523.76</v>
      </c>
      <c r="U7" s="348">
        <v>94523.77</v>
      </c>
      <c r="V7" s="289">
        <v>1.502242152466359E-2</v>
      </c>
      <c r="W7" s="290"/>
      <c r="X7" s="348">
        <v>96122.559999999998</v>
      </c>
      <c r="Y7" s="348">
        <v>96122.559999999998</v>
      </c>
      <c r="Z7" s="289">
        <v>1.6914265788834499E-2</v>
      </c>
      <c r="AA7" s="290"/>
      <c r="AB7" s="348">
        <v>96716.160000000003</v>
      </c>
      <c r="AC7" s="348">
        <v>96716.160000000003</v>
      </c>
      <c r="AD7" s="289">
        <v>6.1754493430054907E-3</v>
      </c>
      <c r="AE7" s="290"/>
      <c r="AF7" s="348">
        <v>97676.64</v>
      </c>
      <c r="AG7" s="276">
        <v>120000</v>
      </c>
      <c r="AH7" s="348">
        <v>119872</v>
      </c>
      <c r="AI7" s="289">
        <v>0.24074404939153907</v>
      </c>
      <c r="AJ7" s="289"/>
      <c r="AK7" s="348">
        <v>130000</v>
      </c>
      <c r="AL7" s="348">
        <v>121467.66</v>
      </c>
      <c r="AM7" s="289">
        <f t="shared" si="0"/>
        <v>8.3333333333333329E-2</v>
      </c>
      <c r="AN7" s="289"/>
      <c r="AO7" s="348">
        <v>123842.5</v>
      </c>
      <c r="AP7" s="348">
        <v>123842.5</v>
      </c>
      <c r="AQ7" s="289">
        <f t="shared" si="1"/>
        <v>-4.7365384615384615E-2</v>
      </c>
      <c r="AR7" s="289"/>
      <c r="AS7" s="348">
        <f>'[2]FY21 Payroll Schedule'!J3</f>
        <v>126059</v>
      </c>
      <c r="AT7" s="348">
        <v>61608.4</v>
      </c>
      <c r="AU7" s="289">
        <f t="shared" si="2"/>
        <v>1.7897733007650848E-2</v>
      </c>
      <c r="AV7" s="289"/>
      <c r="AW7" s="342" t="e">
        <f>#REF!</f>
        <v>#REF!</v>
      </c>
      <c r="AX7" s="292" t="e">
        <f t="shared" ref="AX7:AX15" si="3">AW7-AS7</f>
        <v>#REF!</v>
      </c>
      <c r="AY7" s="507" t="e">
        <f t="shared" ref="AY7:AY12" si="4">(AW7-AS7)/AS7</f>
        <v>#REF!</v>
      </c>
      <c r="AZ7" s="451" t="s">
        <v>1073</v>
      </c>
    </row>
    <row r="8" spans="1:52" s="347" customFormat="1" ht="13.5" x14ac:dyDescent="0.25">
      <c r="A8" s="347" t="s">
        <v>177</v>
      </c>
      <c r="B8" s="349" t="s">
        <v>178</v>
      </c>
      <c r="C8" s="347" t="s">
        <v>1200</v>
      </c>
      <c r="D8" s="348">
        <v>45957</v>
      </c>
      <c r="E8" s="348">
        <v>44396.89</v>
      </c>
      <c r="F8" s="289"/>
      <c r="G8" s="290"/>
      <c r="H8" s="348">
        <v>47147</v>
      </c>
      <c r="I8" s="348">
        <v>47147.08</v>
      </c>
      <c r="J8" s="289">
        <v>2.5893770263507192E-2</v>
      </c>
      <c r="K8" s="290"/>
      <c r="L8" s="348">
        <v>50216.4</v>
      </c>
      <c r="M8" s="348">
        <v>50024.05</v>
      </c>
      <c r="N8" s="289">
        <v>6.5102763696523666E-2</v>
      </c>
      <c r="O8" s="290"/>
      <c r="P8" s="348">
        <v>53181.36</v>
      </c>
      <c r="Q8" s="348">
        <v>53249.85</v>
      </c>
      <c r="R8" s="289">
        <v>5.9043659043659026E-2</v>
      </c>
      <c r="S8" s="290"/>
      <c r="T8" s="348">
        <v>55895.76</v>
      </c>
      <c r="U8" s="348">
        <v>55895.79</v>
      </c>
      <c r="V8" s="289">
        <v>5.1040439733019263E-2</v>
      </c>
      <c r="W8" s="290"/>
      <c r="X8" s="348">
        <v>58939.519999999997</v>
      </c>
      <c r="Y8" s="348">
        <v>58939.519999999997</v>
      </c>
      <c r="Z8" s="289">
        <v>5.4454219783396714E-2</v>
      </c>
      <c r="AA8" s="290"/>
      <c r="AB8" s="348">
        <v>61867.44</v>
      </c>
      <c r="AC8" s="348">
        <v>62106.67</v>
      </c>
      <c r="AD8" s="289">
        <v>4.9676685524415634E-2</v>
      </c>
      <c r="AE8" s="290"/>
      <c r="AF8" s="348">
        <v>64602.720000000001</v>
      </c>
      <c r="AG8" s="276">
        <v>66628.08</v>
      </c>
      <c r="AH8" s="348">
        <v>66628.08</v>
      </c>
      <c r="AI8" s="289">
        <v>7.6949038137023279E-2</v>
      </c>
      <c r="AJ8" s="289"/>
      <c r="AK8" s="348">
        <v>70261.2</v>
      </c>
      <c r="AL8" s="348">
        <v>69992.009999999995</v>
      </c>
      <c r="AM8" s="289">
        <f t="shared" si="0"/>
        <v>5.4528361015355617E-2</v>
      </c>
      <c r="AN8" s="289"/>
      <c r="AO8" s="348">
        <v>74332.800000000003</v>
      </c>
      <c r="AP8" s="348">
        <v>74617.600000000006</v>
      </c>
      <c r="AQ8" s="289">
        <f t="shared" si="1"/>
        <v>5.7949479940564722E-2</v>
      </c>
      <c r="AR8" s="289"/>
      <c r="AS8" s="348">
        <f>'[2]FY21 Payroll Schedule'!J4</f>
        <v>78049.440000000002</v>
      </c>
      <c r="AT8" s="348">
        <v>36781.94</v>
      </c>
      <c r="AU8" s="289">
        <f t="shared" si="2"/>
        <v>4.9999999999999989E-2</v>
      </c>
      <c r="AV8" s="289"/>
      <c r="AW8" s="342" t="e">
        <f>#REF!</f>
        <v>#REF!</v>
      </c>
      <c r="AX8" s="292" t="e">
        <f t="shared" si="3"/>
        <v>#REF!</v>
      </c>
      <c r="AY8" s="507" t="e">
        <f>(AW8-AS8)/AS8</f>
        <v>#REF!</v>
      </c>
      <c r="AZ8" s="451"/>
    </row>
    <row r="9" spans="1:52" s="347" customFormat="1" ht="13.5" x14ac:dyDescent="0.25">
      <c r="A9" s="347" t="s">
        <v>179</v>
      </c>
      <c r="B9" s="349" t="s">
        <v>180</v>
      </c>
      <c r="C9" s="347" t="s">
        <v>1088</v>
      </c>
      <c r="D9" s="348">
        <v>2583</v>
      </c>
      <c r="E9" s="348">
        <v>3429.5</v>
      </c>
      <c r="F9" s="289"/>
      <c r="G9" s="290"/>
      <c r="H9" s="348">
        <v>3532</v>
      </c>
      <c r="I9" s="348">
        <v>3532</v>
      </c>
      <c r="J9" s="289">
        <v>0.36740224545102595</v>
      </c>
      <c r="K9" s="290"/>
      <c r="L9" s="348">
        <v>3638.13</v>
      </c>
      <c r="M9" s="348">
        <v>3628.13</v>
      </c>
      <c r="N9" s="289">
        <v>3.0048131370328458E-2</v>
      </c>
      <c r="O9" s="290"/>
      <c r="P9" s="348">
        <v>3724.99</v>
      </c>
      <c r="Q9" s="348">
        <v>3724.99</v>
      </c>
      <c r="R9" s="289">
        <v>2.3874902765981334E-2</v>
      </c>
      <c r="S9" s="290"/>
      <c r="T9" s="348">
        <v>3780.95</v>
      </c>
      <c r="U9" s="348">
        <v>3780.95</v>
      </c>
      <c r="V9" s="289">
        <v>1.5022859121769466E-2</v>
      </c>
      <c r="W9" s="290"/>
      <c r="X9" s="348">
        <v>3895.01</v>
      </c>
      <c r="Y9" s="348">
        <v>3895.01</v>
      </c>
      <c r="Z9" s="289">
        <v>3.0167021515756728E-2</v>
      </c>
      <c r="AA9" s="290"/>
      <c r="AB9" s="348">
        <v>3920.81</v>
      </c>
      <c r="AC9" s="348">
        <v>3920.69</v>
      </c>
      <c r="AD9" s="289">
        <v>6.6238597590249386E-3</v>
      </c>
      <c r="AE9" s="290"/>
      <c r="AF9" s="348">
        <v>3961.6800000000003</v>
      </c>
      <c r="AG9" s="276">
        <v>4546.0200000000004</v>
      </c>
      <c r="AH9" s="348">
        <v>4861</v>
      </c>
      <c r="AI9" s="289">
        <v>0.15945939742043111</v>
      </c>
      <c r="AJ9" s="289"/>
      <c r="AK9" s="348">
        <v>5264.3365000000003</v>
      </c>
      <c r="AL9" s="348">
        <v>4955.53</v>
      </c>
      <c r="AM9" s="289">
        <f t="shared" si="0"/>
        <v>0.1580099735592892</v>
      </c>
      <c r="AN9" s="289"/>
      <c r="AO9" s="348">
        <v>5762.7739000000001</v>
      </c>
      <c r="AP9" s="348">
        <v>5762.78</v>
      </c>
      <c r="AQ9" s="289">
        <f t="shared" si="1"/>
        <v>9.4681903407960288E-2</v>
      </c>
      <c r="AR9" s="289"/>
      <c r="AS9" s="348">
        <f>'[2]FY21 Payroll Schedule'!K3+'[2]FY21 Payroll Schedule'!K4+'[2]FY21 Payroll Schedule'!K5</f>
        <v>5956.3298000000004</v>
      </c>
      <c r="AT9" s="348">
        <v>133.47999999999999</v>
      </c>
      <c r="AU9" s="289">
        <f t="shared" si="2"/>
        <v>3.3587279903520124E-2</v>
      </c>
      <c r="AV9" s="289"/>
      <c r="AW9" s="342" t="e">
        <f>#REF!+#REF!+#REF!</f>
        <v>#REF!</v>
      </c>
      <c r="AX9" s="292" t="e">
        <f t="shared" si="3"/>
        <v>#REF!</v>
      </c>
      <c r="AY9" s="289" t="e">
        <f t="shared" si="4"/>
        <v>#REF!</v>
      </c>
      <c r="AZ9" s="451" t="s">
        <v>1833</v>
      </c>
    </row>
    <row r="10" spans="1:52" s="347" customFormat="1" ht="13.5" x14ac:dyDescent="0.25">
      <c r="A10" s="347" t="s">
        <v>181</v>
      </c>
      <c r="B10" s="349" t="s">
        <v>182</v>
      </c>
      <c r="C10" s="58" t="s">
        <v>1834</v>
      </c>
      <c r="D10" s="348">
        <v>4615</v>
      </c>
      <c r="E10" s="348">
        <v>4605.0600000000004</v>
      </c>
      <c r="F10" s="289"/>
      <c r="G10" s="290"/>
      <c r="H10" s="348">
        <v>4819</v>
      </c>
      <c r="I10" s="348">
        <v>4818.59</v>
      </c>
      <c r="J10" s="289">
        <v>4.420368364030336E-2</v>
      </c>
      <c r="K10" s="290"/>
      <c r="L10" s="348">
        <v>5131.78</v>
      </c>
      <c r="M10" s="348">
        <v>3812.35</v>
      </c>
      <c r="N10" s="289">
        <v>6.4905582070969026E-2</v>
      </c>
      <c r="O10" s="290"/>
      <c r="P10" s="348">
        <v>4529.66</v>
      </c>
      <c r="Q10" s="348">
        <v>4512.3599999999997</v>
      </c>
      <c r="R10" s="289">
        <v>-0.11733160813596841</v>
      </c>
      <c r="S10" s="290"/>
      <c r="T10" s="348">
        <v>4761.95</v>
      </c>
      <c r="U10" s="348">
        <v>4661.6000000000004</v>
      </c>
      <c r="V10" s="289">
        <v>5.1281994675097017E-2</v>
      </c>
      <c r="W10" s="290"/>
      <c r="X10" s="348">
        <v>5010.75</v>
      </c>
      <c r="Y10" s="348">
        <v>5010.75</v>
      </c>
      <c r="Z10" s="289">
        <v>5.2247503648715381E-2</v>
      </c>
      <c r="AA10" s="290"/>
      <c r="AB10" s="348">
        <v>5216.09</v>
      </c>
      <c r="AC10" s="348">
        <v>5216.09</v>
      </c>
      <c r="AD10" s="289">
        <v>4.0979893229556481E-2</v>
      </c>
      <c r="AE10" s="290"/>
      <c r="AF10" s="348">
        <v>5461.43</v>
      </c>
      <c r="AG10" s="276">
        <v>6099.57</v>
      </c>
      <c r="AH10" s="348">
        <v>6099.57</v>
      </c>
      <c r="AI10" s="289">
        <v>0.16937591184201184</v>
      </c>
      <c r="AJ10" s="289"/>
      <c r="AK10" s="348">
        <v>6433.6500000000005</v>
      </c>
      <c r="AL10" s="348">
        <v>6409</v>
      </c>
      <c r="AM10" s="289">
        <f t="shared" si="0"/>
        <v>5.4771074026529878E-2</v>
      </c>
      <c r="AN10" s="289"/>
      <c r="AO10" s="348">
        <v>6574.59</v>
      </c>
      <c r="AP10" s="348">
        <v>6599.78</v>
      </c>
      <c r="AQ10" s="289">
        <f t="shared" si="1"/>
        <v>2.1906693711967483E-2</v>
      </c>
      <c r="AR10" s="289"/>
      <c r="AS10" s="348">
        <f>'[2]FY21 Payroll Schedule'!J5</f>
        <v>6673.77</v>
      </c>
      <c r="AT10" s="348">
        <v>3145.11</v>
      </c>
      <c r="AU10" s="289">
        <f t="shared" si="2"/>
        <v>1.5085351329892858E-2</v>
      </c>
      <c r="AV10" s="289"/>
      <c r="AW10" s="213" t="e">
        <f>#REF!</f>
        <v>#REF!</v>
      </c>
      <c r="AX10" s="292" t="e">
        <f t="shared" si="3"/>
        <v>#REF!</v>
      </c>
      <c r="AY10" s="289" t="e">
        <f t="shared" si="4"/>
        <v>#REF!</v>
      </c>
      <c r="AZ10" s="451" t="s">
        <v>1821</v>
      </c>
    </row>
    <row r="11" spans="1:52" s="347" customFormat="1" ht="13.5" x14ac:dyDescent="0.25">
      <c r="A11" s="349" t="s">
        <v>755</v>
      </c>
      <c r="B11" s="349" t="s">
        <v>183</v>
      </c>
      <c r="C11" s="347" t="s">
        <v>1780</v>
      </c>
      <c r="D11" s="348">
        <v>2500</v>
      </c>
      <c r="E11" s="348">
        <v>2318.35</v>
      </c>
      <c r="F11" s="289"/>
      <c r="G11" s="290"/>
      <c r="H11" s="348">
        <v>2500</v>
      </c>
      <c r="I11" s="348">
        <v>2163.5</v>
      </c>
      <c r="J11" s="289">
        <v>0</v>
      </c>
      <c r="K11" s="290"/>
      <c r="L11" s="348">
        <v>2500</v>
      </c>
      <c r="M11" s="348">
        <v>3048.68</v>
      </c>
      <c r="N11" s="289">
        <v>0</v>
      </c>
      <c r="O11" s="290"/>
      <c r="P11" s="348">
        <v>2500</v>
      </c>
      <c r="Q11" s="348">
        <v>1254.67</v>
      </c>
      <c r="R11" s="289">
        <v>0</v>
      </c>
      <c r="S11" s="290"/>
      <c r="T11" s="348">
        <v>2500</v>
      </c>
      <c r="U11" s="348">
        <v>1615.62</v>
      </c>
      <c r="V11" s="289">
        <v>0</v>
      </c>
      <c r="W11" s="290"/>
      <c r="X11" s="348">
        <v>2500</v>
      </c>
      <c r="Y11" s="348">
        <v>2690.25</v>
      </c>
      <c r="Z11" s="289">
        <v>0</v>
      </c>
      <c r="AA11" s="290"/>
      <c r="AB11" s="348">
        <v>2500</v>
      </c>
      <c r="AC11" s="348">
        <v>2771.49</v>
      </c>
      <c r="AD11" s="289">
        <v>0</v>
      </c>
      <c r="AE11" s="290"/>
      <c r="AF11" s="348">
        <v>3500</v>
      </c>
      <c r="AG11" s="276">
        <v>3500</v>
      </c>
      <c r="AH11" s="348">
        <v>2150.69</v>
      </c>
      <c r="AI11" s="289">
        <v>0.4</v>
      </c>
      <c r="AJ11" s="289"/>
      <c r="AK11" s="348">
        <v>3500</v>
      </c>
      <c r="AL11" s="348">
        <v>4220.03</v>
      </c>
      <c r="AM11" s="289">
        <f t="shared" si="0"/>
        <v>0</v>
      </c>
      <c r="AN11" s="289"/>
      <c r="AO11" s="348">
        <v>4500</v>
      </c>
      <c r="AP11" s="348">
        <v>3535.27</v>
      </c>
      <c r="AQ11" s="289">
        <f t="shared" si="1"/>
        <v>0.2857142857142857</v>
      </c>
      <c r="AR11" s="289"/>
      <c r="AS11" s="348">
        <v>5500</v>
      </c>
      <c r="AT11" s="348">
        <v>0</v>
      </c>
      <c r="AU11" s="289">
        <f t="shared" si="2"/>
        <v>0.22222222222222221</v>
      </c>
      <c r="AV11" s="289"/>
      <c r="AW11" s="342">
        <v>5500</v>
      </c>
      <c r="AX11" s="292">
        <f t="shared" si="3"/>
        <v>0</v>
      </c>
      <c r="AY11" s="289">
        <f t="shared" si="4"/>
        <v>0</v>
      </c>
      <c r="AZ11" s="451"/>
    </row>
    <row r="12" spans="1:52" s="347" customFormat="1" ht="13.5" x14ac:dyDescent="0.25">
      <c r="A12" s="347" t="s">
        <v>1574</v>
      </c>
      <c r="B12" s="131">
        <v>5205</v>
      </c>
      <c r="C12" s="347" t="s">
        <v>1575</v>
      </c>
      <c r="D12" s="348"/>
      <c r="E12" s="348"/>
      <c r="F12" s="289"/>
      <c r="G12" s="290"/>
      <c r="H12" s="348"/>
      <c r="I12" s="348"/>
      <c r="J12" s="289"/>
      <c r="K12" s="290"/>
      <c r="L12" s="348"/>
      <c r="M12" s="348"/>
      <c r="N12" s="289"/>
      <c r="O12" s="290"/>
      <c r="P12" s="348"/>
      <c r="Q12" s="348"/>
      <c r="R12" s="289"/>
      <c r="S12" s="290"/>
      <c r="T12" s="348"/>
      <c r="U12" s="348"/>
      <c r="V12" s="289"/>
      <c r="W12" s="290"/>
      <c r="X12" s="348"/>
      <c r="Y12" s="348"/>
      <c r="Z12" s="289"/>
      <c r="AA12" s="290"/>
      <c r="AB12" s="348"/>
      <c r="AC12" s="348"/>
      <c r="AD12" s="289"/>
      <c r="AE12" s="290"/>
      <c r="AF12" s="348"/>
      <c r="AG12" s="276"/>
      <c r="AH12" s="348"/>
      <c r="AI12" s="289"/>
      <c r="AJ12" s="289"/>
      <c r="AK12" s="348"/>
      <c r="AL12" s="348"/>
      <c r="AM12" s="289"/>
      <c r="AN12" s="289"/>
      <c r="AO12" s="276">
        <v>8333.34</v>
      </c>
      <c r="AP12" s="348">
        <v>8333.2999999999993</v>
      </c>
      <c r="AQ12" s="289"/>
      <c r="AR12" s="289"/>
      <c r="AS12" s="348">
        <v>10300</v>
      </c>
      <c r="AT12" s="348">
        <v>4999.9799999999996</v>
      </c>
      <c r="AU12" s="289"/>
      <c r="AV12" s="289"/>
      <c r="AW12" s="342">
        <v>10300</v>
      </c>
      <c r="AX12" s="292">
        <f t="shared" si="3"/>
        <v>0</v>
      </c>
      <c r="AY12" s="289">
        <f t="shared" si="4"/>
        <v>0</v>
      </c>
      <c r="AZ12" s="451"/>
    </row>
    <row r="13" spans="1:52" s="347" customFormat="1" ht="13.5" hidden="1" x14ac:dyDescent="0.25">
      <c r="A13" s="349" t="s">
        <v>820</v>
      </c>
      <c r="B13" s="131">
        <v>5192</v>
      </c>
      <c r="C13" s="347" t="s">
        <v>1201</v>
      </c>
      <c r="D13" s="348">
        <v>0</v>
      </c>
      <c r="E13" s="348">
        <v>0</v>
      </c>
      <c r="F13" s="289"/>
      <c r="G13" s="290"/>
      <c r="H13" s="348">
        <v>0</v>
      </c>
      <c r="I13" s="348">
        <v>0</v>
      </c>
      <c r="J13" s="289" t="e">
        <v>#DIV/0!</v>
      </c>
      <c r="K13" s="290"/>
      <c r="L13" s="348">
        <v>0</v>
      </c>
      <c r="M13" s="348">
        <v>0</v>
      </c>
      <c r="N13" s="289" t="e">
        <v>#DIV/0!</v>
      </c>
      <c r="O13" s="290"/>
      <c r="P13" s="348">
        <v>0</v>
      </c>
      <c r="Q13" s="348">
        <v>2331.84</v>
      </c>
      <c r="R13" s="289" t="e">
        <v>#DIV/0!</v>
      </c>
      <c r="S13" s="290"/>
      <c r="T13" s="348">
        <v>0</v>
      </c>
      <c r="U13" s="348">
        <v>1065.44</v>
      </c>
      <c r="V13" s="289" t="e">
        <v>#DIV/0!</v>
      </c>
      <c r="W13" s="290"/>
      <c r="X13" s="348">
        <v>0</v>
      </c>
      <c r="Y13" s="348">
        <v>1602.91</v>
      </c>
      <c r="Z13" s="289" t="e">
        <v>#DIV/0!</v>
      </c>
      <c r="AA13" s="290"/>
      <c r="AB13" s="348">
        <v>0</v>
      </c>
      <c r="AC13" s="348">
        <v>1667.79</v>
      </c>
      <c r="AD13" s="289" t="e">
        <v>#DIV/0!</v>
      </c>
      <c r="AE13" s="290"/>
      <c r="AF13" s="348"/>
      <c r="AG13" s="276"/>
      <c r="AH13" s="348">
        <v>434.98</v>
      </c>
      <c r="AI13" s="289"/>
      <c r="AJ13" s="289"/>
      <c r="AK13" s="348"/>
      <c r="AL13" s="348"/>
      <c r="AM13" s="289"/>
      <c r="AN13" s="289"/>
      <c r="AO13" s="348"/>
      <c r="AP13" s="348"/>
      <c r="AQ13" s="289"/>
      <c r="AR13" s="289"/>
      <c r="AS13" s="348"/>
      <c r="AT13" s="348"/>
      <c r="AU13" s="289"/>
      <c r="AV13" s="289"/>
      <c r="AW13" s="342"/>
      <c r="AX13" s="292">
        <f t="shared" si="3"/>
        <v>0</v>
      </c>
      <c r="AY13" s="289"/>
      <c r="AZ13" s="451"/>
    </row>
    <row r="14" spans="1:52" s="347" customFormat="1" ht="13.5" hidden="1" x14ac:dyDescent="0.25">
      <c r="A14" s="349" t="s">
        <v>821</v>
      </c>
      <c r="B14" s="131">
        <v>5193</v>
      </c>
      <c r="C14" s="347" t="s">
        <v>1202</v>
      </c>
      <c r="D14" s="348">
        <v>0</v>
      </c>
      <c r="E14" s="348">
        <v>0</v>
      </c>
      <c r="F14" s="289"/>
      <c r="G14" s="290"/>
      <c r="H14" s="348">
        <v>0</v>
      </c>
      <c r="I14" s="348">
        <v>0</v>
      </c>
      <c r="J14" s="289" t="e">
        <v>#DIV/0!</v>
      </c>
      <c r="K14" s="290"/>
      <c r="L14" s="348">
        <v>0</v>
      </c>
      <c r="M14" s="348">
        <v>0</v>
      </c>
      <c r="N14" s="289" t="e">
        <v>#DIV/0!</v>
      </c>
      <c r="O14" s="290"/>
      <c r="P14" s="348">
        <v>0</v>
      </c>
      <c r="Q14" s="348">
        <v>-2331.84</v>
      </c>
      <c r="R14" s="289" t="e">
        <v>#DIV/0!</v>
      </c>
      <c r="S14" s="290"/>
      <c r="T14" s="348">
        <v>0</v>
      </c>
      <c r="U14" s="348">
        <v>-379.47</v>
      </c>
      <c r="V14" s="289" t="e">
        <v>#DIV/0!</v>
      </c>
      <c r="W14" s="290"/>
      <c r="X14" s="348">
        <v>0</v>
      </c>
      <c r="Y14" s="348">
        <v>-1578.44</v>
      </c>
      <c r="Z14" s="289" t="e">
        <v>#DIV/0!</v>
      </c>
      <c r="AA14" s="290"/>
      <c r="AB14" s="348">
        <v>0</v>
      </c>
      <c r="AC14" s="348">
        <v>-1667.79</v>
      </c>
      <c r="AD14" s="289" t="e">
        <v>#DIV/0!</v>
      </c>
      <c r="AE14" s="290"/>
      <c r="AF14" s="348"/>
      <c r="AG14" s="276"/>
      <c r="AH14" s="348"/>
      <c r="AI14" s="289"/>
      <c r="AJ14" s="289"/>
      <c r="AK14" s="348"/>
      <c r="AL14" s="348">
        <v>-434.98</v>
      </c>
      <c r="AM14" s="289"/>
      <c r="AN14" s="289"/>
      <c r="AO14" s="348"/>
      <c r="AP14" s="348"/>
      <c r="AQ14" s="289"/>
      <c r="AR14" s="289"/>
      <c r="AS14" s="348"/>
      <c r="AT14" s="348"/>
      <c r="AU14" s="289"/>
      <c r="AV14" s="289"/>
      <c r="AW14" s="342"/>
      <c r="AX14" s="292">
        <f t="shared" si="3"/>
        <v>0</v>
      </c>
      <c r="AY14" s="289"/>
      <c r="AZ14" s="451"/>
    </row>
    <row r="15" spans="1:52" s="347" customFormat="1" ht="13.5" x14ac:dyDescent="0.25">
      <c r="A15" s="349" t="s">
        <v>752</v>
      </c>
      <c r="B15" s="349" t="s">
        <v>753</v>
      </c>
      <c r="C15" s="347" t="s">
        <v>754</v>
      </c>
      <c r="D15" s="348">
        <v>0</v>
      </c>
      <c r="E15" s="348">
        <v>0</v>
      </c>
      <c r="F15" s="289"/>
      <c r="G15" s="290"/>
      <c r="H15" s="348">
        <v>0</v>
      </c>
      <c r="I15" s="348">
        <v>0</v>
      </c>
      <c r="J15" s="289"/>
      <c r="K15" s="290"/>
      <c r="L15" s="348">
        <v>0</v>
      </c>
      <c r="M15" s="348">
        <v>0</v>
      </c>
      <c r="N15" s="289"/>
      <c r="O15" s="290"/>
      <c r="P15" s="348">
        <v>0</v>
      </c>
      <c r="Q15" s="348">
        <v>0</v>
      </c>
      <c r="R15" s="289"/>
      <c r="S15" s="290"/>
      <c r="T15" s="348">
        <v>2000</v>
      </c>
      <c r="U15" s="348">
        <v>0</v>
      </c>
      <c r="V15" s="289"/>
      <c r="W15" s="290"/>
      <c r="X15" s="348">
        <v>2000</v>
      </c>
      <c r="Y15" s="348">
        <v>986</v>
      </c>
      <c r="Z15" s="289">
        <v>0</v>
      </c>
      <c r="AA15" s="290"/>
      <c r="AB15" s="348">
        <v>3500</v>
      </c>
      <c r="AC15" s="348">
        <v>53.31</v>
      </c>
      <c r="AD15" s="289">
        <v>0.75</v>
      </c>
      <c r="AE15" s="290"/>
      <c r="AF15" s="348">
        <v>3500</v>
      </c>
      <c r="AG15" s="276">
        <v>3500</v>
      </c>
      <c r="AH15" s="348">
        <v>474.3</v>
      </c>
      <c r="AI15" s="289">
        <v>0</v>
      </c>
      <c r="AJ15" s="289"/>
      <c r="AK15" s="348">
        <v>3500</v>
      </c>
      <c r="AL15" s="348">
        <v>392.4</v>
      </c>
      <c r="AM15" s="289">
        <f>(AK15-AG15)/AG15</f>
        <v>0</v>
      </c>
      <c r="AN15" s="289"/>
      <c r="AO15" s="348">
        <v>3500</v>
      </c>
      <c r="AP15" s="348">
        <v>0</v>
      </c>
      <c r="AQ15" s="289">
        <f>(AO15-AK15)/AK15</f>
        <v>0</v>
      </c>
      <c r="AR15" s="289"/>
      <c r="AS15" s="348">
        <v>2500</v>
      </c>
      <c r="AT15" s="348"/>
      <c r="AU15" s="289">
        <f>(AS15-AO15)/AO15</f>
        <v>-0.2857142857142857</v>
      </c>
      <c r="AV15" s="289"/>
      <c r="AW15" s="342">
        <v>2500</v>
      </c>
      <c r="AX15" s="292">
        <f t="shared" si="3"/>
        <v>0</v>
      </c>
      <c r="AY15" s="289">
        <f>(AW15-AS15)/AS15</f>
        <v>0</v>
      </c>
      <c r="AZ15" s="451"/>
    </row>
    <row r="16" spans="1:52" s="365" customFormat="1" x14ac:dyDescent="0.3">
      <c r="A16" s="361"/>
      <c r="B16" s="361"/>
      <c r="C16" s="147" t="s">
        <v>26</v>
      </c>
      <c r="D16" s="362">
        <v>146223</v>
      </c>
      <c r="E16" s="362">
        <v>145317.80000000002</v>
      </c>
      <c r="F16" s="363">
        <v>4.07E-2</v>
      </c>
      <c r="G16" s="361"/>
      <c r="H16" s="362">
        <v>150800</v>
      </c>
      <c r="I16" s="362">
        <v>150463.17000000001</v>
      </c>
      <c r="J16" s="363">
        <v>4.07E-2</v>
      </c>
      <c r="K16" s="361"/>
      <c r="L16" s="362">
        <v>156939.59</v>
      </c>
      <c r="M16" s="362">
        <v>155966.41</v>
      </c>
      <c r="N16" s="363">
        <v>4.07E-2</v>
      </c>
      <c r="O16" s="361"/>
      <c r="P16" s="362">
        <v>161560.81000000003</v>
      </c>
      <c r="Q16" s="362">
        <v>160366.59</v>
      </c>
      <c r="R16" s="363">
        <v>4.07E-2</v>
      </c>
      <c r="S16" s="361"/>
      <c r="T16" s="362">
        <v>167962.42</v>
      </c>
      <c r="U16" s="362">
        <v>165663.70000000001</v>
      </c>
      <c r="V16" s="363">
        <v>4.07E-2</v>
      </c>
      <c r="W16" s="361"/>
      <c r="X16" s="362">
        <v>172967.84</v>
      </c>
      <c r="Y16" s="362">
        <v>172168.56</v>
      </c>
      <c r="Z16" s="363">
        <v>2.9800832829152992E-2</v>
      </c>
      <c r="AA16" s="361"/>
      <c r="AB16" s="362">
        <v>178220.5</v>
      </c>
      <c r="AC16" s="362">
        <v>175284.41</v>
      </c>
      <c r="AD16" s="363">
        <v>3.0367841790705161E-2</v>
      </c>
      <c r="AE16" s="361"/>
      <c r="AF16" s="362">
        <v>183202.47</v>
      </c>
      <c r="AG16" s="362">
        <v>208773.67</v>
      </c>
      <c r="AH16" s="362">
        <v>205020.62000000002</v>
      </c>
      <c r="AI16" s="363">
        <v>0.17143465538476221</v>
      </c>
      <c r="AJ16" s="363"/>
      <c r="AK16" s="148">
        <f>SUM(AK6:AK15)</f>
        <v>223459.18650000001</v>
      </c>
      <c r="AL16" s="148">
        <f>SUM(AL6:AL15)</f>
        <v>211501.64999999997</v>
      </c>
      <c r="AM16" s="149">
        <f>(AK16-AG16)/AG16</f>
        <v>7.0341803638361081E-2</v>
      </c>
      <c r="AN16" s="149"/>
      <c r="AO16" s="148">
        <f>SUM(AO6:AO15)</f>
        <v>231346.00389999998</v>
      </c>
      <c r="AP16" s="148">
        <f>SUM(AP6:AP15)</f>
        <v>227191.22999999998</v>
      </c>
      <c r="AQ16" s="149">
        <f>(AO16-AK16)/AK16</f>
        <v>3.5294218705123455E-2</v>
      </c>
      <c r="AR16" s="149"/>
      <c r="AS16" s="148">
        <f>SUM(AS6:AS15)</f>
        <v>239538.5398</v>
      </c>
      <c r="AT16" s="148">
        <f>SUM(AT6:AT15)</f>
        <v>108918.90999999999</v>
      </c>
      <c r="AU16" s="149">
        <f>(AS16-AO16)/AO16</f>
        <v>3.5412480708079425E-2</v>
      </c>
      <c r="AV16" s="149"/>
      <c r="AW16" s="150" t="e">
        <f>SUM(AW6:AW15)</f>
        <v>#REF!</v>
      </c>
      <c r="AX16" s="148" t="e">
        <f>SUM(AX6:AX15)</f>
        <v>#REF!</v>
      </c>
      <c r="AY16" s="149" t="e">
        <f>(AW16-AS16)/AS16</f>
        <v>#REF!</v>
      </c>
      <c r="AZ16" s="149"/>
    </row>
    <row r="17" spans="1:52" x14ac:dyDescent="0.3">
      <c r="C17" s="61" t="s">
        <v>166</v>
      </c>
      <c r="D17" s="366"/>
      <c r="E17" s="366"/>
      <c r="F17" s="357"/>
      <c r="H17" s="366"/>
      <c r="I17" s="366"/>
      <c r="J17" s="357"/>
      <c r="L17" s="366"/>
      <c r="M17" s="366"/>
      <c r="N17" s="357"/>
      <c r="P17" s="366"/>
      <c r="Q17" s="366"/>
      <c r="R17" s="357"/>
      <c r="T17" s="366"/>
      <c r="U17" s="366"/>
      <c r="V17" s="357"/>
      <c r="X17" s="366"/>
      <c r="Y17" s="366"/>
      <c r="Z17" s="366"/>
      <c r="AB17" s="366"/>
      <c r="AC17" s="366"/>
      <c r="AD17" s="366"/>
      <c r="AF17" s="366"/>
      <c r="AG17" s="366"/>
      <c r="AH17" s="366"/>
      <c r="AI17" s="366"/>
      <c r="AJ17" s="366"/>
      <c r="AK17" s="366"/>
      <c r="AL17" s="366"/>
      <c r="AM17" s="366"/>
      <c r="AN17" s="366"/>
      <c r="AO17" s="366"/>
      <c r="AP17" s="366"/>
      <c r="AQ17" s="366"/>
      <c r="AR17" s="366"/>
      <c r="AS17" s="366"/>
      <c r="AT17" s="366"/>
      <c r="AU17" s="366"/>
      <c r="AV17" s="366"/>
      <c r="AX17" s="366"/>
      <c r="AY17" s="366"/>
      <c r="AZ17" s="366"/>
    </row>
    <row r="18" spans="1:52" x14ac:dyDescent="0.3">
      <c r="A18" s="349" t="s">
        <v>1807</v>
      </c>
      <c r="B18" s="349" t="s">
        <v>1235</v>
      </c>
      <c r="C18" s="347" t="s">
        <v>1106</v>
      </c>
      <c r="D18" s="366"/>
      <c r="E18" s="366"/>
      <c r="F18" s="357"/>
      <c r="H18" s="366"/>
      <c r="I18" s="366"/>
      <c r="J18" s="357"/>
      <c r="L18" s="366"/>
      <c r="M18" s="366"/>
      <c r="N18" s="357"/>
      <c r="P18" s="366"/>
      <c r="Q18" s="366"/>
      <c r="R18" s="357"/>
      <c r="T18" s="366"/>
      <c r="U18" s="366"/>
      <c r="V18" s="357"/>
      <c r="X18" s="366"/>
      <c r="Y18" s="366"/>
      <c r="Z18" s="366"/>
      <c r="AB18" s="366"/>
      <c r="AC18" s="366"/>
      <c r="AD18" s="366"/>
      <c r="AF18" s="366"/>
      <c r="AG18" s="366"/>
      <c r="AH18" s="366"/>
      <c r="AI18" s="366"/>
      <c r="AJ18" s="366"/>
      <c r="AK18" s="366"/>
      <c r="AL18" s="366"/>
      <c r="AM18" s="366"/>
      <c r="AN18" s="366"/>
      <c r="AO18" s="366"/>
      <c r="AP18" s="366"/>
      <c r="AQ18" s="366"/>
      <c r="AR18" s="366"/>
      <c r="AS18" s="348">
        <v>0</v>
      </c>
      <c r="AT18" s="348">
        <v>5.99</v>
      </c>
      <c r="AU18" s="366"/>
      <c r="AV18" s="366"/>
      <c r="AX18" s="366"/>
      <c r="AY18" s="366"/>
      <c r="AZ18" s="366"/>
    </row>
    <row r="19" spans="1:52" s="347" customFormat="1" ht="13.5" x14ac:dyDescent="0.25">
      <c r="A19" s="347" t="s">
        <v>184</v>
      </c>
      <c r="B19" s="349" t="s">
        <v>185</v>
      </c>
      <c r="C19" s="347" t="s">
        <v>1113</v>
      </c>
      <c r="D19" s="348">
        <v>800</v>
      </c>
      <c r="E19" s="348">
        <v>230</v>
      </c>
      <c r="F19" s="289"/>
      <c r="G19" s="290"/>
      <c r="H19" s="348">
        <v>800</v>
      </c>
      <c r="I19" s="348">
        <v>1276.4100000000001</v>
      </c>
      <c r="J19" s="289">
        <v>0</v>
      </c>
      <c r="K19" s="290"/>
      <c r="L19" s="348">
        <v>700</v>
      </c>
      <c r="M19" s="348">
        <v>75</v>
      </c>
      <c r="N19" s="289">
        <v>-0.125</v>
      </c>
      <c r="O19" s="290"/>
      <c r="P19" s="348">
        <v>700</v>
      </c>
      <c r="Q19" s="348">
        <v>350</v>
      </c>
      <c r="R19" s="289">
        <v>0</v>
      </c>
      <c r="S19" s="290"/>
      <c r="T19" s="348">
        <v>700</v>
      </c>
      <c r="U19" s="348">
        <v>309.5</v>
      </c>
      <c r="V19" s="289">
        <v>0</v>
      </c>
      <c r="W19" s="290"/>
      <c r="X19" s="348">
        <v>800</v>
      </c>
      <c r="Y19" s="348">
        <v>1349.65</v>
      </c>
      <c r="Z19" s="289">
        <v>0.14285714285714285</v>
      </c>
      <c r="AA19" s="290"/>
      <c r="AB19" s="348">
        <v>800</v>
      </c>
      <c r="AC19" s="348">
        <v>815</v>
      </c>
      <c r="AD19" s="289">
        <v>0</v>
      </c>
      <c r="AE19" s="290"/>
      <c r="AF19" s="348">
        <v>800</v>
      </c>
      <c r="AG19" s="348">
        <v>800</v>
      </c>
      <c r="AH19" s="348">
        <v>0</v>
      </c>
      <c r="AI19" s="289">
        <v>0</v>
      </c>
      <c r="AJ19" s="289"/>
      <c r="AK19" s="348">
        <v>1000</v>
      </c>
      <c r="AL19" s="348">
        <v>200</v>
      </c>
      <c r="AM19" s="289">
        <f>(AK19-AG19)/AG19</f>
        <v>0.25</v>
      </c>
      <c r="AN19" s="289"/>
      <c r="AO19" s="348">
        <v>1100</v>
      </c>
      <c r="AP19" s="348">
        <v>235</v>
      </c>
      <c r="AQ19" s="289">
        <f>(AO19-AK19)/AK19</f>
        <v>0.1</v>
      </c>
      <c r="AR19" s="289"/>
      <c r="AS19" s="348">
        <v>1100</v>
      </c>
      <c r="AT19" s="348">
        <v>0</v>
      </c>
      <c r="AU19" s="289">
        <f>(AS19-AO19)/AO19</f>
        <v>0</v>
      </c>
      <c r="AV19" s="289"/>
      <c r="AW19" s="342">
        <v>1500</v>
      </c>
      <c r="AX19" s="292">
        <f t="shared" ref="AX19:AX30" si="5">AW19-AS19</f>
        <v>400</v>
      </c>
      <c r="AY19" s="289">
        <f>(AW19-AS19)/AS19</f>
        <v>0.36363636363636365</v>
      </c>
      <c r="AZ19" s="289"/>
    </row>
    <row r="20" spans="1:52" s="347" customFormat="1" ht="13.5" x14ac:dyDescent="0.25">
      <c r="A20" s="347" t="s">
        <v>186</v>
      </c>
      <c r="B20" s="349" t="s">
        <v>187</v>
      </c>
      <c r="C20" s="347" t="s">
        <v>1203</v>
      </c>
      <c r="D20" s="348">
        <v>200</v>
      </c>
      <c r="E20" s="348">
        <v>89.8</v>
      </c>
      <c r="F20" s="289"/>
      <c r="G20" s="290"/>
      <c r="H20" s="348">
        <v>200</v>
      </c>
      <c r="I20" s="348">
        <v>335.3</v>
      </c>
      <c r="J20" s="289">
        <v>0</v>
      </c>
      <c r="K20" s="290"/>
      <c r="L20" s="348">
        <v>150</v>
      </c>
      <c r="M20" s="348">
        <v>118.65</v>
      </c>
      <c r="N20" s="289">
        <v>-0.25</v>
      </c>
      <c r="O20" s="290"/>
      <c r="P20" s="348">
        <v>100</v>
      </c>
      <c r="Q20" s="348">
        <v>144.30000000000001</v>
      </c>
      <c r="R20" s="289">
        <v>-0.33333333333333331</v>
      </c>
      <c r="S20" s="290"/>
      <c r="T20" s="348">
        <v>100</v>
      </c>
      <c r="U20" s="348">
        <v>81.900000000000006</v>
      </c>
      <c r="V20" s="289">
        <v>0</v>
      </c>
      <c r="W20" s="290"/>
      <c r="X20" s="348">
        <v>100</v>
      </c>
      <c r="Y20" s="348">
        <v>15.05</v>
      </c>
      <c r="Z20" s="289">
        <v>0</v>
      </c>
      <c r="AA20" s="290"/>
      <c r="AB20" s="348">
        <v>100</v>
      </c>
      <c r="AC20" s="348">
        <v>0</v>
      </c>
      <c r="AD20" s="289">
        <v>0</v>
      </c>
      <c r="AE20" s="290"/>
      <c r="AF20" s="348">
        <v>100</v>
      </c>
      <c r="AG20" s="348">
        <v>100</v>
      </c>
      <c r="AH20" s="348">
        <v>0</v>
      </c>
      <c r="AI20" s="289">
        <v>0</v>
      </c>
      <c r="AJ20" s="289"/>
      <c r="AK20" s="348">
        <v>100</v>
      </c>
      <c r="AL20" s="348">
        <v>70</v>
      </c>
      <c r="AM20" s="289">
        <f>(AK20-AG20)/AG20</f>
        <v>0</v>
      </c>
      <c r="AN20" s="289"/>
      <c r="AO20" s="348">
        <v>100</v>
      </c>
      <c r="AP20" s="348">
        <v>0</v>
      </c>
      <c r="AQ20" s="289">
        <f>(AO20-AK20)/AK20</f>
        <v>0</v>
      </c>
      <c r="AR20" s="289"/>
      <c r="AS20" s="348">
        <v>100</v>
      </c>
      <c r="AT20" s="348">
        <v>0</v>
      </c>
      <c r="AU20" s="289">
        <f>(AS20-AO20)/AO20</f>
        <v>0</v>
      </c>
      <c r="AV20" s="289"/>
      <c r="AW20" s="342">
        <v>100</v>
      </c>
      <c r="AX20" s="292">
        <f t="shared" si="5"/>
        <v>0</v>
      </c>
      <c r="AY20" s="289">
        <f>(AW20-AS20)/AS20</f>
        <v>0</v>
      </c>
      <c r="AZ20" s="289"/>
    </row>
    <row r="21" spans="1:52" s="347" customFormat="1" ht="13.5" x14ac:dyDescent="0.25">
      <c r="A21" s="347" t="s">
        <v>188</v>
      </c>
      <c r="B21" s="349" t="s">
        <v>189</v>
      </c>
      <c r="C21" s="347" t="s">
        <v>1204</v>
      </c>
      <c r="D21" s="348">
        <v>5800</v>
      </c>
      <c r="E21" s="348">
        <v>4309.2</v>
      </c>
      <c r="F21" s="289"/>
      <c r="G21" s="290"/>
      <c r="H21" s="348">
        <v>5000</v>
      </c>
      <c r="I21" s="348">
        <v>4773.6000000000004</v>
      </c>
      <c r="J21" s="289">
        <v>-0.13793103448275862</v>
      </c>
      <c r="K21" s="290"/>
      <c r="L21" s="348">
        <v>5000</v>
      </c>
      <c r="M21" s="348">
        <v>4981.6000000000004</v>
      </c>
      <c r="N21" s="289">
        <v>0</v>
      </c>
      <c r="O21" s="290"/>
      <c r="P21" s="348">
        <v>5100</v>
      </c>
      <c r="Q21" s="348">
        <v>5281.2</v>
      </c>
      <c r="R21" s="289">
        <v>0.02</v>
      </c>
      <c r="S21" s="290"/>
      <c r="T21" s="348">
        <v>5100</v>
      </c>
      <c r="U21" s="348">
        <v>5588.8</v>
      </c>
      <c r="V21" s="289">
        <v>0</v>
      </c>
      <c r="W21" s="290"/>
      <c r="X21" s="348">
        <v>5100</v>
      </c>
      <c r="Y21" s="348">
        <v>6036.8</v>
      </c>
      <c r="Z21" s="289">
        <v>0</v>
      </c>
      <c r="AA21" s="290"/>
      <c r="AB21" s="348">
        <v>5100</v>
      </c>
      <c r="AC21" s="348">
        <v>5100</v>
      </c>
      <c r="AD21" s="289">
        <v>0</v>
      </c>
      <c r="AE21" s="290"/>
      <c r="AF21" s="348">
        <v>6000</v>
      </c>
      <c r="AG21" s="348">
        <v>6000</v>
      </c>
      <c r="AH21" s="348">
        <v>6820</v>
      </c>
      <c r="AI21" s="289">
        <v>0.17647058823529413</v>
      </c>
      <c r="AJ21" s="289"/>
      <c r="AK21" s="348">
        <v>8000</v>
      </c>
      <c r="AL21" s="348">
        <v>7590</v>
      </c>
      <c r="AM21" s="289">
        <f>(AK21-AG21)/AG21</f>
        <v>0.33333333333333331</v>
      </c>
      <c r="AN21" s="289"/>
      <c r="AO21" s="348">
        <v>8000</v>
      </c>
      <c r="AP21" s="348">
        <v>7427.6</v>
      </c>
      <c r="AQ21" s="289">
        <f>(AO21-AK21)/AK21</f>
        <v>0</v>
      </c>
      <c r="AR21" s="289"/>
      <c r="AS21" s="348">
        <v>8000</v>
      </c>
      <c r="AT21" s="348">
        <v>0</v>
      </c>
      <c r="AU21" s="289">
        <f>(AS21-AO21)/AO21</f>
        <v>0</v>
      </c>
      <c r="AV21" s="289"/>
      <c r="AW21" s="342">
        <v>8000</v>
      </c>
      <c r="AX21" s="292">
        <f t="shared" si="5"/>
        <v>0</v>
      </c>
      <c r="AY21" s="289">
        <f>(AW21-AS21)/AS21</f>
        <v>0</v>
      </c>
      <c r="AZ21" s="289"/>
    </row>
    <row r="22" spans="1:52" s="347" customFormat="1" ht="13.5" x14ac:dyDescent="0.25">
      <c r="A22" s="347" t="s">
        <v>190</v>
      </c>
      <c r="B22" s="349" t="s">
        <v>191</v>
      </c>
      <c r="C22" s="347" t="s">
        <v>1205</v>
      </c>
      <c r="D22" s="348">
        <v>300</v>
      </c>
      <c r="E22" s="348">
        <v>64</v>
      </c>
      <c r="F22" s="289"/>
      <c r="G22" s="290"/>
      <c r="H22" s="348">
        <v>300</v>
      </c>
      <c r="I22" s="348">
        <v>190.87</v>
      </c>
      <c r="J22" s="289">
        <v>0</v>
      </c>
      <c r="K22" s="290"/>
      <c r="L22" s="348">
        <v>200</v>
      </c>
      <c r="M22" s="348">
        <v>70.510000000000005</v>
      </c>
      <c r="N22" s="289">
        <v>-0.33333333333333331</v>
      </c>
      <c r="O22" s="290"/>
      <c r="P22" s="348">
        <v>210</v>
      </c>
      <c r="Q22" s="348">
        <v>172</v>
      </c>
      <c r="R22" s="289">
        <v>0.05</v>
      </c>
      <c r="S22" s="290"/>
      <c r="T22" s="348">
        <v>200</v>
      </c>
      <c r="U22" s="348">
        <v>85.84</v>
      </c>
      <c r="V22" s="289">
        <v>-4.7619047619047616E-2</v>
      </c>
      <c r="W22" s="290"/>
      <c r="X22" s="348">
        <v>100</v>
      </c>
      <c r="Y22" s="348">
        <v>133.75</v>
      </c>
      <c r="Z22" s="289">
        <v>-0.5</v>
      </c>
      <c r="AA22" s="290"/>
      <c r="AB22" s="348">
        <v>100</v>
      </c>
      <c r="AC22" s="348">
        <v>80.819999999999993</v>
      </c>
      <c r="AD22" s="289">
        <v>0</v>
      </c>
      <c r="AE22" s="290"/>
      <c r="AF22" s="348">
        <v>100</v>
      </c>
      <c r="AG22" s="348">
        <v>100</v>
      </c>
      <c r="AH22" s="348">
        <v>50.26</v>
      </c>
      <c r="AI22" s="289">
        <v>0</v>
      </c>
      <c r="AJ22" s="289"/>
      <c r="AK22" s="348">
        <v>100</v>
      </c>
      <c r="AL22" s="348">
        <v>43.91</v>
      </c>
      <c r="AM22" s="289">
        <f>(AK22-AG22)/AG22</f>
        <v>0</v>
      </c>
      <c r="AN22" s="289"/>
      <c r="AO22" s="348">
        <v>100</v>
      </c>
      <c r="AP22" s="348">
        <v>0</v>
      </c>
      <c r="AQ22" s="289">
        <f>(AO22-AK22)/AK22</f>
        <v>0</v>
      </c>
      <c r="AR22" s="289"/>
      <c r="AS22" s="348">
        <v>100</v>
      </c>
      <c r="AT22" s="348">
        <v>0</v>
      </c>
      <c r="AU22" s="289">
        <f>(AS22-AO22)/AO22</f>
        <v>0</v>
      </c>
      <c r="AV22" s="289"/>
      <c r="AW22" s="342">
        <v>100</v>
      </c>
      <c r="AX22" s="292">
        <f t="shared" si="5"/>
        <v>0</v>
      </c>
      <c r="AY22" s="289">
        <f>(AW22-AS22)/AS22</f>
        <v>0</v>
      </c>
      <c r="AZ22" s="289"/>
    </row>
    <row r="23" spans="1:52" s="347" customFormat="1" ht="13.5" x14ac:dyDescent="0.25">
      <c r="A23" s="347" t="s">
        <v>192</v>
      </c>
      <c r="B23" s="349" t="s">
        <v>193</v>
      </c>
      <c r="C23" s="347" t="s">
        <v>1206</v>
      </c>
      <c r="D23" s="348">
        <v>30</v>
      </c>
      <c r="E23" s="348">
        <v>0</v>
      </c>
      <c r="F23" s="289"/>
      <c r="G23" s="290"/>
      <c r="H23" s="348">
        <v>30</v>
      </c>
      <c r="I23" s="348">
        <v>0</v>
      </c>
      <c r="J23" s="289">
        <v>0</v>
      </c>
      <c r="K23" s="290"/>
      <c r="L23" s="348">
        <v>30</v>
      </c>
      <c r="M23" s="348">
        <v>0</v>
      </c>
      <c r="N23" s="289">
        <v>0</v>
      </c>
      <c r="O23" s="290"/>
      <c r="P23" s="348">
        <v>30</v>
      </c>
      <c r="Q23" s="348">
        <v>1499</v>
      </c>
      <c r="R23" s="289">
        <v>0</v>
      </c>
      <c r="S23" s="290"/>
      <c r="T23" s="348">
        <v>30</v>
      </c>
      <c r="U23" s="348">
        <v>0</v>
      </c>
      <c r="V23" s="289">
        <v>0</v>
      </c>
      <c r="W23" s="290"/>
      <c r="X23" s="348">
        <v>30</v>
      </c>
      <c r="Y23" s="348">
        <v>0</v>
      </c>
      <c r="Z23" s="289">
        <v>0</v>
      </c>
      <c r="AA23" s="290"/>
      <c r="AB23" s="348">
        <v>30</v>
      </c>
      <c r="AC23" s="348">
        <v>595</v>
      </c>
      <c r="AD23" s="289">
        <v>0</v>
      </c>
      <c r="AE23" s="290"/>
      <c r="AF23" s="348">
        <v>30</v>
      </c>
      <c r="AG23" s="348">
        <v>30</v>
      </c>
      <c r="AH23" s="348">
        <v>0</v>
      </c>
      <c r="AI23" s="289">
        <v>0</v>
      </c>
      <c r="AJ23" s="289"/>
      <c r="AK23" s="348">
        <v>30</v>
      </c>
      <c r="AL23" s="348">
        <v>0</v>
      </c>
      <c r="AM23" s="289">
        <f>(AK23-AG23)/AG23</f>
        <v>0</v>
      </c>
      <c r="AN23" s="289"/>
      <c r="AO23" s="348">
        <v>30</v>
      </c>
      <c r="AP23" s="348">
        <v>0</v>
      </c>
      <c r="AQ23" s="289">
        <f>(AO23-AK23)/AK23</f>
        <v>0</v>
      </c>
      <c r="AR23" s="289"/>
      <c r="AS23" s="348">
        <v>30</v>
      </c>
      <c r="AT23" s="348">
        <v>0</v>
      </c>
      <c r="AU23" s="289">
        <f>(AS23-AO23)/AO23</f>
        <v>0</v>
      </c>
      <c r="AV23" s="289"/>
      <c r="AW23" s="342">
        <v>30</v>
      </c>
      <c r="AX23" s="292">
        <f t="shared" si="5"/>
        <v>0</v>
      </c>
      <c r="AY23" s="289">
        <f>(AW23-AS23)/AS23</f>
        <v>0</v>
      </c>
      <c r="AZ23" s="289"/>
    </row>
    <row r="24" spans="1:52" s="347" customFormat="1" ht="13.5" x14ac:dyDescent="0.25">
      <c r="A24" s="347" t="s">
        <v>803</v>
      </c>
      <c r="B24" s="349" t="s">
        <v>804</v>
      </c>
      <c r="C24" s="347" t="s">
        <v>1099</v>
      </c>
      <c r="D24" s="348">
        <v>0</v>
      </c>
      <c r="E24" s="348">
        <v>0</v>
      </c>
      <c r="F24" s="289"/>
      <c r="G24" s="290"/>
      <c r="H24" s="348">
        <v>0</v>
      </c>
      <c r="I24" s="348">
        <v>4.43</v>
      </c>
      <c r="J24" s="289"/>
      <c r="K24" s="290"/>
      <c r="L24" s="348">
        <v>0</v>
      </c>
      <c r="M24" s="348">
        <v>1.25</v>
      </c>
      <c r="N24" s="289"/>
      <c r="O24" s="290"/>
      <c r="P24" s="348">
        <v>0</v>
      </c>
      <c r="Q24" s="348">
        <v>91.19</v>
      </c>
      <c r="R24" s="289"/>
      <c r="S24" s="290"/>
      <c r="T24" s="348">
        <v>0</v>
      </c>
      <c r="U24" s="348">
        <v>0</v>
      </c>
      <c r="V24" s="289"/>
      <c r="W24" s="290"/>
      <c r="X24" s="348">
        <v>0</v>
      </c>
      <c r="Y24" s="348">
        <v>0</v>
      </c>
      <c r="Z24" s="289"/>
      <c r="AA24" s="290"/>
      <c r="AB24" s="348">
        <v>0</v>
      </c>
      <c r="AC24" s="348">
        <v>0</v>
      </c>
      <c r="AD24" s="289"/>
      <c r="AE24" s="290"/>
      <c r="AF24" s="348"/>
      <c r="AG24" s="348"/>
      <c r="AH24" s="348">
        <v>26.9</v>
      </c>
      <c r="AI24" s="289"/>
      <c r="AJ24" s="289"/>
      <c r="AK24" s="348"/>
      <c r="AL24" s="348">
        <v>0</v>
      </c>
      <c r="AM24" s="289"/>
      <c r="AN24" s="289"/>
      <c r="AO24" s="348"/>
      <c r="AP24" s="348">
        <v>0</v>
      </c>
      <c r="AQ24" s="289"/>
      <c r="AR24" s="289"/>
      <c r="AS24" s="348"/>
      <c r="AT24" s="348">
        <v>0</v>
      </c>
      <c r="AU24" s="289"/>
      <c r="AV24" s="289"/>
      <c r="AW24" s="342"/>
      <c r="AX24" s="292">
        <f t="shared" si="5"/>
        <v>0</v>
      </c>
      <c r="AY24" s="289" t="e">
        <f t="shared" ref="AY24:AY30" si="6">(AW24-AS24)/AS24</f>
        <v>#DIV/0!</v>
      </c>
      <c r="AZ24" s="289"/>
    </row>
    <row r="25" spans="1:52" s="347" customFormat="1" ht="13.5" x14ac:dyDescent="0.25">
      <c r="A25" s="347" t="s">
        <v>194</v>
      </c>
      <c r="B25" s="349" t="s">
        <v>195</v>
      </c>
      <c r="C25" s="347" t="s">
        <v>1207</v>
      </c>
      <c r="D25" s="348">
        <v>30</v>
      </c>
      <c r="E25" s="348">
        <v>0</v>
      </c>
      <c r="F25" s="289"/>
      <c r="G25" s="290"/>
      <c r="H25" s="348">
        <v>80</v>
      </c>
      <c r="I25" s="348">
        <v>0</v>
      </c>
      <c r="J25" s="289">
        <v>1.6666666666666667</v>
      </c>
      <c r="K25" s="290"/>
      <c r="L25" s="348">
        <v>80</v>
      </c>
      <c r="M25" s="348">
        <v>0</v>
      </c>
      <c r="N25" s="289">
        <v>0</v>
      </c>
      <c r="O25" s="290"/>
      <c r="P25" s="348">
        <v>50</v>
      </c>
      <c r="Q25" s="348">
        <v>0</v>
      </c>
      <c r="R25" s="289">
        <v>-0.375</v>
      </c>
      <c r="S25" s="290"/>
      <c r="T25" s="348">
        <v>50</v>
      </c>
      <c r="U25" s="348">
        <v>0</v>
      </c>
      <c r="V25" s="289">
        <v>0</v>
      </c>
      <c r="W25" s="290"/>
      <c r="X25" s="348">
        <v>50</v>
      </c>
      <c r="Y25" s="348">
        <v>0</v>
      </c>
      <c r="Z25" s="289">
        <v>0</v>
      </c>
      <c r="AA25" s="290"/>
      <c r="AB25" s="348">
        <v>50</v>
      </c>
      <c r="AC25" s="348">
        <v>0</v>
      </c>
      <c r="AD25" s="289">
        <v>0</v>
      </c>
      <c r="AE25" s="290"/>
      <c r="AF25" s="348">
        <v>50</v>
      </c>
      <c r="AG25" s="348">
        <v>50</v>
      </c>
      <c r="AH25" s="348">
        <v>0</v>
      </c>
      <c r="AI25" s="289">
        <v>0</v>
      </c>
      <c r="AJ25" s="289"/>
      <c r="AK25" s="348">
        <v>50</v>
      </c>
      <c r="AL25" s="348">
        <v>0</v>
      </c>
      <c r="AM25" s="289">
        <f>(AK25-AG25)/AG25</f>
        <v>0</v>
      </c>
      <c r="AN25" s="289"/>
      <c r="AO25" s="348">
        <v>50</v>
      </c>
      <c r="AP25" s="348">
        <v>0</v>
      </c>
      <c r="AQ25" s="289">
        <f>(AO25-AK25)/AK25</f>
        <v>0</v>
      </c>
      <c r="AR25" s="289"/>
      <c r="AS25" s="348">
        <v>50</v>
      </c>
      <c r="AT25" s="348">
        <v>0</v>
      </c>
      <c r="AU25" s="289">
        <f>(AS25-AO25)/AO25</f>
        <v>0</v>
      </c>
      <c r="AV25" s="289"/>
      <c r="AW25" s="342">
        <v>50</v>
      </c>
      <c r="AX25" s="292">
        <f t="shared" si="5"/>
        <v>0</v>
      </c>
      <c r="AY25" s="289">
        <f t="shared" si="6"/>
        <v>0</v>
      </c>
      <c r="AZ25" s="289"/>
    </row>
    <row r="26" spans="1:52" s="347" customFormat="1" ht="13.5" x14ac:dyDescent="0.25">
      <c r="A26" s="347" t="s">
        <v>196</v>
      </c>
      <c r="B26" s="349" t="s">
        <v>197</v>
      </c>
      <c r="C26" s="347" t="s">
        <v>1208</v>
      </c>
      <c r="D26" s="348">
        <v>30</v>
      </c>
      <c r="E26" s="348">
        <v>100</v>
      </c>
      <c r="F26" s="289"/>
      <c r="G26" s="290"/>
      <c r="H26" s="348">
        <v>30</v>
      </c>
      <c r="I26" s="348">
        <v>5.01</v>
      </c>
      <c r="J26" s="289">
        <v>0</v>
      </c>
      <c r="K26" s="290"/>
      <c r="L26" s="348">
        <v>30</v>
      </c>
      <c r="M26" s="348">
        <v>-23</v>
      </c>
      <c r="N26" s="289">
        <v>0</v>
      </c>
      <c r="O26" s="290"/>
      <c r="P26" s="348">
        <v>30</v>
      </c>
      <c r="Q26" s="348">
        <v>-59</v>
      </c>
      <c r="R26" s="289">
        <v>0</v>
      </c>
      <c r="S26" s="290"/>
      <c r="T26" s="348">
        <v>30</v>
      </c>
      <c r="U26" s="348">
        <v>-30</v>
      </c>
      <c r="V26" s="289">
        <v>0</v>
      </c>
      <c r="W26" s="290"/>
      <c r="X26" s="348">
        <v>30</v>
      </c>
      <c r="Y26" s="348">
        <v>-85</v>
      </c>
      <c r="Z26" s="289">
        <v>0</v>
      </c>
      <c r="AA26" s="290"/>
      <c r="AB26" s="348">
        <v>30</v>
      </c>
      <c r="AC26" s="348">
        <v>0</v>
      </c>
      <c r="AD26" s="289">
        <v>0</v>
      </c>
      <c r="AE26" s="290"/>
      <c r="AF26" s="348">
        <v>30</v>
      </c>
      <c r="AG26" s="348">
        <v>30</v>
      </c>
      <c r="AH26" s="348">
        <v>0</v>
      </c>
      <c r="AI26" s="289">
        <v>0</v>
      </c>
      <c r="AJ26" s="289"/>
      <c r="AK26" s="348">
        <v>30</v>
      </c>
      <c r="AL26" s="348">
        <v>0</v>
      </c>
      <c r="AM26" s="289">
        <f>(AK26-AG26)/AG26</f>
        <v>0</v>
      </c>
      <c r="AN26" s="289"/>
      <c r="AO26" s="348">
        <v>30</v>
      </c>
      <c r="AP26" s="348">
        <v>0</v>
      </c>
      <c r="AQ26" s="289">
        <f>(AO26-AK26)/AK26</f>
        <v>0</v>
      </c>
      <c r="AR26" s="289"/>
      <c r="AS26" s="348">
        <v>30</v>
      </c>
      <c r="AT26" s="348">
        <v>0</v>
      </c>
      <c r="AU26" s="289">
        <f>(AS26-AO26)/AO26</f>
        <v>0</v>
      </c>
      <c r="AV26" s="289"/>
      <c r="AW26" s="342">
        <v>30</v>
      </c>
      <c r="AX26" s="292">
        <f t="shared" si="5"/>
        <v>0</v>
      </c>
      <c r="AY26" s="289">
        <f t="shared" si="6"/>
        <v>0</v>
      </c>
      <c r="AZ26" s="289"/>
    </row>
    <row r="27" spans="1:52" s="347" customFormat="1" ht="13.5" x14ac:dyDescent="0.25">
      <c r="A27" s="347" t="s">
        <v>198</v>
      </c>
      <c r="B27" s="349" t="s">
        <v>199</v>
      </c>
      <c r="C27" s="347" t="s">
        <v>1209</v>
      </c>
      <c r="D27" s="348">
        <v>300</v>
      </c>
      <c r="E27" s="348">
        <v>289.33999999999997</v>
      </c>
      <c r="F27" s="289"/>
      <c r="G27" s="290"/>
      <c r="H27" s="348">
        <v>300</v>
      </c>
      <c r="I27" s="348">
        <v>758.88</v>
      </c>
      <c r="J27" s="289">
        <v>0</v>
      </c>
      <c r="K27" s="290"/>
      <c r="L27" s="348">
        <v>300</v>
      </c>
      <c r="M27" s="348">
        <v>567.02</v>
      </c>
      <c r="N27" s="289">
        <v>0</v>
      </c>
      <c r="O27" s="290"/>
      <c r="P27" s="348">
        <v>350</v>
      </c>
      <c r="Q27" s="348">
        <v>1490.81</v>
      </c>
      <c r="R27" s="289">
        <v>0.16666666666666666</v>
      </c>
      <c r="S27" s="290"/>
      <c r="T27" s="348">
        <v>350</v>
      </c>
      <c r="U27" s="348">
        <v>705.26</v>
      </c>
      <c r="V27" s="289">
        <v>0</v>
      </c>
      <c r="W27" s="290"/>
      <c r="X27" s="348">
        <v>750</v>
      </c>
      <c r="Y27" s="348">
        <v>17</v>
      </c>
      <c r="Z27" s="289">
        <v>1.1428571428571428</v>
      </c>
      <c r="AA27" s="290"/>
      <c r="AB27" s="348">
        <v>750</v>
      </c>
      <c r="AC27" s="348">
        <v>1587.93</v>
      </c>
      <c r="AD27" s="289">
        <v>0</v>
      </c>
      <c r="AE27" s="290"/>
      <c r="AF27" s="348">
        <v>750</v>
      </c>
      <c r="AG27" s="348">
        <v>750</v>
      </c>
      <c r="AH27" s="348">
        <v>1475.5</v>
      </c>
      <c r="AI27" s="289">
        <v>0</v>
      </c>
      <c r="AJ27" s="289"/>
      <c r="AK27" s="348">
        <v>1000</v>
      </c>
      <c r="AL27" s="348">
        <v>83</v>
      </c>
      <c r="AM27" s="289">
        <f>(AK27-AG27)/AG27</f>
        <v>0.33333333333333331</v>
      </c>
      <c r="AN27" s="289"/>
      <c r="AO27" s="348">
        <v>1300</v>
      </c>
      <c r="AP27" s="348">
        <v>1243.68</v>
      </c>
      <c r="AQ27" s="289">
        <f>(AO27-AK27)/AK27</f>
        <v>0.3</v>
      </c>
      <c r="AR27" s="289"/>
      <c r="AS27" s="348">
        <v>1300</v>
      </c>
      <c r="AT27" s="348">
        <v>0</v>
      </c>
      <c r="AU27" s="289">
        <f>(AS27-AO27)/AO27</f>
        <v>0</v>
      </c>
      <c r="AV27" s="289"/>
      <c r="AW27" s="342">
        <v>1300</v>
      </c>
      <c r="AX27" s="292">
        <f t="shared" si="5"/>
        <v>0</v>
      </c>
      <c r="AY27" s="289">
        <f t="shared" si="6"/>
        <v>0</v>
      </c>
      <c r="AZ27" s="289"/>
    </row>
    <row r="28" spans="1:52" s="347" customFormat="1" ht="13.5" x14ac:dyDescent="0.25">
      <c r="A28" s="347" t="s">
        <v>805</v>
      </c>
      <c r="B28" s="349" t="s">
        <v>806</v>
      </c>
      <c r="C28" s="347" t="s">
        <v>1210</v>
      </c>
      <c r="D28" s="348">
        <v>0</v>
      </c>
      <c r="E28" s="348">
        <v>0</v>
      </c>
      <c r="F28" s="289"/>
      <c r="G28" s="290"/>
      <c r="H28" s="348">
        <v>0</v>
      </c>
      <c r="I28" s="348">
        <v>89.69</v>
      </c>
      <c r="J28" s="289"/>
      <c r="K28" s="290"/>
      <c r="L28" s="348">
        <v>0</v>
      </c>
      <c r="M28" s="348">
        <v>114.33</v>
      </c>
      <c r="N28" s="289"/>
      <c r="O28" s="290"/>
      <c r="P28" s="348">
        <v>0</v>
      </c>
      <c r="Q28" s="348">
        <v>0</v>
      </c>
      <c r="R28" s="289"/>
      <c r="S28" s="290"/>
      <c r="T28" s="348">
        <v>0</v>
      </c>
      <c r="U28" s="348">
        <v>0</v>
      </c>
      <c r="V28" s="289"/>
      <c r="W28" s="290"/>
      <c r="X28" s="348">
        <v>0</v>
      </c>
      <c r="Y28" s="348">
        <v>17.12</v>
      </c>
      <c r="Z28" s="289"/>
      <c r="AA28" s="290"/>
      <c r="AB28" s="348">
        <v>0</v>
      </c>
      <c r="AC28" s="348">
        <v>72.349999999999994</v>
      </c>
      <c r="AD28" s="289"/>
      <c r="AE28" s="290"/>
      <c r="AF28" s="348"/>
      <c r="AG28" s="348"/>
      <c r="AH28" s="348"/>
      <c r="AI28" s="289"/>
      <c r="AJ28" s="289"/>
      <c r="AK28" s="348"/>
      <c r="AL28" s="348"/>
      <c r="AM28" s="289"/>
      <c r="AN28" s="289"/>
      <c r="AO28" s="348"/>
      <c r="AP28" s="348">
        <v>114.95</v>
      </c>
      <c r="AQ28" s="289"/>
      <c r="AR28" s="289"/>
      <c r="AS28" s="348"/>
      <c r="AT28" s="348">
        <v>0</v>
      </c>
      <c r="AU28" s="289"/>
      <c r="AV28" s="289"/>
      <c r="AW28" s="342">
        <v>200</v>
      </c>
      <c r="AX28" s="292">
        <f t="shared" si="5"/>
        <v>200</v>
      </c>
      <c r="AY28" s="289" t="e">
        <f t="shared" si="6"/>
        <v>#DIV/0!</v>
      </c>
      <c r="AZ28" s="289"/>
    </row>
    <row r="29" spans="1:52" s="347" customFormat="1" ht="13.5" x14ac:dyDescent="0.25">
      <c r="A29" s="347" t="s">
        <v>200</v>
      </c>
      <c r="B29" s="349" t="s">
        <v>201</v>
      </c>
      <c r="C29" s="347" t="s">
        <v>1199</v>
      </c>
      <c r="D29" s="348">
        <v>1370</v>
      </c>
      <c r="E29" s="348">
        <v>1123.0999999999999</v>
      </c>
      <c r="F29" s="289"/>
      <c r="G29" s="290"/>
      <c r="H29" s="348">
        <v>1400</v>
      </c>
      <c r="I29" s="348">
        <v>1556.45</v>
      </c>
      <c r="J29" s="289">
        <v>2.1897810218978103E-2</v>
      </c>
      <c r="K29" s="290"/>
      <c r="L29" s="348">
        <v>1400</v>
      </c>
      <c r="M29" s="348">
        <v>1338.42</v>
      </c>
      <c r="N29" s="289">
        <v>0</v>
      </c>
      <c r="O29" s="290"/>
      <c r="P29" s="348">
        <v>1400</v>
      </c>
      <c r="Q29" s="348">
        <v>804.68</v>
      </c>
      <c r="R29" s="289">
        <v>0</v>
      </c>
      <c r="S29" s="290"/>
      <c r="T29" s="348">
        <v>1400</v>
      </c>
      <c r="U29" s="348">
        <v>1053.75</v>
      </c>
      <c r="V29" s="289">
        <v>0</v>
      </c>
      <c r="W29" s="290"/>
      <c r="X29" s="348">
        <v>1000</v>
      </c>
      <c r="Y29" s="348">
        <v>1031</v>
      </c>
      <c r="Z29" s="289">
        <v>-0.2857142857142857</v>
      </c>
      <c r="AA29" s="290"/>
      <c r="AB29" s="348">
        <v>1000</v>
      </c>
      <c r="AC29" s="348">
        <v>1189.76</v>
      </c>
      <c r="AD29" s="289">
        <v>0</v>
      </c>
      <c r="AE29" s="290"/>
      <c r="AF29" s="348">
        <v>1000</v>
      </c>
      <c r="AG29" s="348">
        <v>1000</v>
      </c>
      <c r="AH29" s="348">
        <v>1196.76</v>
      </c>
      <c r="AI29" s="289">
        <v>0</v>
      </c>
      <c r="AJ29" s="289"/>
      <c r="AK29" s="348">
        <v>1300</v>
      </c>
      <c r="AL29" s="348">
        <v>1305</v>
      </c>
      <c r="AM29" s="289">
        <f>(AK29-AG29)/AG29</f>
        <v>0.3</v>
      </c>
      <c r="AN29" s="289"/>
      <c r="AO29" s="348">
        <v>1400</v>
      </c>
      <c r="AP29" s="348">
        <v>1209</v>
      </c>
      <c r="AQ29" s="289">
        <f>(AO29-AK29)/AK29</f>
        <v>7.6923076923076927E-2</v>
      </c>
      <c r="AR29" s="289"/>
      <c r="AS29" s="348">
        <v>1400</v>
      </c>
      <c r="AT29" s="348">
        <v>1404</v>
      </c>
      <c r="AU29" s="289">
        <f>(AS29-AO29)/AO29</f>
        <v>0</v>
      </c>
      <c r="AV29" s="289"/>
      <c r="AW29" s="342">
        <v>1400</v>
      </c>
      <c r="AX29" s="292">
        <f t="shared" si="5"/>
        <v>0</v>
      </c>
      <c r="AY29" s="289">
        <f t="shared" si="6"/>
        <v>0</v>
      </c>
      <c r="AZ29" s="289"/>
    </row>
    <row r="30" spans="1:52" s="347" customFormat="1" ht="13.5" x14ac:dyDescent="0.25">
      <c r="A30" s="349" t="s">
        <v>1806</v>
      </c>
      <c r="B30" s="131">
        <v>5732</v>
      </c>
      <c r="C30" s="347" t="s">
        <v>1211</v>
      </c>
      <c r="D30" s="348">
        <v>0</v>
      </c>
      <c r="E30" s="348">
        <v>0</v>
      </c>
      <c r="F30" s="289"/>
      <c r="G30" s="290"/>
      <c r="H30" s="348">
        <v>0</v>
      </c>
      <c r="I30" s="348">
        <v>0</v>
      </c>
      <c r="J30" s="289"/>
      <c r="K30" s="290"/>
      <c r="L30" s="348">
        <v>0</v>
      </c>
      <c r="M30" s="348">
        <v>0</v>
      </c>
      <c r="N30" s="289"/>
      <c r="O30" s="290"/>
      <c r="P30" s="348">
        <v>0</v>
      </c>
      <c r="Q30" s="348">
        <v>0</v>
      </c>
      <c r="R30" s="289"/>
      <c r="S30" s="290"/>
      <c r="T30" s="348">
        <v>0</v>
      </c>
      <c r="U30" s="348">
        <v>-29.21</v>
      </c>
      <c r="V30" s="289"/>
      <c r="W30" s="290"/>
      <c r="X30" s="348">
        <v>0</v>
      </c>
      <c r="Y30" s="348">
        <v>-2.29</v>
      </c>
      <c r="Z30" s="289"/>
      <c r="AA30" s="290"/>
      <c r="AB30" s="348">
        <v>0</v>
      </c>
      <c r="AC30" s="348">
        <v>0</v>
      </c>
      <c r="AD30" s="289"/>
      <c r="AE30" s="290"/>
      <c r="AF30" s="348"/>
      <c r="AG30" s="348"/>
      <c r="AH30" s="348">
        <v>-167.34</v>
      </c>
      <c r="AI30" s="289"/>
      <c r="AJ30" s="289"/>
      <c r="AK30" s="348"/>
      <c r="AL30" s="348"/>
      <c r="AM30" s="289"/>
      <c r="AN30" s="289"/>
      <c r="AO30" s="348"/>
      <c r="AP30" s="348"/>
      <c r="AQ30" s="289"/>
      <c r="AR30" s="289"/>
      <c r="AS30" s="348"/>
      <c r="AT30" s="348"/>
      <c r="AU30" s="289"/>
      <c r="AV30" s="289"/>
      <c r="AW30" s="342"/>
      <c r="AX30" s="292">
        <f t="shared" si="5"/>
        <v>0</v>
      </c>
      <c r="AY30" s="289" t="e">
        <f t="shared" si="6"/>
        <v>#DIV/0!</v>
      </c>
      <c r="AZ30" s="289"/>
    </row>
    <row r="31" spans="1:52" s="365" customFormat="1" x14ac:dyDescent="0.3">
      <c r="A31" s="367"/>
      <c r="B31" s="367"/>
      <c r="C31" s="142" t="s">
        <v>168</v>
      </c>
      <c r="D31" s="368">
        <v>8860</v>
      </c>
      <c r="E31" s="368">
        <v>6205.4400000000005</v>
      </c>
      <c r="F31" s="369">
        <v>3.0700000000000002E-2</v>
      </c>
      <c r="G31" s="367"/>
      <c r="H31" s="368">
        <v>8140</v>
      </c>
      <c r="I31" s="368">
        <v>8990.6400000000012</v>
      </c>
      <c r="J31" s="369">
        <v>3.0700000000000002E-2</v>
      </c>
      <c r="K31" s="367"/>
      <c r="L31" s="368">
        <v>7890</v>
      </c>
      <c r="M31" s="368">
        <v>7243.7800000000007</v>
      </c>
      <c r="N31" s="369">
        <v>3.0700000000000002E-2</v>
      </c>
      <c r="O31" s="367"/>
      <c r="P31" s="368">
        <v>7970</v>
      </c>
      <c r="Q31" s="368">
        <v>9774.18</v>
      </c>
      <c r="R31" s="369">
        <v>3.0700000000000002E-2</v>
      </c>
      <c r="S31" s="367"/>
      <c r="T31" s="368">
        <v>7960</v>
      </c>
      <c r="U31" s="368">
        <v>7765.84</v>
      </c>
      <c r="V31" s="369">
        <v>3.0700000000000002E-2</v>
      </c>
      <c r="W31" s="367"/>
      <c r="X31" s="368">
        <v>7960</v>
      </c>
      <c r="Y31" s="368">
        <v>8513.0799999999981</v>
      </c>
      <c r="Z31" s="370">
        <v>0</v>
      </c>
      <c r="AA31" s="367"/>
      <c r="AB31" s="368">
        <v>7960</v>
      </c>
      <c r="AC31" s="368">
        <v>9440.86</v>
      </c>
      <c r="AD31" s="369">
        <v>0</v>
      </c>
      <c r="AE31" s="367"/>
      <c r="AF31" s="368">
        <v>8860</v>
      </c>
      <c r="AG31" s="368">
        <v>8860</v>
      </c>
      <c r="AH31" s="368">
        <v>9402.08</v>
      </c>
      <c r="AI31" s="369">
        <v>0.11306532663316583</v>
      </c>
      <c r="AJ31" s="369"/>
      <c r="AK31" s="294">
        <f>SUM(AK19:AK30)</f>
        <v>11610</v>
      </c>
      <c r="AL31" s="294">
        <f>SUM(AL19:AL30)</f>
        <v>9291.91</v>
      </c>
      <c r="AM31" s="144">
        <f>(AK31-AG31)/AG31</f>
        <v>0.31038374717832956</v>
      </c>
      <c r="AN31" s="144"/>
      <c r="AO31" s="294">
        <f>SUM(AO19:AO30)</f>
        <v>12110</v>
      </c>
      <c r="AP31" s="294">
        <f>SUM(AP19:AP30)</f>
        <v>10230.230000000001</v>
      </c>
      <c r="AQ31" s="144">
        <f>(AO31-AK31)/AK31</f>
        <v>4.3066322136089581E-2</v>
      </c>
      <c r="AR31" s="144"/>
      <c r="AS31" s="294">
        <f>SUM(AS19:AS30)</f>
        <v>12110</v>
      </c>
      <c r="AT31" s="294">
        <f>SUM(AT18:AT30)</f>
        <v>1409.99</v>
      </c>
      <c r="AU31" s="144">
        <f>(AS31-AO31)/AO31</f>
        <v>0</v>
      </c>
      <c r="AV31" s="144"/>
      <c r="AW31" s="146">
        <f>SUM(AW19:AW30)</f>
        <v>12710</v>
      </c>
      <c r="AX31" s="146">
        <f>SUM(AX19:AX30)</f>
        <v>600</v>
      </c>
      <c r="AY31" s="144">
        <f>(AW31-AS31)/AS31</f>
        <v>4.9545829892650703E-2</v>
      </c>
      <c r="AZ31" s="144"/>
    </row>
    <row r="32" spans="1:52" x14ac:dyDescent="0.3">
      <c r="C32" s="347"/>
      <c r="D32" s="366"/>
      <c r="E32" s="366"/>
      <c r="F32" s="357"/>
      <c r="H32" s="366"/>
      <c r="I32" s="366"/>
      <c r="J32" s="357"/>
      <c r="L32" s="366"/>
      <c r="M32" s="366"/>
      <c r="N32" s="357"/>
      <c r="P32" s="366"/>
      <c r="Q32" s="366"/>
      <c r="R32" s="357"/>
      <c r="T32" s="366"/>
      <c r="U32" s="366"/>
      <c r="V32" s="357"/>
      <c r="X32" s="366"/>
      <c r="Y32" s="366"/>
      <c r="Z32" s="357"/>
      <c r="AB32" s="366"/>
      <c r="AC32" s="366"/>
      <c r="AD32" s="357"/>
      <c r="AF32" s="366"/>
      <c r="AG32" s="366"/>
      <c r="AH32" s="366"/>
      <c r="AI32" s="357"/>
      <c r="AJ32" s="357"/>
      <c r="AK32" s="366"/>
      <c r="AL32" s="366"/>
      <c r="AM32" s="357"/>
      <c r="AN32" s="357"/>
      <c r="AO32" s="366"/>
      <c r="AP32" s="366"/>
      <c r="AQ32" s="357"/>
      <c r="AR32" s="357"/>
      <c r="AS32" s="366"/>
      <c r="AT32" s="366"/>
      <c r="AU32" s="357"/>
      <c r="AV32" s="357"/>
      <c r="AX32" s="366">
        <f>AW32-AG32</f>
        <v>0</v>
      </c>
      <c r="AY32" s="357"/>
      <c r="AZ32" s="357"/>
    </row>
    <row r="33" spans="1:52" s="365" customFormat="1" ht="14.25" x14ac:dyDescent="0.2">
      <c r="A33" s="372"/>
      <c r="B33" s="372"/>
      <c r="C33" s="373" t="s">
        <v>169</v>
      </c>
      <c r="D33" s="374">
        <v>155083</v>
      </c>
      <c r="E33" s="374">
        <v>151523.24000000002</v>
      </c>
      <c r="F33" s="375">
        <v>3.7100000000000001E-2</v>
      </c>
      <c r="G33" s="372"/>
      <c r="H33" s="374">
        <v>158940</v>
      </c>
      <c r="I33" s="374">
        <v>159453.81000000003</v>
      </c>
      <c r="J33" s="375">
        <v>3.7100000000000001E-2</v>
      </c>
      <c r="K33" s="372"/>
      <c r="L33" s="374">
        <v>164829.59</v>
      </c>
      <c r="M33" s="374">
        <v>163210.19</v>
      </c>
      <c r="N33" s="375">
        <v>3.7100000000000001E-2</v>
      </c>
      <c r="O33" s="372"/>
      <c r="P33" s="374">
        <v>169530.81000000003</v>
      </c>
      <c r="Q33" s="374">
        <v>170140.77</v>
      </c>
      <c r="R33" s="375">
        <v>3.7100000000000001E-2</v>
      </c>
      <c r="S33" s="372"/>
      <c r="T33" s="374">
        <v>175922.42</v>
      </c>
      <c r="U33" s="374">
        <v>173429.54</v>
      </c>
      <c r="V33" s="375">
        <v>3.7100000000000001E-2</v>
      </c>
      <c r="W33" s="372"/>
      <c r="X33" s="374">
        <v>180927.84</v>
      </c>
      <c r="Y33" s="374">
        <v>180681.63999999998</v>
      </c>
      <c r="Z33" s="375">
        <v>2.8452428064597926E-2</v>
      </c>
      <c r="AA33" s="372"/>
      <c r="AB33" s="374">
        <v>186180.5</v>
      </c>
      <c r="AC33" s="374">
        <f>AC16+AC31</f>
        <v>184725.27000000002</v>
      </c>
      <c r="AD33" s="375">
        <v>2.9031795217364025E-2</v>
      </c>
      <c r="AE33" s="372"/>
      <c r="AF33" s="374">
        <v>192062.47</v>
      </c>
      <c r="AG33" s="376">
        <v>217633.67</v>
      </c>
      <c r="AH33" s="374">
        <f>AH16+AH31</f>
        <v>214422.7</v>
      </c>
      <c r="AI33" s="375">
        <v>0.16893912090686194</v>
      </c>
      <c r="AJ33" s="375"/>
      <c r="AK33" s="295">
        <f>AK16+AK31</f>
        <v>235069.18650000001</v>
      </c>
      <c r="AL33" s="295">
        <f>AL16+AL31</f>
        <v>220793.55999999997</v>
      </c>
      <c r="AM33" s="154">
        <f>(AK33-AG33)/AG33</f>
        <v>8.0114058178589728E-2</v>
      </c>
      <c r="AN33" s="154"/>
      <c r="AO33" s="295">
        <f>AO16+AO31</f>
        <v>243456.00389999998</v>
      </c>
      <c r="AP33" s="295">
        <f>AP16+AP31</f>
        <v>237421.46</v>
      </c>
      <c r="AQ33" s="154">
        <f>(AO33-AK33)/AK33</f>
        <v>3.5678080674346357E-2</v>
      </c>
      <c r="AR33" s="154"/>
      <c r="AS33" s="295">
        <f>AS16+AS31</f>
        <v>251648.5398</v>
      </c>
      <c r="AT33" s="295">
        <f>AT16+AT31</f>
        <v>110328.9</v>
      </c>
      <c r="AU33" s="154">
        <f>(AS33-AO33)/AO33</f>
        <v>3.3650991426628023E-2</v>
      </c>
      <c r="AV33" s="154"/>
      <c r="AW33" s="155" t="e">
        <f>AW16+AW31</f>
        <v>#REF!</v>
      </c>
      <c r="AX33" s="295" t="e">
        <f>AX16+AX31</f>
        <v>#REF!</v>
      </c>
      <c r="AY33" s="154" t="e">
        <f>(AW33-AS33)/AS33</f>
        <v>#REF!</v>
      </c>
      <c r="AZ33" s="375"/>
    </row>
    <row r="34" spans="1:52" x14ac:dyDescent="0.3">
      <c r="D34" s="378"/>
      <c r="F34" s="357"/>
      <c r="H34" s="378"/>
      <c r="J34" s="357"/>
      <c r="L34" s="378"/>
      <c r="N34" s="357"/>
      <c r="P34" s="378"/>
      <c r="R34" s="357"/>
      <c r="T34" s="378"/>
      <c r="V34" s="357"/>
      <c r="X34" s="378"/>
      <c r="AB34" s="378"/>
      <c r="AF34" s="378"/>
      <c r="AG34" s="378"/>
      <c r="AK34" s="378"/>
      <c r="AO34" s="378"/>
      <c r="AS34" s="378"/>
    </row>
    <row r="35" spans="1:52" s="351" customFormat="1" ht="17.25" thickBot="1" x14ac:dyDescent="0.35">
      <c r="C35" s="61" t="s">
        <v>170</v>
      </c>
      <c r="D35" s="379"/>
      <c r="E35" s="380">
        <v>3559.7599999999802</v>
      </c>
      <c r="F35" s="357"/>
      <c r="G35" s="352"/>
      <c r="H35" s="379"/>
      <c r="I35" s="380">
        <v>-513.81000000002678</v>
      </c>
      <c r="J35" s="357"/>
      <c r="K35" s="352"/>
      <c r="L35" s="379"/>
      <c r="M35" s="380">
        <v>1619.3999999999942</v>
      </c>
      <c r="N35" s="357"/>
      <c r="O35" s="352"/>
      <c r="P35" s="379"/>
      <c r="Q35" s="380">
        <v>-609.95999999996275</v>
      </c>
      <c r="R35" s="357"/>
      <c r="S35" s="352"/>
      <c r="T35" s="379"/>
      <c r="U35" s="380">
        <v>2492.8800000000047</v>
      </c>
      <c r="V35" s="357"/>
      <c r="W35" s="352"/>
      <c r="X35" s="379"/>
      <c r="Y35" s="380">
        <v>246.20000000001164</v>
      </c>
      <c r="AA35" s="352"/>
      <c r="AB35" s="379"/>
      <c r="AC35" s="380">
        <v>1455.2299999999814</v>
      </c>
      <c r="AE35" s="352"/>
      <c r="AF35" s="379"/>
      <c r="AG35" s="379"/>
      <c r="AH35" s="380">
        <v>3210.9700000000012</v>
      </c>
      <c r="AK35" s="379"/>
      <c r="AL35" s="68">
        <f>AK33-AL33</f>
        <v>14275.626500000042</v>
      </c>
      <c r="AM35" s="61"/>
      <c r="AN35" s="61"/>
      <c r="AO35" s="69"/>
      <c r="AP35" s="68">
        <f>AO33-AP33</f>
        <v>6034.5438999999897</v>
      </c>
      <c r="AQ35" s="61"/>
      <c r="AR35" s="61"/>
      <c r="AS35" s="69"/>
      <c r="AT35" s="68">
        <f>AS33-AT33</f>
        <v>141319.6398</v>
      </c>
      <c r="AW35" s="163" t="s">
        <v>947</v>
      </c>
      <c r="AX35" s="164"/>
      <c r="AY35" s="165"/>
    </row>
    <row r="36" spans="1:52" s="351" customFormat="1" ht="17.25" thickTop="1" x14ac:dyDescent="0.3">
      <c r="D36" s="379"/>
      <c r="E36" s="381"/>
      <c r="F36" s="357"/>
      <c r="G36" s="352"/>
      <c r="H36" s="379"/>
      <c r="I36" s="381"/>
      <c r="J36" s="357"/>
      <c r="K36" s="352"/>
      <c r="L36" s="379"/>
      <c r="M36" s="381"/>
      <c r="N36" s="357"/>
      <c r="O36" s="352"/>
      <c r="P36" s="379"/>
      <c r="Q36" s="381"/>
      <c r="R36" s="357"/>
      <c r="S36" s="352"/>
      <c r="T36" s="379"/>
      <c r="U36" s="381"/>
      <c r="V36" s="357"/>
      <c r="W36" s="352"/>
      <c r="X36" s="379"/>
      <c r="Y36" s="381"/>
      <c r="AA36" s="352"/>
      <c r="AB36" s="379"/>
      <c r="AC36" s="381"/>
      <c r="AE36" s="352"/>
      <c r="AF36" s="379"/>
      <c r="AG36" s="379"/>
      <c r="AH36" s="381"/>
      <c r="AK36" s="379"/>
      <c r="AL36" s="381"/>
      <c r="AO36" s="379"/>
      <c r="AP36" s="381"/>
      <c r="AS36" s="379"/>
      <c r="AT36" s="381"/>
      <c r="AW36" s="134" t="s">
        <v>202</v>
      </c>
      <c r="AX36" s="2"/>
      <c r="AY36" s="215" t="e">
        <f>AW16*0.0145</f>
        <v>#REF!</v>
      </c>
    </row>
    <row r="37" spans="1:52" s="351" customFormat="1" x14ac:dyDescent="0.3">
      <c r="D37" s="379"/>
      <c r="E37" s="381"/>
      <c r="F37" s="357"/>
      <c r="G37" s="352"/>
      <c r="H37" s="379"/>
      <c r="I37" s="381"/>
      <c r="J37" s="357"/>
      <c r="K37" s="352"/>
      <c r="L37" s="379"/>
      <c r="M37" s="381"/>
      <c r="N37" s="357"/>
      <c r="O37" s="352"/>
      <c r="P37" s="379"/>
      <c r="Q37" s="381"/>
      <c r="R37" s="357"/>
      <c r="S37" s="352"/>
      <c r="T37" s="379"/>
      <c r="U37" s="381"/>
      <c r="V37" s="357"/>
      <c r="W37" s="352"/>
      <c r="X37" s="379"/>
      <c r="Y37" s="381"/>
      <c r="AA37" s="352"/>
      <c r="AB37" s="379"/>
      <c r="AC37" s="381"/>
      <c r="AE37" s="352"/>
      <c r="AF37" s="379"/>
      <c r="AG37" s="379"/>
      <c r="AH37" s="381"/>
      <c r="AK37" s="379"/>
      <c r="AL37" s="381"/>
      <c r="AO37" s="379"/>
      <c r="AP37" s="381"/>
      <c r="AS37" s="379"/>
      <c r="AT37" s="381"/>
      <c r="AW37" s="134" t="s">
        <v>203</v>
      </c>
      <c r="AX37" s="2"/>
      <c r="AY37" s="215" t="e">
        <f>AW16*0.0009</f>
        <v>#REF!</v>
      </c>
    </row>
    <row r="38" spans="1:52" s="351" customFormat="1" x14ac:dyDescent="0.3">
      <c r="D38" s="379"/>
      <c r="E38" s="381"/>
      <c r="F38" s="357"/>
      <c r="G38" s="352"/>
      <c r="H38" s="379"/>
      <c r="I38" s="381"/>
      <c r="J38" s="357"/>
      <c r="K38" s="352"/>
      <c r="L38" s="379"/>
      <c r="M38" s="381"/>
      <c r="N38" s="357"/>
      <c r="O38" s="352"/>
      <c r="P38" s="379"/>
      <c r="Q38" s="381"/>
      <c r="R38" s="357"/>
      <c r="S38" s="352"/>
      <c r="T38" s="379"/>
      <c r="U38" s="381"/>
      <c r="V38" s="357"/>
      <c r="W38" s="352"/>
      <c r="X38" s="379"/>
      <c r="Y38" s="381"/>
      <c r="AA38" s="352"/>
      <c r="AB38" s="379"/>
      <c r="AC38" s="381"/>
      <c r="AE38" s="352"/>
      <c r="AF38" s="379"/>
      <c r="AG38" s="379"/>
      <c r="AH38" s="381"/>
      <c r="AK38" s="379"/>
      <c r="AL38" s="381"/>
      <c r="AO38" s="379"/>
      <c r="AP38" s="381"/>
      <c r="AS38" s="379"/>
      <c r="AT38" s="381"/>
      <c r="AW38" s="134" t="s">
        <v>204</v>
      </c>
      <c r="AX38" s="2"/>
      <c r="AY38" s="215" t="e">
        <f>AW16*0.001</f>
        <v>#REF!</v>
      </c>
    </row>
    <row r="39" spans="1:52" x14ac:dyDescent="0.3">
      <c r="A39" s="382"/>
      <c r="F39" s="357"/>
      <c r="J39" s="357"/>
      <c r="N39" s="357"/>
      <c r="R39" s="357"/>
      <c r="V39" s="357"/>
      <c r="AW39" s="134" t="s">
        <v>205</v>
      </c>
      <c r="AX39" s="2"/>
      <c r="AY39" s="215" t="e">
        <f>#REF!</f>
        <v>#REF!</v>
      </c>
    </row>
    <row r="40" spans="1:52" x14ac:dyDescent="0.3">
      <c r="A40" s="382"/>
      <c r="F40" s="357"/>
      <c r="J40" s="357"/>
      <c r="N40" s="357"/>
      <c r="R40" s="357"/>
      <c r="V40" s="357"/>
      <c r="AW40" s="134" t="s">
        <v>1542</v>
      </c>
      <c r="AX40" s="2"/>
      <c r="AY40" s="215">
        <f>'Health Ins'!L9</f>
        <v>28008</v>
      </c>
    </row>
    <row r="41" spans="1:52" x14ac:dyDescent="0.3">
      <c r="D41" s="378"/>
      <c r="H41" s="378"/>
      <c r="L41" s="378"/>
      <c r="P41" s="378"/>
      <c r="T41" s="378"/>
      <c r="X41" s="378"/>
      <c r="AB41" s="378"/>
      <c r="AF41" s="378"/>
      <c r="AG41" s="378"/>
      <c r="AK41" s="378"/>
      <c r="AO41" s="378"/>
      <c r="AS41" s="378"/>
      <c r="AW41" s="134" t="s">
        <v>1543</v>
      </c>
      <c r="AX41" s="2"/>
      <c r="AY41" s="218">
        <f>'Health Ins'!L12</f>
        <v>70785</v>
      </c>
    </row>
    <row r="42" spans="1:52" x14ac:dyDescent="0.3">
      <c r="D42" s="378"/>
      <c r="H42" s="378"/>
      <c r="L42" s="378"/>
      <c r="P42" s="378"/>
      <c r="T42" s="378"/>
      <c r="X42" s="378"/>
      <c r="AB42" s="378"/>
      <c r="AF42" s="378"/>
      <c r="AG42" s="378"/>
      <c r="AK42" s="378"/>
      <c r="AO42" s="378"/>
      <c r="AS42" s="378"/>
      <c r="AW42" s="158"/>
      <c r="AX42" s="160"/>
      <c r="AY42" s="217" t="e">
        <f>SUM(AY36:AY41)</f>
        <v>#REF!</v>
      </c>
    </row>
    <row r="43" spans="1:52" x14ac:dyDescent="0.3">
      <c r="D43" s="378"/>
      <c r="H43" s="378"/>
      <c r="L43" s="378"/>
      <c r="P43" s="378"/>
      <c r="T43" s="378"/>
      <c r="X43" s="378"/>
      <c r="AB43" s="378"/>
      <c r="AF43" s="378"/>
      <c r="AG43" s="378"/>
      <c r="AK43" s="378"/>
      <c r="AO43" s="378"/>
      <c r="AS43" s="378"/>
    </row>
    <row r="44" spans="1:52" x14ac:dyDescent="0.3">
      <c r="D44" s="378"/>
      <c r="H44" s="378"/>
      <c r="L44" s="378"/>
      <c r="P44" s="378"/>
      <c r="T44" s="378"/>
      <c r="X44" s="378"/>
      <c r="AB44" s="378"/>
      <c r="AF44" s="378"/>
      <c r="AG44" s="378"/>
      <c r="AK44" s="378"/>
      <c r="AO44" s="378"/>
      <c r="AS44" s="378"/>
      <c r="AV44" s="354" t="s">
        <v>1817</v>
      </c>
      <c r="AW44" s="300">
        <v>-3000</v>
      </c>
      <c r="AX44" s="292" t="s">
        <v>1556</v>
      </c>
    </row>
    <row r="45" spans="1:52" x14ac:dyDescent="0.3">
      <c r="D45" s="378"/>
      <c r="H45" s="378"/>
      <c r="L45" s="378"/>
      <c r="P45" s="378"/>
      <c r="T45" s="378"/>
      <c r="X45" s="378"/>
      <c r="AB45" s="378"/>
      <c r="AF45" s="378"/>
      <c r="AG45" s="378"/>
      <c r="AK45" s="378"/>
      <c r="AO45" s="378"/>
      <c r="AS45" s="378"/>
    </row>
    <row r="46" spans="1:52" x14ac:dyDescent="0.3">
      <c r="D46" s="378"/>
      <c r="H46" s="378"/>
      <c r="L46" s="378"/>
      <c r="P46" s="378"/>
      <c r="T46" s="378"/>
      <c r="X46" s="378"/>
      <c r="AB46" s="378"/>
      <c r="AF46" s="378"/>
      <c r="AG46" s="378"/>
      <c r="AK46" s="378"/>
      <c r="AO46" s="378"/>
      <c r="AS46" s="378"/>
    </row>
    <row r="47" spans="1:52" x14ac:dyDescent="0.3">
      <c r="D47" s="378"/>
      <c r="H47" s="378"/>
      <c r="L47" s="378"/>
      <c r="P47" s="378"/>
      <c r="T47" s="378"/>
      <c r="X47" s="378"/>
      <c r="AB47" s="378"/>
      <c r="AF47" s="378"/>
      <c r="AG47" s="378"/>
      <c r="AK47" s="378"/>
      <c r="AO47" s="378"/>
      <c r="AS47" s="378"/>
    </row>
    <row r="48" spans="1:52" x14ac:dyDescent="0.3">
      <c r="D48" s="378"/>
      <c r="H48" s="378"/>
      <c r="L48" s="378"/>
      <c r="P48" s="378"/>
      <c r="T48" s="378"/>
      <c r="X48" s="378"/>
      <c r="AB48" s="378"/>
      <c r="AF48" s="378"/>
      <c r="AG48" s="378"/>
      <c r="AK48" s="378"/>
      <c r="AO48" s="378"/>
      <c r="AS48" s="378"/>
    </row>
    <row r="49" spans="4:45" x14ac:dyDescent="0.3">
      <c r="D49" s="378"/>
      <c r="H49" s="378"/>
      <c r="L49" s="378"/>
      <c r="P49" s="378"/>
      <c r="T49" s="378"/>
      <c r="X49" s="378"/>
      <c r="AB49" s="378"/>
      <c r="AF49" s="378"/>
      <c r="AG49" s="378"/>
      <c r="AK49" s="378"/>
      <c r="AO49" s="378"/>
      <c r="AS49" s="378"/>
    </row>
    <row r="50" spans="4:45" x14ac:dyDescent="0.3">
      <c r="D50" s="378"/>
      <c r="H50" s="378"/>
      <c r="L50" s="378"/>
      <c r="P50" s="378"/>
      <c r="T50" s="378"/>
      <c r="X50" s="378"/>
      <c r="AB50" s="378"/>
      <c r="AF50" s="378"/>
      <c r="AG50" s="378"/>
      <c r="AK50" s="378"/>
      <c r="AO50" s="378"/>
      <c r="AS50" s="378"/>
    </row>
    <row r="51" spans="4:45" x14ac:dyDescent="0.3">
      <c r="D51" s="378"/>
      <c r="H51" s="378"/>
      <c r="L51" s="378"/>
      <c r="P51" s="378"/>
      <c r="T51" s="378"/>
      <c r="X51" s="378"/>
      <c r="AB51" s="378"/>
      <c r="AF51" s="378"/>
      <c r="AG51" s="378"/>
      <c r="AK51" s="378"/>
      <c r="AO51" s="378"/>
      <c r="AS51" s="378"/>
    </row>
    <row r="52" spans="4:45" x14ac:dyDescent="0.3">
      <c r="D52" s="378"/>
      <c r="H52" s="378"/>
      <c r="L52" s="378"/>
      <c r="P52" s="378"/>
      <c r="T52" s="378"/>
      <c r="X52" s="378"/>
      <c r="AB52" s="378"/>
      <c r="AF52" s="378"/>
      <c r="AG52" s="378"/>
      <c r="AK52" s="378"/>
      <c r="AO52" s="378"/>
      <c r="AS52" s="378"/>
    </row>
    <row r="53" spans="4:45" x14ac:dyDescent="0.3">
      <c r="D53" s="378"/>
      <c r="H53" s="378"/>
      <c r="L53" s="378"/>
      <c r="P53" s="378"/>
      <c r="T53" s="378"/>
      <c r="X53" s="378"/>
      <c r="AB53" s="378"/>
      <c r="AF53" s="378"/>
      <c r="AG53" s="378"/>
      <c r="AK53" s="378"/>
      <c r="AO53" s="378"/>
      <c r="AS53" s="378"/>
    </row>
    <row r="54" spans="4:45" x14ac:dyDescent="0.3">
      <c r="D54" s="378"/>
      <c r="H54" s="378"/>
      <c r="L54" s="378"/>
      <c r="P54" s="378"/>
      <c r="T54" s="378"/>
      <c r="X54" s="378"/>
      <c r="AB54" s="378"/>
      <c r="AF54" s="378"/>
      <c r="AG54" s="378"/>
      <c r="AK54" s="378"/>
      <c r="AO54" s="378"/>
      <c r="AS54" s="378"/>
    </row>
    <row r="55" spans="4:45" x14ac:dyDescent="0.3">
      <c r="D55" s="378"/>
      <c r="H55" s="378"/>
      <c r="L55" s="378"/>
      <c r="P55" s="378"/>
      <c r="T55" s="378"/>
      <c r="X55" s="378"/>
      <c r="AB55" s="378"/>
      <c r="AF55" s="378"/>
      <c r="AG55" s="378"/>
      <c r="AK55" s="378"/>
      <c r="AO55" s="378"/>
      <c r="AS55" s="378"/>
    </row>
    <row r="56" spans="4:45" x14ac:dyDescent="0.3">
      <c r="D56" s="378"/>
      <c r="H56" s="378"/>
      <c r="L56" s="378"/>
      <c r="P56" s="378"/>
      <c r="T56" s="378"/>
      <c r="X56" s="378"/>
      <c r="AB56" s="378"/>
      <c r="AF56" s="378"/>
      <c r="AG56" s="378"/>
      <c r="AK56" s="378"/>
      <c r="AO56" s="378"/>
      <c r="AS56" s="378"/>
    </row>
    <row r="57" spans="4:45" x14ac:dyDescent="0.3">
      <c r="D57" s="378"/>
      <c r="H57" s="378"/>
      <c r="L57" s="378"/>
      <c r="P57" s="378"/>
      <c r="T57" s="378"/>
      <c r="X57" s="378"/>
      <c r="AB57" s="378"/>
      <c r="AF57" s="378"/>
      <c r="AG57" s="378"/>
      <c r="AK57" s="378"/>
      <c r="AO57" s="378"/>
      <c r="AS57" s="378"/>
    </row>
    <row r="58" spans="4:45" x14ac:dyDescent="0.3">
      <c r="D58" s="378"/>
      <c r="H58" s="378"/>
      <c r="L58" s="378"/>
      <c r="P58" s="378"/>
      <c r="T58" s="378"/>
      <c r="X58" s="378"/>
      <c r="AB58" s="378"/>
      <c r="AF58" s="378"/>
      <c r="AG58" s="378"/>
      <c r="AK58" s="378"/>
      <c r="AO58" s="378"/>
      <c r="AS58" s="378"/>
    </row>
    <row r="59" spans="4:45" x14ac:dyDescent="0.3">
      <c r="D59" s="378"/>
      <c r="H59" s="378"/>
      <c r="L59" s="378"/>
      <c r="P59" s="378"/>
      <c r="T59" s="378"/>
      <c r="X59" s="378"/>
      <c r="AB59" s="378"/>
      <c r="AF59" s="378"/>
      <c r="AG59" s="378"/>
      <c r="AK59" s="378"/>
      <c r="AO59" s="378"/>
      <c r="AS59" s="378"/>
    </row>
    <row r="60" spans="4:45" x14ac:dyDescent="0.3">
      <c r="D60" s="378"/>
      <c r="H60" s="378"/>
      <c r="L60" s="378"/>
      <c r="P60" s="378"/>
      <c r="T60" s="378"/>
      <c r="X60" s="378"/>
      <c r="AB60" s="378"/>
      <c r="AF60" s="378"/>
      <c r="AG60" s="378"/>
      <c r="AK60" s="378"/>
      <c r="AO60" s="378"/>
      <c r="AS60" s="378"/>
    </row>
    <row r="61" spans="4:45" x14ac:dyDescent="0.3">
      <c r="D61" s="378"/>
      <c r="H61" s="378"/>
      <c r="L61" s="378"/>
      <c r="P61" s="378"/>
      <c r="T61" s="378"/>
      <c r="X61" s="378"/>
      <c r="AB61" s="378"/>
      <c r="AF61" s="378"/>
      <c r="AG61" s="378"/>
      <c r="AK61" s="378"/>
      <c r="AO61" s="378"/>
      <c r="AS61" s="378"/>
    </row>
    <row r="62" spans="4:45" x14ac:dyDescent="0.3">
      <c r="D62" s="378"/>
      <c r="H62" s="378"/>
      <c r="L62" s="378"/>
      <c r="P62" s="378"/>
      <c r="T62" s="378"/>
      <c r="X62" s="378"/>
      <c r="AB62" s="378"/>
      <c r="AF62" s="378"/>
      <c r="AG62" s="378"/>
      <c r="AK62" s="378"/>
      <c r="AO62" s="378"/>
      <c r="AS62" s="378"/>
    </row>
    <row r="63" spans="4:45" x14ac:dyDescent="0.3">
      <c r="D63" s="378"/>
      <c r="H63" s="378"/>
      <c r="L63" s="378"/>
      <c r="P63" s="378"/>
      <c r="T63" s="378"/>
      <c r="X63" s="378"/>
      <c r="AB63" s="378"/>
      <c r="AF63" s="378"/>
      <c r="AG63" s="378"/>
      <c r="AK63" s="378"/>
      <c r="AO63" s="378"/>
      <c r="AS63" s="378"/>
    </row>
    <row r="64" spans="4:45" x14ac:dyDescent="0.3">
      <c r="D64" s="378"/>
      <c r="H64" s="378"/>
      <c r="L64" s="378"/>
      <c r="P64" s="378"/>
      <c r="T64" s="378"/>
      <c r="X64" s="378"/>
      <c r="AB64" s="378"/>
      <c r="AF64" s="378"/>
      <c r="AG64" s="378"/>
      <c r="AK64" s="378"/>
      <c r="AO64" s="378"/>
      <c r="AS64" s="378"/>
    </row>
    <row r="65" spans="4:45" x14ac:dyDescent="0.3">
      <c r="D65" s="378"/>
      <c r="H65" s="378"/>
      <c r="L65" s="378"/>
      <c r="P65" s="378"/>
      <c r="T65" s="378"/>
      <c r="X65" s="378"/>
      <c r="AB65" s="378"/>
      <c r="AF65" s="378"/>
      <c r="AG65" s="378"/>
      <c r="AK65" s="378"/>
      <c r="AO65" s="378"/>
      <c r="AS65" s="378"/>
    </row>
    <row r="66" spans="4:45" x14ac:dyDescent="0.3">
      <c r="D66" s="378"/>
      <c r="H66" s="378"/>
      <c r="L66" s="378"/>
      <c r="P66" s="378"/>
      <c r="T66" s="378"/>
      <c r="X66" s="378"/>
      <c r="AB66" s="378"/>
      <c r="AF66" s="378"/>
      <c r="AG66" s="378"/>
      <c r="AK66" s="378"/>
      <c r="AO66" s="378"/>
      <c r="AS66" s="378"/>
    </row>
    <row r="67" spans="4:45" x14ac:dyDescent="0.3">
      <c r="D67" s="378"/>
      <c r="H67" s="378"/>
      <c r="L67" s="378"/>
      <c r="P67" s="378"/>
      <c r="T67" s="378"/>
      <c r="X67" s="378"/>
      <c r="AB67" s="378"/>
      <c r="AF67" s="378"/>
      <c r="AG67" s="378"/>
      <c r="AK67" s="378"/>
      <c r="AO67" s="378"/>
      <c r="AS67" s="378"/>
    </row>
    <row r="68" spans="4:45" x14ac:dyDescent="0.3">
      <c r="D68" s="378"/>
      <c r="H68" s="378"/>
      <c r="L68" s="378"/>
      <c r="P68" s="378"/>
      <c r="T68" s="378"/>
      <c r="X68" s="378"/>
      <c r="AB68" s="378"/>
      <c r="AF68" s="378"/>
      <c r="AG68" s="378"/>
      <c r="AK68" s="378"/>
      <c r="AO68" s="378"/>
      <c r="AS68" s="378"/>
    </row>
    <row r="69" spans="4:45" x14ac:dyDescent="0.3">
      <c r="D69" s="378"/>
      <c r="H69" s="378"/>
      <c r="L69" s="378"/>
      <c r="P69" s="378"/>
      <c r="T69" s="378"/>
      <c r="X69" s="378"/>
      <c r="AB69" s="378"/>
      <c r="AF69" s="378"/>
      <c r="AG69" s="378"/>
      <c r="AK69" s="378"/>
      <c r="AO69" s="378"/>
      <c r="AS69" s="378"/>
    </row>
    <row r="70" spans="4:45" x14ac:dyDescent="0.3">
      <c r="D70" s="378"/>
      <c r="H70" s="378"/>
      <c r="L70" s="378"/>
      <c r="P70" s="378"/>
      <c r="T70" s="378"/>
      <c r="X70" s="378"/>
      <c r="AB70" s="378"/>
      <c r="AF70" s="378"/>
      <c r="AG70" s="378"/>
      <c r="AK70" s="378"/>
      <c r="AO70" s="378"/>
      <c r="AS70" s="378"/>
    </row>
    <row r="71" spans="4:45" x14ac:dyDescent="0.3">
      <c r="D71" s="378"/>
      <c r="H71" s="378"/>
      <c r="L71" s="378"/>
      <c r="P71" s="378"/>
      <c r="T71" s="378"/>
      <c r="X71" s="378"/>
      <c r="AB71" s="378"/>
      <c r="AF71" s="378"/>
      <c r="AG71" s="378"/>
      <c r="AK71" s="378"/>
      <c r="AO71" s="378"/>
      <c r="AS71" s="378"/>
    </row>
    <row r="72" spans="4:45" x14ac:dyDescent="0.3">
      <c r="D72" s="378"/>
      <c r="H72" s="378"/>
      <c r="L72" s="378"/>
      <c r="P72" s="378"/>
      <c r="T72" s="378"/>
      <c r="X72" s="378"/>
      <c r="AB72" s="378"/>
      <c r="AF72" s="378"/>
      <c r="AG72" s="378"/>
      <c r="AK72" s="378"/>
      <c r="AO72" s="378"/>
      <c r="AS72" s="378"/>
    </row>
    <row r="73" spans="4:45" x14ac:dyDescent="0.3">
      <c r="D73" s="378"/>
      <c r="H73" s="378"/>
      <c r="L73" s="378"/>
      <c r="P73" s="378"/>
      <c r="T73" s="378"/>
      <c r="X73" s="378"/>
      <c r="AB73" s="378"/>
      <c r="AF73" s="378"/>
      <c r="AG73" s="378"/>
      <c r="AK73" s="378"/>
      <c r="AO73" s="378"/>
      <c r="AS73" s="378"/>
    </row>
    <row r="74" spans="4:45" x14ac:dyDescent="0.3">
      <c r="D74" s="378"/>
      <c r="H74" s="378"/>
      <c r="L74" s="378"/>
      <c r="P74" s="378"/>
      <c r="T74" s="378"/>
      <c r="X74" s="378"/>
      <c r="AB74" s="378"/>
      <c r="AF74" s="378"/>
      <c r="AG74" s="378"/>
      <c r="AK74" s="378"/>
      <c r="AO74" s="378"/>
      <c r="AS74" s="378"/>
    </row>
    <row r="75" spans="4:45" x14ac:dyDescent="0.3">
      <c r="D75" s="378"/>
      <c r="H75" s="378"/>
      <c r="L75" s="378"/>
      <c r="P75" s="378"/>
      <c r="T75" s="378"/>
      <c r="X75" s="378"/>
      <c r="AB75" s="378"/>
      <c r="AF75" s="378"/>
      <c r="AG75" s="378"/>
      <c r="AK75" s="378"/>
      <c r="AO75" s="378"/>
      <c r="AS75" s="378"/>
    </row>
    <row r="76" spans="4:45" x14ac:dyDescent="0.3">
      <c r="D76" s="378"/>
      <c r="H76" s="378"/>
      <c r="L76" s="378"/>
      <c r="P76" s="378"/>
      <c r="T76" s="378"/>
      <c r="X76" s="378"/>
      <c r="AB76" s="378"/>
      <c r="AF76" s="378"/>
      <c r="AG76" s="378"/>
      <c r="AK76" s="378"/>
      <c r="AO76" s="378"/>
      <c r="AS76" s="378"/>
    </row>
    <row r="77" spans="4:45" x14ac:dyDescent="0.3">
      <c r="D77" s="378"/>
      <c r="H77" s="378"/>
      <c r="L77" s="378"/>
      <c r="P77" s="378"/>
      <c r="T77" s="378"/>
      <c r="X77" s="378"/>
      <c r="AB77" s="378"/>
      <c r="AF77" s="378"/>
      <c r="AG77" s="378"/>
      <c r="AK77" s="378"/>
      <c r="AO77" s="378"/>
      <c r="AS77" s="378"/>
    </row>
    <row r="78" spans="4:45" x14ac:dyDescent="0.3">
      <c r="D78" s="378"/>
      <c r="H78" s="378"/>
      <c r="L78" s="378"/>
      <c r="P78" s="378"/>
      <c r="T78" s="378"/>
      <c r="X78" s="378"/>
      <c r="AB78" s="378"/>
      <c r="AF78" s="378"/>
      <c r="AG78" s="378"/>
      <c r="AK78" s="378"/>
      <c r="AO78" s="378"/>
      <c r="AS78" s="378"/>
    </row>
    <row r="79" spans="4:45" x14ac:dyDescent="0.3">
      <c r="D79" s="378"/>
      <c r="H79" s="378"/>
      <c r="L79" s="378"/>
      <c r="P79" s="378"/>
      <c r="T79" s="378"/>
      <c r="X79" s="378"/>
      <c r="AB79" s="378"/>
      <c r="AF79" s="378"/>
      <c r="AG79" s="378"/>
      <c r="AK79" s="378"/>
      <c r="AO79" s="378"/>
      <c r="AS79" s="378"/>
    </row>
    <row r="80" spans="4:45" x14ac:dyDescent="0.3">
      <c r="D80" s="378"/>
      <c r="H80" s="378"/>
      <c r="L80" s="378"/>
      <c r="P80" s="378"/>
      <c r="T80" s="378"/>
      <c r="X80" s="378"/>
      <c r="AB80" s="378"/>
      <c r="AF80" s="378"/>
      <c r="AG80" s="378"/>
      <c r="AK80" s="378"/>
      <c r="AO80" s="378"/>
      <c r="AS80" s="378"/>
    </row>
    <row r="81" spans="4:45" x14ac:dyDescent="0.3">
      <c r="D81" s="378"/>
      <c r="H81" s="378"/>
      <c r="L81" s="378"/>
      <c r="P81" s="378"/>
      <c r="T81" s="378"/>
      <c r="X81" s="378"/>
      <c r="AB81" s="378"/>
      <c r="AF81" s="378"/>
      <c r="AG81" s="378"/>
      <c r="AK81" s="378"/>
      <c r="AO81" s="378"/>
      <c r="AS81" s="378"/>
    </row>
    <row r="82" spans="4:45" x14ac:dyDescent="0.3">
      <c r="D82" s="378"/>
      <c r="H82" s="378"/>
      <c r="L82" s="378"/>
      <c r="P82" s="378"/>
      <c r="T82" s="378"/>
      <c r="X82" s="378"/>
      <c r="AB82" s="378"/>
      <c r="AF82" s="378"/>
      <c r="AG82" s="378"/>
      <c r="AK82" s="378"/>
      <c r="AO82" s="378"/>
      <c r="AS82" s="378"/>
    </row>
    <row r="83" spans="4:45" x14ac:dyDescent="0.3">
      <c r="D83" s="378"/>
      <c r="H83" s="378"/>
      <c r="L83" s="378"/>
      <c r="P83" s="378"/>
      <c r="T83" s="378"/>
      <c r="X83" s="378"/>
      <c r="AB83" s="378"/>
      <c r="AF83" s="378"/>
      <c r="AG83" s="378"/>
      <c r="AK83" s="378"/>
      <c r="AO83" s="378"/>
      <c r="AS83" s="378"/>
    </row>
    <row r="84" spans="4:45" x14ac:dyDescent="0.3">
      <c r="D84" s="378"/>
      <c r="H84" s="378"/>
      <c r="L84" s="378"/>
      <c r="P84" s="378"/>
      <c r="T84" s="378"/>
      <c r="X84" s="378"/>
      <c r="AB84" s="378"/>
      <c r="AF84" s="378"/>
      <c r="AG84" s="378"/>
      <c r="AK84" s="378"/>
      <c r="AO84" s="378"/>
      <c r="AS84" s="378"/>
    </row>
    <row r="85" spans="4:45" x14ac:dyDescent="0.3">
      <c r="D85" s="378"/>
      <c r="H85" s="378"/>
      <c r="L85" s="378"/>
      <c r="P85" s="378"/>
      <c r="T85" s="378"/>
      <c r="X85" s="378"/>
      <c r="AB85" s="378"/>
      <c r="AF85" s="378"/>
      <c r="AG85" s="378"/>
      <c r="AK85" s="378"/>
      <c r="AO85" s="378"/>
      <c r="AS85" s="378"/>
    </row>
    <row r="86" spans="4:45" x14ac:dyDescent="0.3">
      <c r="D86" s="378"/>
      <c r="H86" s="378"/>
      <c r="L86" s="378"/>
      <c r="P86" s="378"/>
      <c r="T86" s="378"/>
      <c r="X86" s="378"/>
      <c r="AB86" s="378"/>
      <c r="AF86" s="378"/>
      <c r="AG86" s="378"/>
      <c r="AK86" s="378"/>
      <c r="AO86" s="378"/>
      <c r="AS86" s="378"/>
    </row>
    <row r="87" spans="4:45" x14ac:dyDescent="0.3">
      <c r="D87" s="378"/>
      <c r="H87" s="378"/>
      <c r="L87" s="378"/>
      <c r="P87" s="378"/>
      <c r="T87" s="378"/>
      <c r="X87" s="378"/>
      <c r="AB87" s="378"/>
      <c r="AF87" s="378"/>
      <c r="AG87" s="378"/>
      <c r="AK87" s="378"/>
      <c r="AO87" s="378"/>
      <c r="AS87" s="378"/>
    </row>
    <row r="88" spans="4:45" x14ac:dyDescent="0.3">
      <c r="D88" s="378"/>
      <c r="H88" s="378"/>
      <c r="L88" s="378"/>
      <c r="P88" s="378"/>
      <c r="T88" s="378"/>
      <c r="X88" s="378"/>
      <c r="AB88" s="378"/>
      <c r="AF88" s="378"/>
      <c r="AG88" s="378"/>
      <c r="AK88" s="378"/>
      <c r="AO88" s="378"/>
      <c r="AS88" s="378"/>
    </row>
    <row r="89" spans="4:45" x14ac:dyDescent="0.3">
      <c r="D89" s="378"/>
      <c r="H89" s="378"/>
      <c r="L89" s="378"/>
      <c r="P89" s="378"/>
      <c r="T89" s="378"/>
      <c r="X89" s="378"/>
      <c r="AB89" s="378"/>
      <c r="AF89" s="378"/>
      <c r="AG89" s="378"/>
      <c r="AK89" s="378"/>
      <c r="AO89" s="378"/>
      <c r="AS89" s="378"/>
    </row>
    <row r="90" spans="4:45" x14ac:dyDescent="0.3">
      <c r="D90" s="378"/>
      <c r="H90" s="378"/>
      <c r="L90" s="378"/>
      <c r="P90" s="378"/>
      <c r="T90" s="378"/>
      <c r="X90" s="378"/>
      <c r="AB90" s="378"/>
      <c r="AF90" s="378"/>
      <c r="AG90" s="378"/>
      <c r="AK90" s="378"/>
      <c r="AO90" s="378"/>
      <c r="AS90" s="378"/>
    </row>
    <row r="91" spans="4:45" x14ac:dyDescent="0.3">
      <c r="D91" s="378"/>
      <c r="H91" s="378"/>
      <c r="L91" s="378"/>
      <c r="P91" s="378"/>
      <c r="T91" s="378"/>
      <c r="X91" s="378"/>
      <c r="AB91" s="378"/>
      <c r="AF91" s="378"/>
      <c r="AG91" s="378"/>
      <c r="AK91" s="378"/>
      <c r="AO91" s="378"/>
      <c r="AS91" s="378"/>
    </row>
    <row r="92" spans="4:45" x14ac:dyDescent="0.3">
      <c r="D92" s="378"/>
      <c r="H92" s="378"/>
      <c r="L92" s="378"/>
      <c r="P92" s="378"/>
      <c r="T92" s="378"/>
      <c r="X92" s="378"/>
      <c r="AB92" s="378"/>
      <c r="AF92" s="378"/>
      <c r="AG92" s="378"/>
      <c r="AK92" s="378"/>
      <c r="AO92" s="378"/>
      <c r="AS92" s="378"/>
    </row>
    <row r="93" spans="4:45" x14ac:dyDescent="0.3">
      <c r="D93" s="378"/>
      <c r="H93" s="378"/>
      <c r="L93" s="378"/>
      <c r="P93" s="378"/>
      <c r="T93" s="378"/>
      <c r="X93" s="378"/>
      <c r="AB93" s="378"/>
      <c r="AF93" s="378"/>
      <c r="AG93" s="378"/>
      <c r="AK93" s="378"/>
      <c r="AO93" s="378"/>
      <c r="AS93" s="378"/>
    </row>
    <row r="94" spans="4:45" x14ac:dyDescent="0.3">
      <c r="D94" s="378"/>
      <c r="H94" s="378"/>
      <c r="L94" s="378"/>
      <c r="P94" s="378"/>
      <c r="T94" s="378"/>
      <c r="X94" s="378"/>
      <c r="AB94" s="378"/>
      <c r="AF94" s="378"/>
      <c r="AG94" s="378"/>
      <c r="AK94" s="378"/>
      <c r="AO94" s="378"/>
      <c r="AS94" s="378"/>
    </row>
    <row r="95" spans="4:45" x14ac:dyDescent="0.3">
      <c r="D95" s="378"/>
      <c r="H95" s="378"/>
      <c r="L95" s="378"/>
      <c r="P95" s="378"/>
      <c r="T95" s="378"/>
      <c r="X95" s="378"/>
      <c r="AB95" s="378"/>
      <c r="AF95" s="378"/>
      <c r="AG95" s="378"/>
      <c r="AK95" s="378"/>
      <c r="AO95" s="378"/>
      <c r="AS95" s="378"/>
    </row>
    <row r="96" spans="4:45" x14ac:dyDescent="0.3">
      <c r="D96" s="378"/>
      <c r="H96" s="378"/>
      <c r="L96" s="378"/>
      <c r="P96" s="378"/>
      <c r="T96" s="378"/>
      <c r="X96" s="378"/>
      <c r="AB96" s="378"/>
      <c r="AF96" s="378"/>
      <c r="AG96" s="378"/>
      <c r="AK96" s="378"/>
      <c r="AO96" s="378"/>
      <c r="AS96" s="378"/>
    </row>
    <row r="97" spans="4:45" x14ac:dyDescent="0.3">
      <c r="D97" s="378"/>
      <c r="H97" s="378"/>
      <c r="L97" s="378"/>
      <c r="P97" s="378"/>
      <c r="T97" s="378"/>
      <c r="X97" s="378"/>
      <c r="AB97" s="378"/>
      <c r="AF97" s="378"/>
      <c r="AG97" s="378"/>
      <c r="AK97" s="378"/>
      <c r="AO97" s="378"/>
      <c r="AS97" s="378"/>
    </row>
    <row r="98" spans="4:45" x14ac:dyDescent="0.3">
      <c r="D98" s="378"/>
      <c r="H98" s="378"/>
      <c r="L98" s="378"/>
      <c r="P98" s="378"/>
      <c r="T98" s="378"/>
      <c r="X98" s="378"/>
      <c r="AB98" s="378"/>
      <c r="AF98" s="378"/>
      <c r="AG98" s="378"/>
      <c r="AK98" s="378"/>
      <c r="AO98" s="378"/>
      <c r="AS98" s="378"/>
    </row>
    <row r="99" spans="4:45" x14ac:dyDescent="0.3">
      <c r="D99" s="378"/>
      <c r="H99" s="378"/>
      <c r="L99" s="378"/>
      <c r="P99" s="378"/>
      <c r="T99" s="378"/>
      <c r="X99" s="378"/>
      <c r="AB99" s="378"/>
      <c r="AF99" s="378"/>
      <c r="AG99" s="378"/>
      <c r="AK99" s="378"/>
      <c r="AO99" s="378"/>
      <c r="AS99" s="378"/>
    </row>
    <row r="100" spans="4:45" x14ac:dyDescent="0.3">
      <c r="D100" s="378"/>
      <c r="H100" s="378"/>
      <c r="L100" s="378"/>
      <c r="P100" s="378"/>
      <c r="T100" s="378"/>
      <c r="X100" s="378"/>
      <c r="AB100" s="378"/>
      <c r="AF100" s="378"/>
      <c r="AG100" s="378"/>
      <c r="AK100" s="378"/>
      <c r="AO100" s="378"/>
      <c r="AS100" s="378"/>
    </row>
    <row r="101" spans="4:45" x14ac:dyDescent="0.3">
      <c r="D101" s="378" t="s">
        <v>1128</v>
      </c>
      <c r="E101" s="354">
        <v>30.35</v>
      </c>
      <c r="F101" s="354">
        <v>25</v>
      </c>
      <c r="H101" s="378"/>
      <c r="L101" s="378"/>
      <c r="P101" s="378"/>
      <c r="T101" s="378"/>
      <c r="X101" s="378"/>
      <c r="AB101" s="378"/>
      <c r="AF101" s="378"/>
      <c r="AG101" s="378"/>
      <c r="AK101" s="378"/>
      <c r="AO101" s="378"/>
      <c r="AS101" s="378"/>
    </row>
    <row r="102" spans="4:45" x14ac:dyDescent="0.3">
      <c r="D102" s="378"/>
      <c r="H102" s="378"/>
      <c r="L102" s="378"/>
      <c r="P102" s="378"/>
      <c r="T102" s="378"/>
      <c r="X102" s="378"/>
      <c r="AB102" s="378"/>
      <c r="AF102" s="378"/>
      <c r="AG102" s="378"/>
      <c r="AK102" s="378"/>
      <c r="AO102" s="378"/>
      <c r="AS102" s="378"/>
    </row>
    <row r="103" spans="4:45" x14ac:dyDescent="0.3">
      <c r="D103" s="378"/>
      <c r="H103" s="378"/>
      <c r="L103" s="378"/>
      <c r="P103" s="378"/>
      <c r="T103" s="378"/>
      <c r="X103" s="378"/>
      <c r="AB103" s="378"/>
      <c r="AF103" s="378"/>
      <c r="AG103" s="378"/>
      <c r="AK103" s="378"/>
      <c r="AO103" s="378"/>
      <c r="AS103" s="378"/>
    </row>
    <row r="104" spans="4:45" x14ac:dyDescent="0.3">
      <c r="D104" s="378"/>
      <c r="H104" s="378"/>
      <c r="L104" s="378"/>
      <c r="P104" s="378"/>
      <c r="T104" s="378"/>
      <c r="X104" s="378"/>
      <c r="AB104" s="378"/>
      <c r="AF104" s="378"/>
      <c r="AG104" s="378"/>
      <c r="AK104" s="378"/>
      <c r="AO104" s="378"/>
      <c r="AS104" s="378"/>
    </row>
    <row r="105" spans="4:45" x14ac:dyDescent="0.3">
      <c r="D105" s="378"/>
      <c r="H105" s="378"/>
      <c r="L105" s="378"/>
      <c r="P105" s="378"/>
      <c r="T105" s="378"/>
      <c r="X105" s="378"/>
      <c r="AB105" s="378"/>
      <c r="AF105" s="378"/>
      <c r="AG105" s="378"/>
      <c r="AK105" s="378"/>
      <c r="AO105" s="378"/>
      <c r="AS105" s="378"/>
    </row>
    <row r="106" spans="4:45" x14ac:dyDescent="0.3">
      <c r="D106" s="378"/>
      <c r="H106" s="378"/>
      <c r="L106" s="378"/>
      <c r="P106" s="378"/>
      <c r="T106" s="378"/>
      <c r="X106" s="378"/>
      <c r="AB106" s="378"/>
      <c r="AF106" s="378"/>
      <c r="AG106" s="378"/>
      <c r="AK106" s="378"/>
      <c r="AO106" s="378"/>
      <c r="AS106" s="378"/>
    </row>
    <row r="107" spans="4:45" x14ac:dyDescent="0.3">
      <c r="D107" s="378"/>
      <c r="H107" s="378"/>
      <c r="L107" s="378"/>
      <c r="P107" s="378"/>
      <c r="T107" s="378"/>
      <c r="X107" s="378"/>
      <c r="AB107" s="378"/>
      <c r="AF107" s="378"/>
      <c r="AG107" s="378"/>
      <c r="AK107" s="378"/>
      <c r="AO107" s="378"/>
      <c r="AS107" s="378"/>
    </row>
    <row r="108" spans="4:45" x14ac:dyDescent="0.3">
      <c r="D108" s="378"/>
      <c r="H108" s="378"/>
      <c r="L108" s="378"/>
      <c r="P108" s="378"/>
      <c r="T108" s="378"/>
      <c r="X108" s="378"/>
      <c r="AB108" s="378"/>
      <c r="AF108" s="378"/>
      <c r="AG108" s="378"/>
      <c r="AK108" s="378"/>
      <c r="AO108" s="378"/>
      <c r="AS108" s="378"/>
    </row>
    <row r="109" spans="4:45" x14ac:dyDescent="0.3">
      <c r="D109" s="378"/>
      <c r="H109" s="378"/>
      <c r="L109" s="378"/>
      <c r="P109" s="378"/>
      <c r="T109" s="378"/>
      <c r="X109" s="378"/>
      <c r="AB109" s="378"/>
      <c r="AF109" s="378"/>
      <c r="AG109" s="378"/>
      <c r="AK109" s="378"/>
      <c r="AO109" s="378"/>
      <c r="AS109" s="378"/>
    </row>
    <row r="110" spans="4:45" x14ac:dyDescent="0.3">
      <c r="D110" s="378"/>
      <c r="H110" s="378"/>
      <c r="L110" s="378"/>
      <c r="P110" s="378"/>
      <c r="T110" s="378"/>
      <c r="X110" s="378"/>
      <c r="AB110" s="378"/>
      <c r="AF110" s="378"/>
      <c r="AG110" s="378"/>
      <c r="AK110" s="378"/>
      <c r="AO110" s="378"/>
      <c r="AS110" s="378"/>
    </row>
    <row r="111" spans="4:45" x14ac:dyDescent="0.3">
      <c r="D111" s="378"/>
      <c r="H111" s="378"/>
      <c r="L111" s="378"/>
      <c r="P111" s="378"/>
      <c r="T111" s="378"/>
      <c r="X111" s="378"/>
      <c r="AB111" s="378"/>
      <c r="AF111" s="378"/>
      <c r="AG111" s="378"/>
      <c r="AK111" s="378"/>
      <c r="AO111" s="378"/>
      <c r="AS111" s="378"/>
    </row>
    <row r="112" spans="4:45" x14ac:dyDescent="0.3">
      <c r="D112" s="378"/>
      <c r="H112" s="378"/>
      <c r="L112" s="378"/>
      <c r="P112" s="378"/>
      <c r="T112" s="378"/>
      <c r="X112" s="378"/>
      <c r="AB112" s="378"/>
      <c r="AF112" s="378"/>
      <c r="AG112" s="378"/>
      <c r="AK112" s="378"/>
      <c r="AO112" s="378"/>
      <c r="AS112" s="378"/>
    </row>
    <row r="113" spans="4:45" x14ac:dyDescent="0.3">
      <c r="D113" s="378"/>
      <c r="H113" s="378"/>
      <c r="L113" s="378"/>
      <c r="P113" s="378"/>
      <c r="T113" s="378"/>
      <c r="X113" s="378"/>
      <c r="AB113" s="378"/>
      <c r="AF113" s="378"/>
      <c r="AG113" s="378"/>
      <c r="AK113" s="378"/>
      <c r="AO113" s="378"/>
      <c r="AS113" s="378"/>
    </row>
    <row r="114" spans="4:45" x14ac:dyDescent="0.3">
      <c r="D114" s="378"/>
      <c r="H114" s="378"/>
      <c r="L114" s="378"/>
      <c r="P114" s="378"/>
      <c r="T114" s="378"/>
      <c r="X114" s="378"/>
      <c r="AB114" s="378"/>
      <c r="AF114" s="378"/>
      <c r="AG114" s="378"/>
      <c r="AK114" s="378"/>
      <c r="AO114" s="378"/>
      <c r="AS114" s="378"/>
    </row>
    <row r="115" spans="4:45" x14ac:dyDescent="0.3">
      <c r="D115" s="378"/>
      <c r="H115" s="378"/>
      <c r="L115" s="378"/>
      <c r="P115" s="378"/>
      <c r="T115" s="378"/>
      <c r="X115" s="378"/>
      <c r="AB115" s="378"/>
      <c r="AF115" s="378"/>
      <c r="AG115" s="378"/>
      <c r="AK115" s="378"/>
      <c r="AO115" s="378"/>
      <c r="AS115" s="378"/>
    </row>
    <row r="116" spans="4:45" x14ac:dyDescent="0.3">
      <c r="D116" s="378"/>
      <c r="H116" s="378"/>
      <c r="L116" s="378"/>
      <c r="P116" s="378"/>
      <c r="T116" s="378"/>
      <c r="X116" s="378"/>
      <c r="AB116" s="378"/>
      <c r="AF116" s="378"/>
      <c r="AG116" s="378"/>
      <c r="AK116" s="378"/>
      <c r="AO116" s="378"/>
      <c r="AS116" s="378"/>
    </row>
    <row r="117" spans="4:45" x14ac:dyDescent="0.3">
      <c r="D117" s="378"/>
      <c r="H117" s="378"/>
      <c r="L117" s="378"/>
      <c r="P117" s="378"/>
      <c r="T117" s="378"/>
      <c r="X117" s="378"/>
      <c r="AB117" s="378"/>
      <c r="AF117" s="378"/>
      <c r="AG117" s="378"/>
      <c r="AK117" s="378"/>
      <c r="AO117" s="378"/>
      <c r="AS117" s="378"/>
    </row>
    <row r="118" spans="4:45" x14ac:dyDescent="0.3">
      <c r="D118" s="378"/>
      <c r="H118" s="378"/>
      <c r="L118" s="378"/>
      <c r="P118" s="378"/>
      <c r="T118" s="378"/>
      <c r="X118" s="378"/>
      <c r="AB118" s="378"/>
      <c r="AF118" s="378"/>
      <c r="AG118" s="378"/>
      <c r="AK118" s="378"/>
      <c r="AO118" s="378"/>
      <c r="AS118" s="378"/>
    </row>
    <row r="119" spans="4:45" x14ac:dyDescent="0.3">
      <c r="D119" s="378"/>
      <c r="H119" s="378"/>
      <c r="L119" s="378"/>
      <c r="P119" s="378"/>
      <c r="T119" s="378"/>
      <c r="X119" s="378"/>
      <c r="AB119" s="378"/>
      <c r="AF119" s="378"/>
      <c r="AG119" s="378"/>
      <c r="AK119" s="378"/>
      <c r="AO119" s="378"/>
      <c r="AS119" s="378"/>
    </row>
    <row r="120" spans="4:45" x14ac:dyDescent="0.3">
      <c r="D120" s="378"/>
      <c r="H120" s="378"/>
      <c r="L120" s="378"/>
      <c r="P120" s="378"/>
      <c r="T120" s="378"/>
      <c r="X120" s="378"/>
      <c r="AB120" s="378"/>
      <c r="AF120" s="378"/>
      <c r="AG120" s="378"/>
      <c r="AK120" s="378"/>
      <c r="AO120" s="378"/>
      <c r="AS120" s="378"/>
    </row>
    <row r="121" spans="4:45" x14ac:dyDescent="0.3">
      <c r="D121" s="378"/>
      <c r="H121" s="378"/>
      <c r="L121" s="378"/>
      <c r="P121" s="378"/>
      <c r="T121" s="378"/>
      <c r="X121" s="378"/>
      <c r="AB121" s="378"/>
      <c r="AF121" s="378"/>
      <c r="AG121" s="378"/>
      <c r="AK121" s="378"/>
      <c r="AO121" s="378"/>
      <c r="AS121" s="378"/>
    </row>
    <row r="122" spans="4:45" x14ac:dyDescent="0.3">
      <c r="D122" s="378"/>
      <c r="H122" s="378"/>
      <c r="L122" s="378"/>
      <c r="P122" s="378"/>
      <c r="T122" s="378"/>
      <c r="X122" s="378"/>
      <c r="AB122" s="378"/>
      <c r="AF122" s="378"/>
      <c r="AG122" s="378"/>
      <c r="AK122" s="378"/>
      <c r="AO122" s="378"/>
      <c r="AS122" s="378"/>
    </row>
    <row r="123" spans="4:45" x14ac:dyDescent="0.3">
      <c r="D123" s="378"/>
      <c r="H123" s="378"/>
      <c r="L123" s="378"/>
      <c r="P123" s="378"/>
      <c r="T123" s="378"/>
      <c r="X123" s="378"/>
      <c r="AB123" s="378"/>
      <c r="AF123" s="378"/>
      <c r="AG123" s="378"/>
      <c r="AK123" s="378"/>
      <c r="AO123" s="378"/>
      <c r="AS123" s="378"/>
    </row>
    <row r="124" spans="4:45" x14ac:dyDescent="0.3">
      <c r="D124" s="378"/>
      <c r="H124" s="378"/>
      <c r="L124" s="378"/>
      <c r="P124" s="378"/>
      <c r="T124" s="378"/>
      <c r="X124" s="378"/>
      <c r="AB124" s="378"/>
      <c r="AF124" s="378"/>
      <c r="AG124" s="378"/>
      <c r="AK124" s="378"/>
      <c r="AO124" s="378"/>
      <c r="AS124" s="378"/>
    </row>
    <row r="125" spans="4:45" x14ac:dyDescent="0.3">
      <c r="D125" s="378"/>
      <c r="H125" s="378"/>
      <c r="L125" s="378"/>
      <c r="P125" s="378"/>
      <c r="T125" s="378"/>
      <c r="X125" s="378"/>
      <c r="AB125" s="378"/>
      <c r="AF125" s="378"/>
      <c r="AG125" s="378"/>
      <c r="AK125" s="378"/>
      <c r="AO125" s="378"/>
      <c r="AS125" s="378"/>
    </row>
    <row r="126" spans="4:45" x14ac:dyDescent="0.3">
      <c r="D126" s="378"/>
      <c r="H126" s="378"/>
      <c r="L126" s="378"/>
      <c r="P126" s="378"/>
      <c r="T126" s="378"/>
      <c r="X126" s="378"/>
      <c r="AB126" s="378"/>
      <c r="AF126" s="378"/>
      <c r="AG126" s="378"/>
      <c r="AK126" s="378"/>
      <c r="AO126" s="378"/>
      <c r="AS126" s="378"/>
    </row>
    <row r="127" spans="4:45" x14ac:dyDescent="0.3">
      <c r="D127" s="378"/>
      <c r="H127" s="378"/>
      <c r="L127" s="378"/>
      <c r="P127" s="378"/>
      <c r="T127" s="378"/>
      <c r="X127" s="378"/>
      <c r="AB127" s="378"/>
      <c r="AF127" s="378"/>
      <c r="AG127" s="378"/>
      <c r="AK127" s="378"/>
      <c r="AO127" s="378"/>
      <c r="AS127" s="378"/>
    </row>
    <row r="128" spans="4:45" x14ac:dyDescent="0.3">
      <c r="D128" s="378"/>
      <c r="H128" s="378"/>
      <c r="L128" s="378"/>
      <c r="P128" s="378"/>
      <c r="T128" s="378"/>
      <c r="X128" s="378"/>
      <c r="AB128" s="378"/>
      <c r="AF128" s="378"/>
      <c r="AG128" s="378"/>
      <c r="AK128" s="378"/>
      <c r="AO128" s="378"/>
      <c r="AS128" s="378"/>
    </row>
    <row r="129" spans="4:45" x14ac:dyDescent="0.3">
      <c r="D129" s="378"/>
      <c r="H129" s="378"/>
      <c r="L129" s="378"/>
      <c r="P129" s="378"/>
      <c r="T129" s="378"/>
      <c r="X129" s="378"/>
      <c r="AB129" s="378"/>
      <c r="AF129" s="378"/>
      <c r="AG129" s="378"/>
      <c r="AK129" s="378"/>
      <c r="AO129" s="378"/>
      <c r="AS129" s="378"/>
    </row>
    <row r="130" spans="4:45" x14ac:dyDescent="0.3">
      <c r="D130" s="378"/>
      <c r="H130" s="378"/>
      <c r="L130" s="378"/>
      <c r="P130" s="378"/>
      <c r="T130" s="378"/>
      <c r="X130" s="378"/>
      <c r="AB130" s="378"/>
      <c r="AF130" s="378"/>
      <c r="AG130" s="378"/>
      <c r="AK130" s="378"/>
      <c r="AO130" s="378"/>
      <c r="AS130" s="378"/>
    </row>
    <row r="131" spans="4:45" x14ac:dyDescent="0.3">
      <c r="D131" s="378"/>
      <c r="H131" s="378"/>
      <c r="L131" s="378"/>
      <c r="P131" s="378"/>
      <c r="T131" s="378"/>
      <c r="X131" s="378"/>
      <c r="AB131" s="378"/>
      <c r="AF131" s="378"/>
      <c r="AG131" s="378"/>
      <c r="AK131" s="378"/>
      <c r="AO131" s="378"/>
      <c r="AS131" s="378"/>
    </row>
    <row r="132" spans="4:45" x14ac:dyDescent="0.3">
      <c r="D132" s="378"/>
      <c r="H132" s="378"/>
      <c r="L132" s="378"/>
      <c r="P132" s="378"/>
      <c r="T132" s="378"/>
      <c r="X132" s="378"/>
      <c r="AB132" s="378"/>
      <c r="AF132" s="378"/>
      <c r="AG132" s="378"/>
      <c r="AK132" s="378"/>
      <c r="AO132" s="378"/>
      <c r="AS132" s="378"/>
    </row>
    <row r="133" spans="4:45" x14ac:dyDescent="0.3">
      <c r="D133" s="378"/>
      <c r="H133" s="378"/>
      <c r="L133" s="378"/>
      <c r="P133" s="378"/>
      <c r="T133" s="378"/>
      <c r="X133" s="378"/>
      <c r="AB133" s="378"/>
      <c r="AF133" s="378"/>
      <c r="AG133" s="378"/>
      <c r="AK133" s="378"/>
      <c r="AO133" s="378"/>
      <c r="AS133" s="378"/>
    </row>
    <row r="134" spans="4:45" x14ac:dyDescent="0.3">
      <c r="D134" s="378"/>
      <c r="H134" s="378"/>
      <c r="L134" s="378"/>
      <c r="P134" s="378"/>
      <c r="T134" s="378"/>
      <c r="X134" s="378"/>
      <c r="AB134" s="378"/>
      <c r="AF134" s="378"/>
      <c r="AG134" s="378"/>
      <c r="AK134" s="378"/>
      <c r="AO134" s="378"/>
      <c r="AS134" s="378"/>
    </row>
    <row r="135" spans="4:45" x14ac:dyDescent="0.3">
      <c r="D135" s="378"/>
      <c r="H135" s="378"/>
      <c r="L135" s="378"/>
      <c r="P135" s="378"/>
      <c r="T135" s="378"/>
      <c r="X135" s="378"/>
      <c r="AB135" s="378"/>
      <c r="AF135" s="378"/>
      <c r="AG135" s="378"/>
      <c r="AK135" s="378"/>
      <c r="AO135" s="378"/>
      <c r="AS135" s="378"/>
    </row>
    <row r="136" spans="4:45" x14ac:dyDescent="0.3">
      <c r="D136" s="378"/>
      <c r="H136" s="378"/>
      <c r="L136" s="378"/>
      <c r="P136" s="378"/>
      <c r="T136" s="378"/>
      <c r="X136" s="378"/>
      <c r="AB136" s="378"/>
      <c r="AF136" s="378"/>
      <c r="AG136" s="378"/>
      <c r="AK136" s="378"/>
      <c r="AO136" s="378"/>
      <c r="AS136" s="378"/>
    </row>
    <row r="137" spans="4:45" x14ac:dyDescent="0.3">
      <c r="D137" s="378"/>
      <c r="H137" s="378"/>
      <c r="L137" s="378"/>
      <c r="P137" s="378"/>
      <c r="T137" s="378"/>
      <c r="X137" s="378"/>
      <c r="AB137" s="378"/>
      <c r="AF137" s="378"/>
      <c r="AG137" s="378"/>
      <c r="AK137" s="378"/>
      <c r="AO137" s="378"/>
      <c r="AS137" s="378"/>
    </row>
    <row r="138" spans="4:45" x14ac:dyDescent="0.3">
      <c r="D138" s="378"/>
      <c r="H138" s="378"/>
      <c r="L138" s="378"/>
      <c r="P138" s="378"/>
      <c r="T138" s="378"/>
      <c r="X138" s="378"/>
      <c r="AB138" s="378"/>
      <c r="AF138" s="378"/>
      <c r="AG138" s="378"/>
      <c r="AK138" s="378"/>
      <c r="AO138" s="378"/>
      <c r="AS138" s="378"/>
    </row>
    <row r="139" spans="4:45" x14ac:dyDescent="0.3">
      <c r="D139" s="378"/>
      <c r="H139" s="378"/>
      <c r="L139" s="378"/>
      <c r="P139" s="378"/>
      <c r="T139" s="378"/>
      <c r="X139" s="378"/>
      <c r="AB139" s="378"/>
      <c r="AF139" s="378"/>
      <c r="AG139" s="378"/>
      <c r="AK139" s="378"/>
      <c r="AO139" s="378"/>
      <c r="AS139" s="378"/>
    </row>
    <row r="140" spans="4:45" x14ac:dyDescent="0.3">
      <c r="D140" s="378"/>
      <c r="H140" s="378"/>
      <c r="L140" s="378"/>
      <c r="P140" s="378"/>
      <c r="T140" s="378"/>
      <c r="X140" s="378"/>
      <c r="AB140" s="378"/>
      <c r="AF140" s="378"/>
      <c r="AG140" s="378"/>
      <c r="AK140" s="378"/>
      <c r="AO140" s="378"/>
      <c r="AS140" s="378"/>
    </row>
    <row r="141" spans="4:45" x14ac:dyDescent="0.3">
      <c r="D141" s="378"/>
      <c r="H141" s="378"/>
      <c r="L141" s="378"/>
      <c r="P141" s="378"/>
      <c r="T141" s="378"/>
      <c r="X141" s="378"/>
      <c r="AB141" s="378"/>
      <c r="AF141" s="378"/>
      <c r="AG141" s="378"/>
      <c r="AK141" s="378"/>
      <c r="AO141" s="378"/>
      <c r="AS141" s="378"/>
    </row>
    <row r="142" spans="4:45" x14ac:dyDescent="0.3">
      <c r="D142" s="378"/>
      <c r="H142" s="378"/>
      <c r="L142" s="378"/>
      <c r="P142" s="378"/>
      <c r="T142" s="378"/>
      <c r="X142" s="378"/>
      <c r="AB142" s="378"/>
      <c r="AF142" s="378"/>
      <c r="AG142" s="378"/>
      <c r="AK142" s="378"/>
      <c r="AO142" s="378"/>
      <c r="AS142" s="378"/>
    </row>
    <row r="143" spans="4:45" x14ac:dyDescent="0.3">
      <c r="D143" s="378"/>
      <c r="H143" s="378"/>
      <c r="L143" s="378"/>
      <c r="P143" s="378"/>
      <c r="T143" s="378"/>
      <c r="X143" s="378"/>
      <c r="AB143" s="378"/>
      <c r="AF143" s="378"/>
      <c r="AG143" s="378"/>
      <c r="AK143" s="378"/>
      <c r="AO143" s="378"/>
      <c r="AS143" s="378"/>
    </row>
    <row r="144" spans="4:45" x14ac:dyDescent="0.3">
      <c r="D144" s="378"/>
      <c r="H144" s="378"/>
      <c r="L144" s="378"/>
      <c r="P144" s="378"/>
      <c r="T144" s="378"/>
      <c r="X144" s="378"/>
      <c r="AB144" s="378"/>
      <c r="AF144" s="378"/>
      <c r="AG144" s="378"/>
      <c r="AK144" s="378"/>
      <c r="AO144" s="378"/>
      <c r="AS144" s="378"/>
    </row>
    <row r="145" spans="4:45" x14ac:dyDescent="0.3">
      <c r="D145" s="378"/>
      <c r="H145" s="378"/>
      <c r="L145" s="378"/>
      <c r="P145" s="378"/>
      <c r="T145" s="378"/>
      <c r="X145" s="378"/>
      <c r="AB145" s="378"/>
      <c r="AF145" s="378"/>
      <c r="AG145" s="378"/>
      <c r="AK145" s="378"/>
      <c r="AO145" s="378"/>
      <c r="AS145" s="378"/>
    </row>
    <row r="146" spans="4:45" x14ac:dyDescent="0.3">
      <c r="D146" s="378"/>
      <c r="H146" s="378"/>
      <c r="L146" s="378"/>
      <c r="P146" s="378"/>
      <c r="T146" s="378"/>
      <c r="X146" s="378"/>
      <c r="AB146" s="378"/>
      <c r="AF146" s="378"/>
      <c r="AG146" s="378"/>
      <c r="AK146" s="378"/>
      <c r="AO146" s="378"/>
      <c r="AS146" s="378"/>
    </row>
    <row r="147" spans="4:45" x14ac:dyDescent="0.3">
      <c r="D147" s="378"/>
      <c r="H147" s="378"/>
      <c r="L147" s="378"/>
      <c r="P147" s="378"/>
      <c r="T147" s="378"/>
      <c r="X147" s="378"/>
      <c r="AB147" s="378"/>
      <c r="AF147" s="378"/>
      <c r="AG147" s="378"/>
      <c r="AK147" s="378"/>
      <c r="AO147" s="378"/>
      <c r="AS147" s="378"/>
    </row>
    <row r="148" spans="4:45" x14ac:dyDescent="0.3">
      <c r="D148" s="378"/>
      <c r="H148" s="378"/>
      <c r="L148" s="378"/>
      <c r="P148" s="378"/>
      <c r="T148" s="378"/>
      <c r="X148" s="378"/>
      <c r="AB148" s="378"/>
      <c r="AF148" s="378"/>
      <c r="AG148" s="378"/>
      <c r="AK148" s="378"/>
      <c r="AO148" s="378"/>
      <c r="AS148" s="378"/>
    </row>
    <row r="149" spans="4:45" x14ac:dyDescent="0.3">
      <c r="D149" s="378"/>
      <c r="H149" s="378"/>
      <c r="L149" s="378"/>
      <c r="P149" s="378"/>
      <c r="T149" s="378"/>
      <c r="X149" s="378"/>
      <c r="AB149" s="378"/>
      <c r="AF149" s="378"/>
      <c r="AG149" s="378"/>
      <c r="AK149" s="378"/>
      <c r="AO149" s="378"/>
      <c r="AS149" s="378"/>
    </row>
    <row r="150" spans="4:45" x14ac:dyDescent="0.3">
      <c r="D150" s="378"/>
      <c r="H150" s="378"/>
      <c r="L150" s="378"/>
      <c r="P150" s="378"/>
      <c r="T150" s="378"/>
      <c r="X150" s="378"/>
      <c r="AB150" s="378"/>
      <c r="AF150" s="378"/>
      <c r="AG150" s="378"/>
      <c r="AK150" s="378"/>
      <c r="AO150" s="378"/>
      <c r="AS150" s="378"/>
    </row>
    <row r="151" spans="4:45" x14ac:dyDescent="0.3">
      <c r="D151" s="378"/>
      <c r="H151" s="378"/>
      <c r="L151" s="378"/>
      <c r="P151" s="378"/>
      <c r="T151" s="378"/>
      <c r="X151" s="378"/>
      <c r="AB151" s="378"/>
      <c r="AF151" s="378"/>
      <c r="AG151" s="378"/>
      <c r="AK151" s="378"/>
      <c r="AO151" s="378"/>
      <c r="AS151" s="378"/>
    </row>
    <row r="152" spans="4:45" x14ac:dyDescent="0.3">
      <c r="D152" s="378"/>
      <c r="H152" s="378"/>
      <c r="L152" s="378"/>
      <c r="P152" s="378"/>
      <c r="T152" s="378"/>
      <c r="X152" s="378"/>
      <c r="AB152" s="378"/>
      <c r="AF152" s="378"/>
      <c r="AG152" s="378"/>
      <c r="AK152" s="378"/>
      <c r="AO152" s="378"/>
      <c r="AS152" s="378"/>
    </row>
    <row r="153" spans="4:45" x14ac:dyDescent="0.3">
      <c r="D153" s="378"/>
      <c r="H153" s="378"/>
      <c r="L153" s="378"/>
      <c r="P153" s="378"/>
      <c r="T153" s="378"/>
      <c r="X153" s="378"/>
      <c r="AB153" s="378"/>
      <c r="AF153" s="378"/>
      <c r="AG153" s="378"/>
      <c r="AK153" s="378"/>
      <c r="AO153" s="378"/>
      <c r="AS153" s="378"/>
    </row>
    <row r="154" spans="4:45" x14ac:dyDescent="0.3">
      <c r="D154" s="378"/>
      <c r="H154" s="378"/>
      <c r="L154" s="378"/>
      <c r="P154" s="378"/>
      <c r="T154" s="378"/>
      <c r="X154" s="378"/>
      <c r="AB154" s="378"/>
      <c r="AF154" s="378"/>
      <c r="AG154" s="378"/>
      <c r="AK154" s="378"/>
      <c r="AO154" s="378"/>
      <c r="AS154" s="378"/>
    </row>
    <row r="155" spans="4:45" x14ac:dyDescent="0.3">
      <c r="D155" s="378"/>
      <c r="H155" s="378"/>
      <c r="L155" s="378"/>
      <c r="P155" s="378"/>
      <c r="T155" s="378"/>
      <c r="X155" s="378"/>
      <c r="AB155" s="378"/>
      <c r="AF155" s="378"/>
      <c r="AG155" s="378"/>
      <c r="AK155" s="378"/>
      <c r="AO155" s="378"/>
      <c r="AS155" s="378"/>
    </row>
    <row r="156" spans="4:45" x14ac:dyDescent="0.3">
      <c r="D156" s="378"/>
      <c r="H156" s="378"/>
      <c r="L156" s="378"/>
      <c r="P156" s="378"/>
      <c r="T156" s="378"/>
      <c r="X156" s="378"/>
      <c r="AB156" s="378"/>
      <c r="AF156" s="378"/>
      <c r="AG156" s="378"/>
      <c r="AK156" s="378"/>
      <c r="AO156" s="378"/>
      <c r="AS156" s="378"/>
    </row>
    <row r="157" spans="4:45" x14ac:dyDescent="0.3">
      <c r="D157" s="378"/>
      <c r="H157" s="378"/>
      <c r="L157" s="378"/>
      <c r="P157" s="378"/>
      <c r="T157" s="378"/>
      <c r="X157" s="378"/>
      <c r="AB157" s="378"/>
      <c r="AF157" s="378"/>
      <c r="AG157" s="378"/>
      <c r="AK157" s="378"/>
      <c r="AO157" s="378"/>
      <c r="AS157" s="378"/>
    </row>
    <row r="158" spans="4:45" x14ac:dyDescent="0.3">
      <c r="D158" s="378"/>
      <c r="H158" s="378"/>
      <c r="L158" s="378"/>
      <c r="P158" s="378"/>
      <c r="T158" s="378"/>
      <c r="X158" s="378"/>
      <c r="AB158" s="378"/>
      <c r="AF158" s="378"/>
      <c r="AG158" s="378"/>
      <c r="AK158" s="378"/>
      <c r="AO158" s="378"/>
      <c r="AS158" s="378"/>
    </row>
    <row r="159" spans="4:45" x14ac:dyDescent="0.3">
      <c r="D159" s="378"/>
      <c r="H159" s="378"/>
      <c r="L159" s="378"/>
      <c r="P159" s="378"/>
      <c r="T159" s="378"/>
      <c r="X159" s="378"/>
      <c r="AB159" s="378"/>
      <c r="AF159" s="378"/>
      <c r="AG159" s="378"/>
      <c r="AK159" s="378"/>
      <c r="AO159" s="378"/>
      <c r="AS159" s="378"/>
    </row>
    <row r="160" spans="4:45" x14ac:dyDescent="0.3">
      <c r="D160" s="378"/>
      <c r="H160" s="378"/>
      <c r="L160" s="378"/>
      <c r="P160" s="378"/>
      <c r="T160" s="378"/>
      <c r="X160" s="378"/>
      <c r="AB160" s="378"/>
      <c r="AF160" s="378"/>
      <c r="AG160" s="378"/>
      <c r="AK160" s="378"/>
      <c r="AO160" s="378"/>
      <c r="AS160" s="378"/>
    </row>
    <row r="161" spans="4:45" x14ac:dyDescent="0.3">
      <c r="D161" s="378"/>
      <c r="H161" s="378"/>
      <c r="L161" s="378"/>
      <c r="P161" s="378"/>
      <c r="T161" s="378"/>
      <c r="X161" s="378"/>
      <c r="AB161" s="378"/>
      <c r="AF161" s="378"/>
      <c r="AG161" s="378"/>
      <c r="AK161" s="378"/>
      <c r="AO161" s="378"/>
      <c r="AS161" s="378"/>
    </row>
    <row r="162" spans="4:45" x14ac:dyDescent="0.3">
      <c r="D162" s="378"/>
      <c r="H162" s="378"/>
      <c r="L162" s="378"/>
      <c r="P162" s="378"/>
      <c r="T162" s="378"/>
      <c r="X162" s="378"/>
      <c r="AB162" s="378"/>
      <c r="AF162" s="378"/>
      <c r="AG162" s="378"/>
      <c r="AK162" s="378"/>
      <c r="AO162" s="378"/>
      <c r="AS162" s="378"/>
    </row>
    <row r="163" spans="4:45" x14ac:dyDescent="0.3">
      <c r="D163" s="378"/>
      <c r="H163" s="378"/>
      <c r="L163" s="378"/>
      <c r="P163" s="378"/>
      <c r="T163" s="378"/>
      <c r="X163" s="378"/>
      <c r="AB163" s="378"/>
      <c r="AF163" s="378"/>
      <c r="AG163" s="378"/>
      <c r="AK163" s="378"/>
      <c r="AO163" s="378"/>
      <c r="AS163" s="378"/>
    </row>
    <row r="164" spans="4:45" x14ac:dyDescent="0.3">
      <c r="D164" s="378"/>
      <c r="H164" s="378"/>
      <c r="L164" s="378"/>
      <c r="P164" s="378"/>
      <c r="T164" s="378"/>
      <c r="X164" s="378"/>
      <c r="AB164" s="378"/>
      <c r="AF164" s="378"/>
      <c r="AG164" s="378"/>
      <c r="AK164" s="378"/>
      <c r="AO164" s="378"/>
      <c r="AS164" s="378"/>
    </row>
    <row r="165" spans="4:45" x14ac:dyDescent="0.3">
      <c r="D165" s="378"/>
      <c r="H165" s="378"/>
      <c r="L165" s="378"/>
      <c r="P165" s="378"/>
      <c r="T165" s="378"/>
      <c r="X165" s="378"/>
      <c r="AB165" s="378"/>
      <c r="AF165" s="378"/>
      <c r="AG165" s="378"/>
      <c r="AK165" s="378"/>
      <c r="AO165" s="378"/>
      <c r="AS165" s="378"/>
    </row>
    <row r="166" spans="4:45" x14ac:dyDescent="0.3">
      <c r="D166" s="378"/>
      <c r="H166" s="378"/>
      <c r="L166" s="378"/>
      <c r="P166" s="378"/>
      <c r="T166" s="378"/>
      <c r="X166" s="378"/>
      <c r="AB166" s="378"/>
      <c r="AF166" s="378"/>
      <c r="AG166" s="378"/>
      <c r="AK166" s="378"/>
      <c r="AO166" s="378"/>
      <c r="AS166" s="378"/>
    </row>
    <row r="167" spans="4:45" x14ac:dyDescent="0.3">
      <c r="D167" s="378"/>
      <c r="H167" s="378"/>
      <c r="L167" s="378"/>
      <c r="P167" s="378"/>
      <c r="T167" s="378"/>
      <c r="X167" s="378"/>
      <c r="AB167" s="378"/>
      <c r="AF167" s="378"/>
      <c r="AG167" s="378"/>
      <c r="AK167" s="378"/>
      <c r="AO167" s="378"/>
      <c r="AS167" s="378"/>
    </row>
    <row r="168" spans="4:45" x14ac:dyDescent="0.3">
      <c r="D168" s="378"/>
      <c r="H168" s="378"/>
      <c r="L168" s="378"/>
      <c r="P168" s="378"/>
      <c r="T168" s="378"/>
      <c r="X168" s="378"/>
      <c r="AB168" s="378"/>
      <c r="AF168" s="378"/>
      <c r="AG168" s="378"/>
      <c r="AK168" s="378"/>
      <c r="AO168" s="378"/>
      <c r="AS168" s="378"/>
    </row>
    <row r="169" spans="4:45" x14ac:dyDescent="0.3">
      <c r="D169" s="378"/>
      <c r="H169" s="378"/>
      <c r="L169" s="378"/>
      <c r="P169" s="378"/>
      <c r="T169" s="378"/>
      <c r="X169" s="378"/>
      <c r="AB169" s="378"/>
      <c r="AF169" s="378"/>
      <c r="AG169" s="378"/>
      <c r="AK169" s="378"/>
      <c r="AO169" s="378"/>
      <c r="AS169" s="378"/>
    </row>
    <row r="170" spans="4:45" x14ac:dyDescent="0.3">
      <c r="D170" s="378"/>
      <c r="H170" s="378"/>
      <c r="L170" s="378"/>
      <c r="P170" s="378"/>
      <c r="T170" s="378"/>
      <c r="X170" s="378"/>
      <c r="AB170" s="378"/>
      <c r="AF170" s="378"/>
      <c r="AG170" s="378"/>
      <c r="AK170" s="378"/>
      <c r="AO170" s="378"/>
      <c r="AS170" s="378"/>
    </row>
    <row r="171" spans="4:45" x14ac:dyDescent="0.3">
      <c r="D171" s="378"/>
      <c r="H171" s="378"/>
      <c r="L171" s="378"/>
      <c r="P171" s="378"/>
      <c r="T171" s="378"/>
      <c r="X171" s="378"/>
      <c r="AB171" s="378"/>
      <c r="AF171" s="378"/>
      <c r="AG171" s="378"/>
      <c r="AK171" s="378"/>
      <c r="AO171" s="378"/>
      <c r="AS171" s="378"/>
    </row>
    <row r="172" spans="4:45" x14ac:dyDescent="0.3">
      <c r="D172" s="378"/>
      <c r="H172" s="378"/>
      <c r="L172" s="378"/>
      <c r="P172" s="378"/>
      <c r="T172" s="378"/>
      <c r="X172" s="378"/>
      <c r="AB172" s="378"/>
      <c r="AF172" s="378"/>
      <c r="AG172" s="378"/>
      <c r="AK172" s="378"/>
      <c r="AO172" s="378"/>
      <c r="AS172" s="378"/>
    </row>
    <row r="173" spans="4:45" x14ac:dyDescent="0.3">
      <c r="D173" s="378"/>
      <c r="H173" s="378"/>
      <c r="L173" s="378"/>
      <c r="P173" s="378"/>
      <c r="T173" s="378"/>
      <c r="X173" s="378"/>
      <c r="AB173" s="378"/>
      <c r="AF173" s="378"/>
      <c r="AG173" s="378"/>
      <c r="AK173" s="378"/>
      <c r="AO173" s="378"/>
      <c r="AS173" s="378"/>
    </row>
    <row r="174" spans="4:45" x14ac:dyDescent="0.3">
      <c r="D174" s="378"/>
      <c r="H174" s="378"/>
      <c r="L174" s="378"/>
      <c r="P174" s="378"/>
      <c r="T174" s="378"/>
      <c r="X174" s="378"/>
      <c r="AB174" s="378"/>
      <c r="AF174" s="378"/>
      <c r="AG174" s="378"/>
      <c r="AK174" s="378"/>
      <c r="AO174" s="378"/>
      <c r="AS174" s="378"/>
    </row>
    <row r="175" spans="4:45" x14ac:dyDescent="0.3">
      <c r="D175" s="378"/>
      <c r="H175" s="378"/>
      <c r="L175" s="378"/>
      <c r="P175" s="378"/>
      <c r="T175" s="378"/>
      <c r="X175" s="378"/>
      <c r="AB175" s="378"/>
      <c r="AF175" s="378"/>
      <c r="AG175" s="378"/>
      <c r="AK175" s="378"/>
      <c r="AO175" s="378"/>
      <c r="AS175" s="378"/>
    </row>
    <row r="176" spans="4:45" x14ac:dyDescent="0.3">
      <c r="D176" s="378"/>
      <c r="H176" s="378"/>
      <c r="L176" s="378"/>
      <c r="P176" s="378"/>
      <c r="T176" s="378"/>
      <c r="X176" s="378"/>
      <c r="AB176" s="378"/>
      <c r="AF176" s="378"/>
      <c r="AG176" s="378"/>
      <c r="AK176" s="378"/>
      <c r="AO176" s="378"/>
      <c r="AS176" s="378"/>
    </row>
    <row r="177" spans="4:45" x14ac:dyDescent="0.3">
      <c r="D177" s="378"/>
      <c r="H177" s="378"/>
      <c r="L177" s="378"/>
      <c r="P177" s="378"/>
      <c r="T177" s="378"/>
      <c r="X177" s="378"/>
      <c r="AB177" s="378"/>
      <c r="AF177" s="378"/>
      <c r="AG177" s="378"/>
      <c r="AK177" s="378"/>
      <c r="AO177" s="378"/>
      <c r="AS177" s="378"/>
    </row>
    <row r="178" spans="4:45" x14ac:dyDescent="0.3">
      <c r="D178" s="378"/>
      <c r="H178" s="378"/>
      <c r="L178" s="378"/>
      <c r="P178" s="378"/>
      <c r="T178" s="378"/>
      <c r="X178" s="378"/>
      <c r="AB178" s="378"/>
      <c r="AF178" s="378"/>
      <c r="AG178" s="378"/>
      <c r="AK178" s="378"/>
      <c r="AO178" s="378"/>
      <c r="AS178" s="378"/>
    </row>
    <row r="179" spans="4:45" x14ac:dyDescent="0.3">
      <c r="D179" s="378"/>
      <c r="H179" s="378"/>
      <c r="L179" s="378"/>
      <c r="P179" s="378"/>
      <c r="T179" s="378"/>
      <c r="X179" s="378"/>
      <c r="AB179" s="378"/>
      <c r="AF179" s="378"/>
      <c r="AG179" s="378"/>
      <c r="AK179" s="378"/>
      <c r="AO179" s="378"/>
      <c r="AS179" s="378"/>
    </row>
    <row r="180" spans="4:45" x14ac:dyDescent="0.3">
      <c r="D180" s="378"/>
      <c r="H180" s="378"/>
      <c r="L180" s="378"/>
      <c r="P180" s="378"/>
      <c r="T180" s="378"/>
      <c r="X180" s="378"/>
      <c r="AB180" s="378"/>
      <c r="AF180" s="378"/>
      <c r="AG180" s="378"/>
      <c r="AK180" s="378"/>
      <c r="AO180" s="378"/>
      <c r="AS180" s="378"/>
    </row>
    <row r="181" spans="4:45" x14ac:dyDescent="0.3">
      <c r="D181" s="378"/>
      <c r="H181" s="378"/>
      <c r="L181" s="378"/>
      <c r="P181" s="378"/>
      <c r="T181" s="378"/>
      <c r="X181" s="378"/>
      <c r="AB181" s="378"/>
      <c r="AF181" s="378"/>
      <c r="AG181" s="378"/>
      <c r="AK181" s="378"/>
      <c r="AO181" s="378"/>
      <c r="AS181" s="378"/>
    </row>
    <row r="182" spans="4:45" x14ac:dyDescent="0.3">
      <c r="D182" s="378"/>
      <c r="H182" s="378"/>
      <c r="L182" s="378"/>
      <c r="P182" s="378"/>
      <c r="T182" s="378"/>
      <c r="X182" s="378"/>
      <c r="AB182" s="378"/>
      <c r="AF182" s="378"/>
      <c r="AG182" s="378"/>
      <c r="AK182" s="378"/>
      <c r="AO182" s="378"/>
      <c r="AS182" s="378"/>
    </row>
    <row r="183" spans="4:45" x14ac:dyDescent="0.3">
      <c r="D183" s="378"/>
      <c r="H183" s="378"/>
      <c r="L183" s="378"/>
      <c r="P183" s="378"/>
      <c r="T183" s="378"/>
      <c r="X183" s="378"/>
      <c r="AB183" s="378"/>
      <c r="AF183" s="378"/>
      <c r="AG183" s="378"/>
      <c r="AK183" s="378"/>
      <c r="AO183" s="378"/>
      <c r="AS183" s="378"/>
    </row>
    <row r="184" spans="4:45" x14ac:dyDescent="0.3">
      <c r="D184" s="378"/>
      <c r="H184" s="378"/>
      <c r="L184" s="378"/>
      <c r="P184" s="378"/>
      <c r="T184" s="378"/>
      <c r="X184" s="378"/>
      <c r="AB184" s="378"/>
      <c r="AF184" s="378"/>
      <c r="AG184" s="378"/>
      <c r="AK184" s="378"/>
      <c r="AO184" s="378"/>
      <c r="AS184" s="378"/>
    </row>
    <row r="185" spans="4:45" x14ac:dyDescent="0.3">
      <c r="D185" s="378"/>
      <c r="H185" s="378"/>
      <c r="L185" s="378"/>
      <c r="P185" s="378"/>
      <c r="T185" s="378"/>
      <c r="X185" s="378"/>
      <c r="AB185" s="378"/>
      <c r="AF185" s="378"/>
      <c r="AG185" s="378"/>
      <c r="AK185" s="378"/>
      <c r="AO185" s="378"/>
      <c r="AS185" s="378"/>
    </row>
    <row r="186" spans="4:45" x14ac:dyDescent="0.3">
      <c r="D186" s="378"/>
      <c r="H186" s="378"/>
      <c r="L186" s="378"/>
      <c r="P186" s="378"/>
      <c r="T186" s="378"/>
      <c r="X186" s="378"/>
      <c r="AB186" s="378"/>
      <c r="AF186" s="378"/>
      <c r="AG186" s="378"/>
      <c r="AK186" s="378"/>
      <c r="AO186" s="378"/>
      <c r="AS186" s="378"/>
    </row>
    <row r="187" spans="4:45" x14ac:dyDescent="0.3">
      <c r="D187" s="378"/>
      <c r="H187" s="378"/>
      <c r="L187" s="378"/>
      <c r="P187" s="378"/>
      <c r="T187" s="378"/>
      <c r="X187" s="378"/>
      <c r="AB187" s="378"/>
      <c r="AF187" s="378"/>
      <c r="AG187" s="378"/>
      <c r="AK187" s="378"/>
      <c r="AO187" s="378"/>
      <c r="AS187" s="378"/>
    </row>
    <row r="188" spans="4:45" x14ac:dyDescent="0.3">
      <c r="D188" s="378"/>
      <c r="H188" s="378"/>
      <c r="L188" s="378"/>
      <c r="P188" s="378"/>
      <c r="T188" s="378"/>
      <c r="X188" s="378"/>
      <c r="AB188" s="378"/>
      <c r="AF188" s="378"/>
      <c r="AG188" s="378"/>
      <c r="AK188" s="378"/>
      <c r="AO188" s="378"/>
      <c r="AS188" s="378"/>
    </row>
    <row r="189" spans="4:45" x14ac:dyDescent="0.3">
      <c r="D189" s="378"/>
      <c r="H189" s="378"/>
      <c r="L189" s="378"/>
      <c r="P189" s="378"/>
      <c r="T189" s="378"/>
      <c r="X189" s="378"/>
      <c r="AB189" s="378"/>
      <c r="AF189" s="378"/>
      <c r="AG189" s="378"/>
      <c r="AK189" s="378"/>
      <c r="AO189" s="378"/>
      <c r="AS189" s="378"/>
    </row>
    <row r="190" spans="4:45" x14ac:dyDescent="0.3">
      <c r="D190" s="378"/>
      <c r="H190" s="378"/>
      <c r="L190" s="378"/>
      <c r="P190" s="378"/>
      <c r="T190" s="378"/>
      <c r="X190" s="378"/>
      <c r="AB190" s="378"/>
      <c r="AF190" s="378"/>
      <c r="AG190" s="378"/>
      <c r="AK190" s="378"/>
      <c r="AO190" s="378"/>
      <c r="AS190" s="378"/>
    </row>
    <row r="191" spans="4:45" x14ac:dyDescent="0.3">
      <c r="D191" s="378"/>
      <c r="H191" s="378"/>
      <c r="L191" s="378"/>
      <c r="P191" s="378"/>
      <c r="T191" s="378"/>
      <c r="X191" s="378"/>
      <c r="AB191" s="378"/>
      <c r="AF191" s="378"/>
      <c r="AG191" s="378"/>
      <c r="AK191" s="378"/>
      <c r="AO191" s="378"/>
      <c r="AS191" s="378"/>
    </row>
    <row r="192" spans="4:45" x14ac:dyDescent="0.3">
      <c r="D192" s="378"/>
      <c r="H192" s="378"/>
      <c r="L192" s="378"/>
      <c r="P192" s="378"/>
      <c r="T192" s="378"/>
      <c r="X192" s="378"/>
      <c r="AB192" s="378"/>
      <c r="AF192" s="378"/>
      <c r="AG192" s="378"/>
      <c r="AK192" s="378"/>
      <c r="AO192" s="378"/>
      <c r="AS192" s="378"/>
    </row>
    <row r="193" spans="4:45" x14ac:dyDescent="0.3">
      <c r="D193" s="378"/>
      <c r="H193" s="378"/>
      <c r="L193" s="378"/>
      <c r="P193" s="378"/>
      <c r="T193" s="378"/>
      <c r="X193" s="378"/>
      <c r="AB193" s="378"/>
      <c r="AF193" s="378"/>
      <c r="AG193" s="378"/>
      <c r="AK193" s="378"/>
      <c r="AO193" s="378"/>
      <c r="AS193" s="378"/>
    </row>
    <row r="194" spans="4:45" x14ac:dyDescent="0.3">
      <c r="D194" s="378"/>
      <c r="H194" s="378"/>
      <c r="L194" s="378"/>
      <c r="P194" s="378"/>
      <c r="T194" s="378"/>
      <c r="X194" s="378"/>
      <c r="AB194" s="378"/>
      <c r="AF194" s="378"/>
      <c r="AG194" s="378"/>
      <c r="AK194" s="378"/>
      <c r="AO194" s="378"/>
      <c r="AS194" s="378"/>
    </row>
    <row r="195" spans="4:45" x14ac:dyDescent="0.3">
      <c r="D195" s="378"/>
      <c r="H195" s="378"/>
      <c r="L195" s="378"/>
      <c r="P195" s="378"/>
      <c r="T195" s="378"/>
      <c r="X195" s="378"/>
      <c r="AB195" s="378"/>
      <c r="AF195" s="378"/>
      <c r="AG195" s="378"/>
      <c r="AK195" s="378"/>
      <c r="AO195" s="378"/>
      <c r="AS195" s="378"/>
    </row>
    <row r="196" spans="4:45" x14ac:dyDescent="0.3">
      <c r="D196" s="378"/>
      <c r="H196" s="378"/>
      <c r="L196" s="378"/>
      <c r="P196" s="378"/>
      <c r="T196" s="378"/>
      <c r="X196" s="378"/>
      <c r="AB196" s="378"/>
      <c r="AF196" s="378"/>
      <c r="AG196" s="378"/>
      <c r="AK196" s="378"/>
      <c r="AO196" s="378"/>
      <c r="AS196" s="378"/>
    </row>
    <row r="197" spans="4:45" x14ac:dyDescent="0.3">
      <c r="D197" s="378"/>
      <c r="H197" s="378"/>
      <c r="L197" s="378"/>
      <c r="P197" s="378"/>
      <c r="T197" s="378"/>
      <c r="X197" s="378"/>
      <c r="AB197" s="378"/>
      <c r="AF197" s="378"/>
      <c r="AG197" s="378"/>
      <c r="AK197" s="378"/>
      <c r="AO197" s="378"/>
      <c r="AS197" s="378"/>
    </row>
    <row r="198" spans="4:45" x14ac:dyDescent="0.3">
      <c r="D198" s="378"/>
      <c r="H198" s="378"/>
      <c r="L198" s="378"/>
      <c r="P198" s="378"/>
      <c r="T198" s="378"/>
      <c r="X198" s="378"/>
      <c r="AB198" s="378"/>
      <c r="AF198" s="378"/>
      <c r="AG198" s="378"/>
      <c r="AK198" s="378"/>
      <c r="AO198" s="378"/>
      <c r="AS198" s="378"/>
    </row>
    <row r="199" spans="4:45" x14ac:dyDescent="0.3">
      <c r="D199" s="378"/>
      <c r="H199" s="378"/>
      <c r="L199" s="378"/>
      <c r="P199" s="378"/>
      <c r="T199" s="378"/>
      <c r="X199" s="378"/>
      <c r="AB199" s="378"/>
      <c r="AF199" s="378"/>
      <c r="AG199" s="378"/>
      <c r="AK199" s="378"/>
      <c r="AO199" s="378"/>
      <c r="AS199" s="378"/>
    </row>
    <row r="200" spans="4:45" x14ac:dyDescent="0.3">
      <c r="D200" s="378"/>
      <c r="H200" s="378"/>
      <c r="L200" s="378"/>
      <c r="P200" s="378"/>
      <c r="T200" s="378"/>
      <c r="X200" s="378"/>
      <c r="AB200" s="378"/>
      <c r="AF200" s="378"/>
      <c r="AG200" s="378"/>
      <c r="AK200" s="378"/>
      <c r="AO200" s="378"/>
      <c r="AS200" s="378"/>
    </row>
    <row r="201" spans="4:45" x14ac:dyDescent="0.3">
      <c r="D201" s="378"/>
      <c r="H201" s="378"/>
      <c r="L201" s="378"/>
      <c r="P201" s="378"/>
      <c r="T201" s="378"/>
      <c r="X201" s="378"/>
      <c r="AB201" s="378"/>
      <c r="AF201" s="378"/>
      <c r="AG201" s="378"/>
      <c r="AK201" s="378"/>
      <c r="AO201" s="378"/>
      <c r="AS201" s="378"/>
    </row>
    <row r="202" spans="4:45" x14ac:dyDescent="0.3">
      <c r="D202" s="378"/>
      <c r="H202" s="378"/>
      <c r="L202" s="378"/>
      <c r="P202" s="378"/>
      <c r="T202" s="378"/>
      <c r="X202" s="378"/>
      <c r="AB202" s="378"/>
      <c r="AF202" s="378"/>
      <c r="AG202" s="378"/>
      <c r="AK202" s="378"/>
      <c r="AO202" s="378"/>
      <c r="AS202" s="378"/>
    </row>
    <row r="203" spans="4:45" x14ac:dyDescent="0.3">
      <c r="D203" s="378"/>
      <c r="H203" s="378"/>
      <c r="L203" s="378"/>
      <c r="P203" s="378"/>
      <c r="T203" s="378"/>
      <c r="X203" s="378"/>
      <c r="AB203" s="378"/>
      <c r="AF203" s="378"/>
      <c r="AG203" s="378"/>
      <c r="AK203" s="378"/>
      <c r="AO203" s="378"/>
      <c r="AS203" s="378"/>
    </row>
    <row r="204" spans="4:45" x14ac:dyDescent="0.3">
      <c r="D204" s="378"/>
      <c r="H204" s="378"/>
      <c r="L204" s="378"/>
      <c r="P204" s="378"/>
      <c r="T204" s="378"/>
      <c r="X204" s="378"/>
      <c r="AB204" s="378"/>
      <c r="AF204" s="378"/>
      <c r="AG204" s="378"/>
      <c r="AK204" s="378"/>
      <c r="AO204" s="378"/>
      <c r="AS204" s="378"/>
    </row>
    <row r="205" spans="4:45" x14ac:dyDescent="0.3">
      <c r="D205" s="378"/>
      <c r="H205" s="378"/>
      <c r="L205" s="378"/>
      <c r="P205" s="378"/>
      <c r="T205" s="378"/>
      <c r="X205" s="378"/>
      <c r="AB205" s="378"/>
      <c r="AF205" s="378"/>
      <c r="AG205" s="378"/>
      <c r="AK205" s="378"/>
      <c r="AO205" s="378"/>
      <c r="AS205" s="378"/>
    </row>
    <row r="206" spans="4:45" x14ac:dyDescent="0.3">
      <c r="D206" s="378"/>
      <c r="H206" s="378"/>
      <c r="L206" s="378"/>
      <c r="P206" s="378"/>
      <c r="T206" s="378"/>
      <c r="X206" s="378"/>
      <c r="AB206" s="378"/>
      <c r="AF206" s="378"/>
      <c r="AG206" s="378"/>
      <c r="AK206" s="378"/>
      <c r="AO206" s="378"/>
      <c r="AS206" s="378"/>
    </row>
    <row r="207" spans="4:45" x14ac:dyDescent="0.3">
      <c r="D207" s="378"/>
      <c r="H207" s="378"/>
      <c r="L207" s="378"/>
      <c r="P207" s="378"/>
      <c r="T207" s="378"/>
      <c r="X207" s="378"/>
      <c r="AB207" s="378"/>
      <c r="AF207" s="378"/>
      <c r="AG207" s="378"/>
      <c r="AK207" s="378"/>
      <c r="AO207" s="378"/>
      <c r="AS207" s="378"/>
    </row>
    <row r="208" spans="4:45" x14ac:dyDescent="0.3">
      <c r="D208" s="378"/>
      <c r="H208" s="378"/>
      <c r="L208" s="378"/>
      <c r="P208" s="378"/>
      <c r="T208" s="378"/>
      <c r="X208" s="378"/>
      <c r="AB208" s="378"/>
      <c r="AF208" s="378"/>
      <c r="AG208" s="378"/>
      <c r="AK208" s="378"/>
      <c r="AO208" s="378"/>
      <c r="AS208" s="378"/>
    </row>
    <row r="209" spans="4:45" x14ac:dyDescent="0.3">
      <c r="D209" s="378"/>
      <c r="H209" s="378"/>
      <c r="L209" s="378"/>
      <c r="P209" s="378"/>
      <c r="T209" s="378"/>
      <c r="X209" s="378"/>
      <c r="AB209" s="378"/>
      <c r="AF209" s="378"/>
      <c r="AG209" s="378"/>
      <c r="AK209" s="378"/>
      <c r="AO209" s="378"/>
      <c r="AS209" s="378"/>
    </row>
    <row r="210" spans="4:45" x14ac:dyDescent="0.3">
      <c r="D210" s="378"/>
      <c r="H210" s="378"/>
      <c r="L210" s="378"/>
      <c r="P210" s="378"/>
      <c r="T210" s="378"/>
      <c r="X210" s="378"/>
      <c r="AB210" s="378"/>
      <c r="AF210" s="378"/>
      <c r="AG210" s="378"/>
      <c r="AK210" s="378"/>
      <c r="AO210" s="378"/>
      <c r="AS210" s="378"/>
    </row>
    <row r="211" spans="4:45" x14ac:dyDescent="0.3">
      <c r="D211" s="378"/>
      <c r="H211" s="378"/>
      <c r="L211" s="378"/>
      <c r="P211" s="378"/>
      <c r="T211" s="378"/>
      <c r="X211" s="378"/>
      <c r="AB211" s="378"/>
      <c r="AF211" s="378"/>
      <c r="AG211" s="378"/>
      <c r="AK211" s="378"/>
      <c r="AO211" s="378"/>
      <c r="AS211" s="378"/>
    </row>
    <row r="212" spans="4:45" x14ac:dyDescent="0.3">
      <c r="D212" s="378"/>
      <c r="H212" s="378"/>
      <c r="L212" s="378"/>
      <c r="P212" s="378"/>
      <c r="T212" s="378"/>
      <c r="X212" s="378"/>
      <c r="AB212" s="378"/>
      <c r="AF212" s="378"/>
      <c r="AG212" s="378"/>
      <c r="AK212" s="378"/>
      <c r="AO212" s="378"/>
      <c r="AS212" s="378"/>
    </row>
    <row r="213" spans="4:45" x14ac:dyDescent="0.3">
      <c r="D213" s="378"/>
      <c r="H213" s="378"/>
      <c r="L213" s="378"/>
      <c r="P213" s="378"/>
      <c r="T213" s="378"/>
      <c r="X213" s="378"/>
      <c r="AB213" s="378"/>
      <c r="AF213" s="378"/>
      <c r="AG213" s="378"/>
      <c r="AK213" s="378"/>
      <c r="AO213" s="378"/>
      <c r="AS213" s="378"/>
    </row>
    <row r="214" spans="4:45" x14ac:dyDescent="0.3">
      <c r="D214" s="378"/>
      <c r="H214" s="378"/>
      <c r="L214" s="378"/>
      <c r="P214" s="378"/>
      <c r="T214" s="378"/>
      <c r="X214" s="378"/>
      <c r="AB214" s="378"/>
      <c r="AF214" s="378"/>
      <c r="AG214" s="378"/>
      <c r="AK214" s="378"/>
      <c r="AO214" s="378"/>
      <c r="AS214" s="378"/>
    </row>
    <row r="215" spans="4:45" x14ac:dyDescent="0.3">
      <c r="D215" s="378"/>
      <c r="H215" s="378"/>
      <c r="L215" s="378"/>
      <c r="P215" s="378"/>
      <c r="T215" s="378"/>
      <c r="X215" s="378"/>
      <c r="AB215" s="378"/>
      <c r="AF215" s="378"/>
      <c r="AG215" s="378"/>
      <c r="AK215" s="378"/>
      <c r="AO215" s="378"/>
      <c r="AS215" s="378"/>
    </row>
    <row r="216" spans="4:45" x14ac:dyDescent="0.3">
      <c r="D216" s="378"/>
      <c r="H216" s="378"/>
      <c r="L216" s="378"/>
      <c r="P216" s="378"/>
      <c r="T216" s="378"/>
      <c r="X216" s="378"/>
      <c r="AB216" s="378"/>
      <c r="AF216" s="378"/>
      <c r="AG216" s="378"/>
      <c r="AK216" s="378"/>
      <c r="AO216" s="378"/>
      <c r="AS216" s="378"/>
    </row>
    <row r="217" spans="4:45" x14ac:dyDescent="0.3">
      <c r="D217" s="378"/>
      <c r="H217" s="378"/>
      <c r="L217" s="378"/>
      <c r="P217" s="378"/>
      <c r="T217" s="378"/>
      <c r="X217" s="378"/>
      <c r="AB217" s="378"/>
      <c r="AF217" s="378"/>
      <c r="AG217" s="378"/>
      <c r="AK217" s="378"/>
      <c r="AO217" s="378"/>
      <c r="AS217" s="378"/>
    </row>
    <row r="218" spans="4:45" x14ac:dyDescent="0.3">
      <c r="D218" s="378"/>
      <c r="H218" s="378"/>
      <c r="L218" s="378"/>
      <c r="P218" s="378"/>
      <c r="T218" s="378"/>
      <c r="X218" s="378"/>
      <c r="AB218" s="378"/>
      <c r="AF218" s="378"/>
      <c r="AG218" s="378"/>
      <c r="AK218" s="378"/>
      <c r="AO218" s="378"/>
      <c r="AS218" s="378"/>
    </row>
    <row r="219" spans="4:45" x14ac:dyDescent="0.3">
      <c r="D219" s="378"/>
      <c r="H219" s="378"/>
      <c r="L219" s="378"/>
      <c r="P219" s="378"/>
      <c r="T219" s="378"/>
      <c r="X219" s="378"/>
      <c r="AB219" s="378"/>
      <c r="AF219" s="378"/>
      <c r="AG219" s="378"/>
      <c r="AK219" s="378"/>
      <c r="AO219" s="378"/>
      <c r="AS219" s="378"/>
    </row>
    <row r="220" spans="4:45" x14ac:dyDescent="0.3">
      <c r="D220" s="378"/>
      <c r="H220" s="378"/>
      <c r="L220" s="378"/>
      <c r="P220" s="378"/>
      <c r="T220" s="378"/>
      <c r="X220" s="378"/>
      <c r="AB220" s="378"/>
      <c r="AF220" s="378"/>
      <c r="AG220" s="378"/>
      <c r="AK220" s="378"/>
      <c r="AO220" s="378"/>
      <c r="AS220" s="378"/>
    </row>
    <row r="221" spans="4:45" x14ac:dyDescent="0.3">
      <c r="D221" s="378"/>
      <c r="H221" s="378"/>
      <c r="L221" s="378"/>
      <c r="P221" s="378"/>
      <c r="T221" s="378"/>
      <c r="X221" s="378"/>
      <c r="AB221" s="378"/>
      <c r="AF221" s="378"/>
      <c r="AG221" s="378"/>
      <c r="AK221" s="378"/>
      <c r="AO221" s="378"/>
      <c r="AS221" s="378"/>
    </row>
    <row r="222" spans="4:45" x14ac:dyDescent="0.3">
      <c r="D222" s="378"/>
      <c r="H222" s="378"/>
      <c r="L222" s="378"/>
      <c r="P222" s="378"/>
      <c r="T222" s="378"/>
      <c r="X222" s="378"/>
      <c r="AB222" s="378"/>
      <c r="AF222" s="378"/>
      <c r="AG222" s="378"/>
      <c r="AK222" s="378"/>
      <c r="AO222" s="378"/>
      <c r="AS222" s="378"/>
    </row>
    <row r="223" spans="4:45" x14ac:dyDescent="0.3">
      <c r="D223" s="378"/>
      <c r="H223" s="378"/>
      <c r="L223" s="378"/>
      <c r="P223" s="378"/>
      <c r="T223" s="378"/>
      <c r="X223" s="378"/>
      <c r="AB223" s="378"/>
      <c r="AF223" s="378"/>
      <c r="AG223" s="378"/>
      <c r="AK223" s="378"/>
      <c r="AO223" s="378"/>
      <c r="AS223" s="378"/>
    </row>
    <row r="224" spans="4:45" x14ac:dyDescent="0.3">
      <c r="D224" s="378"/>
      <c r="H224" s="378"/>
      <c r="L224" s="378"/>
      <c r="P224" s="378"/>
      <c r="T224" s="378"/>
      <c r="X224" s="378"/>
      <c r="AB224" s="378"/>
      <c r="AF224" s="378"/>
      <c r="AG224" s="378"/>
      <c r="AK224" s="378"/>
      <c r="AO224" s="378"/>
      <c r="AS224" s="378"/>
    </row>
    <row r="225" spans="4:45" x14ac:dyDescent="0.3">
      <c r="D225" s="378"/>
      <c r="H225" s="378"/>
      <c r="L225" s="378"/>
      <c r="P225" s="378"/>
      <c r="T225" s="378"/>
      <c r="X225" s="378"/>
      <c r="AB225" s="378"/>
      <c r="AF225" s="378"/>
      <c r="AG225" s="378"/>
      <c r="AK225" s="378"/>
      <c r="AO225" s="378"/>
      <c r="AS225" s="378"/>
    </row>
    <row r="226" spans="4:45" x14ac:dyDescent="0.3">
      <c r="D226" s="378"/>
      <c r="H226" s="378"/>
      <c r="L226" s="378"/>
      <c r="P226" s="378"/>
      <c r="T226" s="378"/>
      <c r="X226" s="378"/>
      <c r="AB226" s="378"/>
      <c r="AF226" s="378"/>
      <c r="AG226" s="378"/>
      <c r="AK226" s="378"/>
      <c r="AO226" s="378"/>
      <c r="AS226" s="378"/>
    </row>
    <row r="227" spans="4:45" x14ac:dyDescent="0.3">
      <c r="D227" s="378"/>
      <c r="H227" s="378"/>
      <c r="L227" s="378"/>
      <c r="P227" s="378"/>
      <c r="T227" s="378"/>
      <c r="X227" s="378"/>
      <c r="AB227" s="378"/>
      <c r="AF227" s="378"/>
      <c r="AG227" s="378"/>
      <c r="AK227" s="378"/>
      <c r="AO227" s="378"/>
      <c r="AS227" s="378"/>
    </row>
    <row r="228" spans="4:45" x14ac:dyDescent="0.3">
      <c r="D228" s="378"/>
      <c r="H228" s="378"/>
      <c r="L228" s="378"/>
      <c r="P228" s="378"/>
      <c r="T228" s="378"/>
      <c r="X228" s="378"/>
      <c r="AB228" s="378"/>
      <c r="AF228" s="378"/>
      <c r="AG228" s="378"/>
      <c r="AK228" s="378"/>
      <c r="AO228" s="378"/>
      <c r="AS228" s="378"/>
    </row>
    <row r="229" spans="4:45" x14ac:dyDescent="0.3">
      <c r="D229" s="378"/>
      <c r="H229" s="378"/>
      <c r="L229" s="378"/>
      <c r="P229" s="378"/>
      <c r="T229" s="378"/>
      <c r="X229" s="378"/>
      <c r="AB229" s="378"/>
      <c r="AF229" s="378"/>
      <c r="AG229" s="378"/>
      <c r="AK229" s="378"/>
      <c r="AO229" s="378"/>
      <c r="AS229" s="378"/>
    </row>
    <row r="230" spans="4:45" x14ac:dyDescent="0.3">
      <c r="D230" s="378"/>
      <c r="H230" s="378"/>
      <c r="L230" s="378"/>
      <c r="P230" s="378"/>
      <c r="T230" s="378"/>
      <c r="X230" s="378"/>
      <c r="AB230" s="378"/>
      <c r="AF230" s="378"/>
      <c r="AG230" s="378"/>
      <c r="AK230" s="378"/>
      <c r="AO230" s="378"/>
      <c r="AS230" s="378"/>
    </row>
    <row r="231" spans="4:45" x14ac:dyDescent="0.3">
      <c r="D231" s="378"/>
      <c r="H231" s="378"/>
      <c r="L231" s="378"/>
      <c r="P231" s="378"/>
      <c r="T231" s="378"/>
      <c r="X231" s="378"/>
      <c r="AB231" s="378"/>
      <c r="AF231" s="378"/>
      <c r="AG231" s="378"/>
      <c r="AK231" s="378"/>
      <c r="AO231" s="378"/>
      <c r="AS231" s="378"/>
    </row>
    <row r="232" spans="4:45" x14ac:dyDescent="0.3">
      <c r="D232" s="378"/>
      <c r="H232" s="378"/>
      <c r="L232" s="378"/>
      <c r="P232" s="378"/>
      <c r="T232" s="378"/>
      <c r="X232" s="378"/>
      <c r="AB232" s="378"/>
      <c r="AF232" s="378"/>
      <c r="AG232" s="378"/>
      <c r="AK232" s="378"/>
      <c r="AO232" s="378"/>
      <c r="AS232" s="378"/>
    </row>
    <row r="233" spans="4:45" x14ac:dyDescent="0.3">
      <c r="D233" s="378"/>
      <c r="H233" s="378"/>
      <c r="L233" s="378"/>
      <c r="P233" s="378"/>
      <c r="T233" s="378"/>
      <c r="X233" s="378"/>
      <c r="AB233" s="378"/>
      <c r="AF233" s="378"/>
      <c r="AG233" s="378"/>
      <c r="AK233" s="378"/>
      <c r="AO233" s="378"/>
      <c r="AS233" s="378"/>
    </row>
    <row r="234" spans="4:45" x14ac:dyDescent="0.3">
      <c r="D234" s="378"/>
      <c r="H234" s="378"/>
      <c r="L234" s="378"/>
      <c r="P234" s="378"/>
      <c r="T234" s="378"/>
      <c r="X234" s="378"/>
      <c r="AB234" s="378"/>
      <c r="AF234" s="378"/>
      <c r="AG234" s="378"/>
      <c r="AK234" s="378"/>
      <c r="AO234" s="378"/>
      <c r="AS234" s="378"/>
    </row>
    <row r="235" spans="4:45" x14ac:dyDescent="0.3">
      <c r="D235" s="378"/>
      <c r="H235" s="378"/>
      <c r="L235" s="378"/>
      <c r="P235" s="378"/>
      <c r="T235" s="378"/>
      <c r="X235" s="378"/>
      <c r="AB235" s="378"/>
      <c r="AF235" s="378"/>
      <c r="AG235" s="378"/>
      <c r="AK235" s="378"/>
      <c r="AO235" s="378"/>
      <c r="AS235" s="378"/>
    </row>
    <row r="236" spans="4:45" x14ac:dyDescent="0.3">
      <c r="D236" s="378"/>
      <c r="H236" s="378"/>
      <c r="L236" s="378"/>
      <c r="P236" s="378"/>
      <c r="T236" s="378"/>
      <c r="X236" s="378"/>
      <c r="AB236" s="378"/>
      <c r="AF236" s="378"/>
      <c r="AG236" s="378"/>
      <c r="AK236" s="378"/>
      <c r="AO236" s="378"/>
      <c r="AS236" s="378"/>
    </row>
    <row r="237" spans="4:45" x14ac:dyDescent="0.3">
      <c r="D237" s="378"/>
      <c r="H237" s="378"/>
      <c r="L237" s="378"/>
      <c r="P237" s="378"/>
      <c r="T237" s="378"/>
      <c r="X237" s="378"/>
      <c r="AB237" s="378"/>
      <c r="AF237" s="378"/>
      <c r="AG237" s="378"/>
      <c r="AK237" s="378"/>
      <c r="AO237" s="378"/>
      <c r="AS237" s="378"/>
    </row>
    <row r="238" spans="4:45" x14ac:dyDescent="0.3">
      <c r="D238" s="378"/>
      <c r="H238" s="378"/>
      <c r="L238" s="378"/>
      <c r="P238" s="378"/>
      <c r="T238" s="378"/>
      <c r="X238" s="378"/>
      <c r="AB238" s="378"/>
      <c r="AF238" s="378"/>
      <c r="AG238" s="378"/>
      <c r="AK238" s="378"/>
      <c r="AO238" s="378"/>
      <c r="AS238" s="378"/>
    </row>
    <row r="239" spans="4:45" x14ac:dyDescent="0.3">
      <c r="D239" s="378"/>
      <c r="H239" s="378"/>
      <c r="L239" s="378"/>
      <c r="P239" s="378"/>
      <c r="T239" s="378"/>
      <c r="X239" s="378"/>
      <c r="AB239" s="378"/>
      <c r="AF239" s="378"/>
      <c r="AG239" s="378"/>
      <c r="AK239" s="378"/>
      <c r="AO239" s="378"/>
      <c r="AS239" s="378"/>
    </row>
    <row r="240" spans="4:45" x14ac:dyDescent="0.3">
      <c r="D240" s="378"/>
      <c r="H240" s="378"/>
      <c r="L240" s="378"/>
      <c r="P240" s="378"/>
      <c r="T240" s="378"/>
      <c r="X240" s="378"/>
      <c r="AB240" s="378"/>
      <c r="AF240" s="378"/>
      <c r="AG240" s="378"/>
      <c r="AK240" s="378"/>
      <c r="AO240" s="378"/>
      <c r="AS240" s="378"/>
    </row>
    <row r="241" spans="4:45" x14ac:dyDescent="0.3">
      <c r="D241" s="378"/>
      <c r="H241" s="378"/>
      <c r="L241" s="378"/>
      <c r="P241" s="378"/>
      <c r="T241" s="378"/>
      <c r="X241" s="378"/>
      <c r="AB241" s="378"/>
      <c r="AF241" s="378"/>
      <c r="AG241" s="378"/>
      <c r="AK241" s="378"/>
      <c r="AO241" s="378"/>
      <c r="AS241" s="378"/>
    </row>
    <row r="242" spans="4:45" x14ac:dyDescent="0.3">
      <c r="D242" s="378"/>
      <c r="H242" s="378"/>
      <c r="L242" s="378"/>
      <c r="P242" s="378"/>
      <c r="T242" s="378"/>
      <c r="X242" s="378"/>
      <c r="AB242" s="378"/>
      <c r="AF242" s="378"/>
      <c r="AG242" s="378"/>
      <c r="AK242" s="378"/>
      <c r="AO242" s="378"/>
      <c r="AS242" s="378"/>
    </row>
    <row r="243" spans="4:45" x14ac:dyDescent="0.3">
      <c r="D243" s="378"/>
      <c r="H243" s="378"/>
      <c r="L243" s="378"/>
      <c r="P243" s="378"/>
      <c r="T243" s="378"/>
      <c r="X243" s="378"/>
      <c r="AB243" s="378"/>
      <c r="AF243" s="378"/>
      <c r="AG243" s="378"/>
      <c r="AK243" s="378"/>
      <c r="AO243" s="378"/>
      <c r="AS243" s="378"/>
    </row>
    <row r="244" spans="4:45" x14ac:dyDescent="0.3">
      <c r="D244" s="378"/>
      <c r="H244" s="378"/>
      <c r="L244" s="378"/>
      <c r="P244" s="378"/>
      <c r="T244" s="378"/>
      <c r="X244" s="378"/>
      <c r="AB244" s="378"/>
      <c r="AF244" s="378"/>
      <c r="AG244" s="378"/>
      <c r="AK244" s="378"/>
      <c r="AO244" s="378"/>
      <c r="AS244" s="378"/>
    </row>
    <row r="245" spans="4:45" x14ac:dyDescent="0.3">
      <c r="D245" s="378"/>
      <c r="H245" s="378"/>
      <c r="L245" s="378"/>
      <c r="P245" s="378"/>
      <c r="T245" s="378"/>
      <c r="X245" s="378"/>
      <c r="AB245" s="378"/>
      <c r="AF245" s="378"/>
      <c r="AG245" s="378"/>
      <c r="AK245" s="378"/>
      <c r="AO245" s="378"/>
      <c r="AS245" s="378"/>
    </row>
    <row r="246" spans="4:45" x14ac:dyDescent="0.3">
      <c r="D246" s="378"/>
      <c r="H246" s="378"/>
      <c r="L246" s="378"/>
      <c r="P246" s="378"/>
      <c r="T246" s="378"/>
      <c r="X246" s="378"/>
      <c r="AB246" s="378"/>
      <c r="AF246" s="378"/>
      <c r="AG246" s="378"/>
      <c r="AK246" s="378"/>
      <c r="AO246" s="378"/>
      <c r="AS246" s="378"/>
    </row>
    <row r="247" spans="4:45" x14ac:dyDescent="0.3">
      <c r="D247" s="378"/>
      <c r="H247" s="378"/>
      <c r="L247" s="378"/>
      <c r="P247" s="378"/>
      <c r="T247" s="378"/>
      <c r="X247" s="378"/>
      <c r="AB247" s="378"/>
      <c r="AF247" s="378"/>
      <c r="AG247" s="378"/>
      <c r="AK247" s="378"/>
      <c r="AO247" s="378"/>
      <c r="AS247" s="378"/>
    </row>
    <row r="248" spans="4:45" x14ac:dyDescent="0.3">
      <c r="D248" s="378"/>
      <c r="H248" s="378"/>
      <c r="L248" s="378"/>
      <c r="P248" s="378"/>
      <c r="T248" s="378"/>
      <c r="X248" s="378"/>
      <c r="AB248" s="378"/>
      <c r="AF248" s="378"/>
      <c r="AG248" s="378"/>
      <c r="AK248" s="378"/>
      <c r="AO248" s="378"/>
      <c r="AS248" s="378"/>
    </row>
    <row r="249" spans="4:45" x14ac:dyDescent="0.3">
      <c r="D249" s="378"/>
      <c r="H249" s="378"/>
      <c r="L249" s="378"/>
      <c r="P249" s="378"/>
      <c r="T249" s="378"/>
      <c r="X249" s="378"/>
      <c r="AB249" s="378"/>
      <c r="AF249" s="378"/>
      <c r="AG249" s="378"/>
      <c r="AK249" s="378"/>
      <c r="AO249" s="378"/>
      <c r="AS249" s="378"/>
    </row>
    <row r="250" spans="4:45" x14ac:dyDescent="0.3">
      <c r="D250" s="378"/>
      <c r="H250" s="378"/>
      <c r="L250" s="378"/>
      <c r="P250" s="378"/>
      <c r="T250" s="378"/>
      <c r="X250" s="378"/>
      <c r="AB250" s="378"/>
      <c r="AF250" s="378"/>
      <c r="AG250" s="378"/>
      <c r="AK250" s="378"/>
      <c r="AO250" s="378"/>
      <c r="AS250" s="378"/>
    </row>
    <row r="251" spans="4:45" x14ac:dyDescent="0.3">
      <c r="D251" s="378"/>
      <c r="H251" s="378"/>
      <c r="L251" s="378"/>
      <c r="P251" s="378"/>
      <c r="T251" s="378"/>
      <c r="X251" s="378"/>
      <c r="AB251" s="378"/>
      <c r="AF251" s="378"/>
      <c r="AG251" s="378"/>
      <c r="AK251" s="378"/>
      <c r="AO251" s="378"/>
      <c r="AS251" s="378"/>
    </row>
    <row r="252" spans="4:45" x14ac:dyDescent="0.3">
      <c r="D252" s="378"/>
      <c r="H252" s="378"/>
      <c r="L252" s="378"/>
      <c r="P252" s="378"/>
      <c r="T252" s="378"/>
      <c r="X252" s="378"/>
      <c r="AB252" s="378"/>
      <c r="AF252" s="378"/>
      <c r="AG252" s="378"/>
      <c r="AK252" s="378"/>
      <c r="AO252" s="378"/>
      <c r="AS252" s="378"/>
    </row>
    <row r="253" spans="4:45" x14ac:dyDescent="0.3">
      <c r="D253" s="378"/>
      <c r="H253" s="378"/>
      <c r="L253" s="378"/>
      <c r="P253" s="378"/>
      <c r="T253" s="378"/>
      <c r="X253" s="378"/>
      <c r="AB253" s="378"/>
      <c r="AF253" s="378"/>
      <c r="AG253" s="378"/>
      <c r="AK253" s="378"/>
      <c r="AO253" s="378"/>
      <c r="AS253" s="378"/>
    </row>
    <row r="254" spans="4:45" x14ac:dyDescent="0.3">
      <c r="D254" s="378"/>
      <c r="H254" s="378"/>
      <c r="L254" s="378"/>
      <c r="P254" s="378"/>
      <c r="T254" s="378"/>
      <c r="X254" s="378"/>
      <c r="AB254" s="378"/>
      <c r="AF254" s="378"/>
      <c r="AG254" s="378"/>
      <c r="AK254" s="378"/>
      <c r="AO254" s="378"/>
      <c r="AS254" s="378"/>
    </row>
    <row r="255" spans="4:45" x14ac:dyDescent="0.3">
      <c r="D255" s="378"/>
      <c r="H255" s="378"/>
      <c r="L255" s="378"/>
      <c r="P255" s="378"/>
      <c r="T255" s="378"/>
      <c r="X255" s="378"/>
      <c r="AB255" s="378"/>
      <c r="AF255" s="378"/>
      <c r="AG255" s="378"/>
      <c r="AK255" s="378"/>
      <c r="AO255" s="378"/>
      <c r="AS255" s="378"/>
    </row>
    <row r="256" spans="4:45" x14ac:dyDescent="0.3">
      <c r="D256" s="378"/>
      <c r="H256" s="378"/>
      <c r="L256" s="378"/>
      <c r="P256" s="378"/>
      <c r="T256" s="378"/>
      <c r="X256" s="378"/>
      <c r="AB256" s="378"/>
      <c r="AF256" s="378"/>
      <c r="AG256" s="378"/>
      <c r="AK256" s="378"/>
      <c r="AO256" s="378"/>
      <c r="AS256" s="378"/>
    </row>
    <row r="257" spans="4:45" x14ac:dyDescent="0.3">
      <c r="D257" s="378"/>
      <c r="H257" s="378"/>
      <c r="L257" s="378"/>
      <c r="P257" s="378"/>
      <c r="T257" s="378"/>
      <c r="X257" s="378"/>
      <c r="AB257" s="378"/>
      <c r="AF257" s="378"/>
      <c r="AG257" s="378"/>
      <c r="AK257" s="378"/>
      <c r="AO257" s="378"/>
      <c r="AS257" s="378"/>
    </row>
    <row r="258" spans="4:45" x14ac:dyDescent="0.3">
      <c r="D258" s="378"/>
      <c r="H258" s="378"/>
      <c r="L258" s="378"/>
      <c r="P258" s="378"/>
      <c r="T258" s="378"/>
      <c r="X258" s="378"/>
      <c r="AB258" s="378"/>
      <c r="AF258" s="378"/>
      <c r="AG258" s="378"/>
      <c r="AK258" s="378"/>
      <c r="AO258" s="378"/>
      <c r="AS258" s="378"/>
    </row>
    <row r="259" spans="4:45" x14ac:dyDescent="0.3">
      <c r="D259" s="378"/>
      <c r="H259" s="378"/>
      <c r="L259" s="378"/>
      <c r="P259" s="378"/>
      <c r="T259" s="378"/>
      <c r="X259" s="378"/>
      <c r="AB259" s="378"/>
      <c r="AF259" s="378"/>
      <c r="AG259" s="378"/>
      <c r="AK259" s="378"/>
      <c r="AO259" s="378"/>
      <c r="AS259" s="378"/>
    </row>
    <row r="260" spans="4:45" x14ac:dyDescent="0.3">
      <c r="D260" s="378"/>
      <c r="H260" s="378"/>
      <c r="L260" s="378"/>
      <c r="P260" s="378"/>
      <c r="T260" s="378"/>
      <c r="X260" s="378"/>
      <c r="AB260" s="378"/>
      <c r="AF260" s="378"/>
      <c r="AG260" s="378"/>
      <c r="AK260" s="378"/>
      <c r="AO260" s="378"/>
      <c r="AS260" s="378"/>
    </row>
    <row r="261" spans="4:45" x14ac:dyDescent="0.3">
      <c r="D261" s="378"/>
      <c r="H261" s="378"/>
      <c r="L261" s="378"/>
      <c r="P261" s="378"/>
      <c r="T261" s="378"/>
      <c r="X261" s="378"/>
      <c r="AB261" s="378"/>
      <c r="AF261" s="378"/>
      <c r="AG261" s="378"/>
      <c r="AK261" s="378"/>
      <c r="AO261" s="378"/>
      <c r="AS261" s="378"/>
    </row>
    <row r="262" spans="4:45" x14ac:dyDescent="0.3">
      <c r="D262" s="378"/>
      <c r="H262" s="378"/>
      <c r="L262" s="378"/>
      <c r="P262" s="378"/>
      <c r="T262" s="378"/>
      <c r="X262" s="378"/>
      <c r="AB262" s="378"/>
      <c r="AF262" s="378"/>
      <c r="AG262" s="378"/>
      <c r="AK262" s="378"/>
      <c r="AO262" s="378"/>
      <c r="AS262" s="378"/>
    </row>
    <row r="263" spans="4:45" x14ac:dyDescent="0.3">
      <c r="D263" s="378"/>
      <c r="H263" s="378"/>
      <c r="L263" s="378"/>
      <c r="P263" s="378"/>
      <c r="T263" s="378"/>
      <c r="X263" s="378"/>
      <c r="AB263" s="378"/>
      <c r="AF263" s="378"/>
      <c r="AG263" s="378"/>
      <c r="AK263" s="378"/>
      <c r="AO263" s="378"/>
      <c r="AS263" s="378"/>
    </row>
    <row r="264" spans="4:45" x14ac:dyDescent="0.3">
      <c r="D264" s="378"/>
      <c r="H264" s="378"/>
      <c r="L264" s="378"/>
      <c r="P264" s="378"/>
      <c r="T264" s="378"/>
      <c r="X264" s="378"/>
      <c r="AB264" s="378"/>
      <c r="AF264" s="378"/>
      <c r="AG264" s="378"/>
      <c r="AK264" s="378"/>
      <c r="AO264" s="378"/>
      <c r="AS264" s="378"/>
    </row>
    <row r="265" spans="4:45" x14ac:dyDescent="0.3">
      <c r="D265" s="378"/>
      <c r="H265" s="378"/>
      <c r="L265" s="378"/>
      <c r="P265" s="378"/>
      <c r="T265" s="378"/>
      <c r="X265" s="378"/>
      <c r="AB265" s="378"/>
      <c r="AF265" s="378"/>
      <c r="AG265" s="378"/>
      <c r="AK265" s="378"/>
      <c r="AO265" s="378"/>
      <c r="AS265" s="378"/>
    </row>
    <row r="266" spans="4:45" x14ac:dyDescent="0.3">
      <c r="D266" s="378"/>
      <c r="H266" s="378"/>
      <c r="L266" s="378"/>
      <c r="P266" s="378"/>
      <c r="T266" s="378"/>
      <c r="X266" s="378"/>
      <c r="AB266" s="378"/>
      <c r="AF266" s="378"/>
      <c r="AG266" s="378"/>
      <c r="AK266" s="378"/>
      <c r="AO266" s="378"/>
      <c r="AS266" s="378"/>
    </row>
    <row r="267" spans="4:45" x14ac:dyDescent="0.3">
      <c r="D267" s="378"/>
      <c r="H267" s="378"/>
      <c r="L267" s="378"/>
      <c r="P267" s="378"/>
      <c r="T267" s="378"/>
      <c r="X267" s="378"/>
      <c r="AB267" s="378"/>
      <c r="AF267" s="378"/>
      <c r="AG267" s="378"/>
      <c r="AK267" s="378"/>
      <c r="AO267" s="378"/>
      <c r="AS267" s="378"/>
    </row>
    <row r="268" spans="4:45" x14ac:dyDescent="0.3">
      <c r="D268" s="378"/>
      <c r="H268" s="378"/>
      <c r="L268" s="378"/>
      <c r="P268" s="378"/>
      <c r="T268" s="378"/>
      <c r="X268" s="378"/>
      <c r="AB268" s="378"/>
      <c r="AF268" s="378"/>
      <c r="AG268" s="378"/>
      <c r="AK268" s="378"/>
      <c r="AO268" s="378"/>
      <c r="AS268" s="378"/>
    </row>
    <row r="269" spans="4:45" x14ac:dyDescent="0.3">
      <c r="D269" s="378"/>
      <c r="H269" s="378"/>
      <c r="L269" s="378"/>
      <c r="P269" s="378"/>
      <c r="T269" s="378"/>
      <c r="X269" s="378"/>
      <c r="AB269" s="378"/>
      <c r="AF269" s="378"/>
      <c r="AG269" s="378"/>
      <c r="AK269" s="378"/>
      <c r="AO269" s="378"/>
      <c r="AS269" s="378"/>
    </row>
    <row r="270" spans="4:45" x14ac:dyDescent="0.3">
      <c r="D270" s="378"/>
      <c r="H270" s="378"/>
      <c r="L270" s="378"/>
      <c r="P270" s="378"/>
      <c r="T270" s="378"/>
      <c r="X270" s="378"/>
      <c r="AB270" s="378"/>
      <c r="AF270" s="378"/>
      <c r="AG270" s="378"/>
      <c r="AK270" s="378"/>
      <c r="AO270" s="378"/>
      <c r="AS270" s="378"/>
    </row>
    <row r="271" spans="4:45" x14ac:dyDescent="0.3">
      <c r="D271" s="378"/>
      <c r="H271" s="378"/>
      <c r="L271" s="378"/>
      <c r="P271" s="378"/>
      <c r="T271" s="378"/>
      <c r="X271" s="378"/>
      <c r="AB271" s="378"/>
      <c r="AF271" s="378"/>
      <c r="AG271" s="378"/>
      <c r="AK271" s="378"/>
      <c r="AO271" s="378"/>
      <c r="AS271" s="378"/>
    </row>
    <row r="272" spans="4:45" x14ac:dyDescent="0.3">
      <c r="D272" s="378"/>
      <c r="H272" s="378"/>
      <c r="L272" s="378"/>
      <c r="P272" s="378"/>
      <c r="T272" s="378"/>
      <c r="X272" s="378"/>
      <c r="AB272" s="378"/>
      <c r="AF272" s="378"/>
      <c r="AG272" s="378"/>
      <c r="AK272" s="378"/>
      <c r="AO272" s="378"/>
      <c r="AS272" s="378"/>
    </row>
    <row r="273" spans="4:45" x14ac:dyDescent="0.3">
      <c r="D273" s="378"/>
      <c r="H273" s="378"/>
      <c r="L273" s="378"/>
      <c r="P273" s="378"/>
      <c r="T273" s="378"/>
      <c r="X273" s="378"/>
      <c r="AB273" s="378"/>
      <c r="AF273" s="378"/>
      <c r="AG273" s="378"/>
      <c r="AK273" s="378"/>
      <c r="AO273" s="378"/>
      <c r="AS273" s="378"/>
    </row>
    <row r="274" spans="4:45" x14ac:dyDescent="0.3">
      <c r="D274" s="378"/>
      <c r="H274" s="378"/>
      <c r="L274" s="378"/>
      <c r="P274" s="378"/>
      <c r="T274" s="378"/>
      <c r="X274" s="378"/>
      <c r="AB274" s="378"/>
      <c r="AF274" s="378"/>
      <c r="AG274" s="378"/>
      <c r="AK274" s="378"/>
      <c r="AO274" s="378"/>
      <c r="AS274" s="378"/>
    </row>
    <row r="275" spans="4:45" x14ac:dyDescent="0.3">
      <c r="D275" s="378"/>
      <c r="H275" s="378"/>
      <c r="L275" s="378"/>
      <c r="P275" s="378"/>
      <c r="T275" s="378"/>
      <c r="X275" s="378"/>
      <c r="AB275" s="378"/>
      <c r="AF275" s="378"/>
      <c r="AG275" s="378"/>
      <c r="AK275" s="378"/>
      <c r="AO275" s="378"/>
      <c r="AS275" s="378"/>
    </row>
    <row r="276" spans="4:45" x14ac:dyDescent="0.3">
      <c r="D276" s="378"/>
      <c r="H276" s="378"/>
      <c r="L276" s="378"/>
      <c r="P276" s="378"/>
      <c r="T276" s="378"/>
      <c r="X276" s="378"/>
      <c r="AB276" s="378"/>
      <c r="AF276" s="378"/>
      <c r="AG276" s="378"/>
      <c r="AK276" s="378"/>
      <c r="AO276" s="378"/>
      <c r="AS276" s="378"/>
    </row>
    <row r="277" spans="4:45" x14ac:dyDescent="0.3">
      <c r="D277" s="378"/>
      <c r="H277" s="378"/>
      <c r="L277" s="378"/>
      <c r="P277" s="378"/>
      <c r="T277" s="378"/>
      <c r="X277" s="378"/>
      <c r="AB277" s="378"/>
      <c r="AF277" s="378"/>
      <c r="AG277" s="378"/>
      <c r="AK277" s="378"/>
      <c r="AO277" s="378"/>
      <c r="AS277" s="378"/>
    </row>
    <row r="278" spans="4:45" x14ac:dyDescent="0.3">
      <c r="D278" s="378"/>
      <c r="H278" s="378"/>
      <c r="L278" s="378"/>
      <c r="P278" s="378"/>
      <c r="T278" s="378"/>
      <c r="X278" s="378"/>
      <c r="AB278" s="378"/>
      <c r="AF278" s="378"/>
      <c r="AG278" s="378"/>
      <c r="AK278" s="378"/>
      <c r="AO278" s="378"/>
      <c r="AS278" s="378"/>
    </row>
    <row r="279" spans="4:45" x14ac:dyDescent="0.3">
      <c r="D279" s="378"/>
      <c r="H279" s="378"/>
      <c r="L279" s="378"/>
      <c r="P279" s="378"/>
      <c r="T279" s="378"/>
      <c r="X279" s="378"/>
      <c r="AB279" s="378"/>
      <c r="AF279" s="378"/>
      <c r="AG279" s="378"/>
      <c r="AK279" s="378"/>
      <c r="AO279" s="378"/>
      <c r="AS279" s="378"/>
    </row>
    <row r="280" spans="4:45" x14ac:dyDescent="0.3">
      <c r="D280" s="378"/>
      <c r="H280" s="378"/>
      <c r="L280" s="378"/>
      <c r="P280" s="378"/>
      <c r="T280" s="378"/>
      <c r="X280" s="378"/>
      <c r="AB280" s="378"/>
      <c r="AF280" s="378"/>
      <c r="AG280" s="378"/>
      <c r="AK280" s="378"/>
      <c r="AO280" s="378"/>
      <c r="AS280" s="378"/>
    </row>
    <row r="281" spans="4:45" x14ac:dyDescent="0.3">
      <c r="D281" s="378"/>
      <c r="H281" s="378"/>
      <c r="L281" s="378"/>
      <c r="P281" s="378"/>
      <c r="T281" s="378"/>
      <c r="X281" s="378"/>
      <c r="AB281" s="378"/>
      <c r="AF281" s="378"/>
      <c r="AG281" s="378"/>
      <c r="AK281" s="378"/>
      <c r="AO281" s="378"/>
      <c r="AS281" s="378"/>
    </row>
    <row r="282" spans="4:45" x14ac:dyDescent="0.3">
      <c r="D282" s="378"/>
      <c r="H282" s="378"/>
      <c r="L282" s="378"/>
      <c r="P282" s="378"/>
      <c r="T282" s="378"/>
      <c r="X282" s="378"/>
      <c r="AB282" s="378"/>
      <c r="AF282" s="378"/>
      <c r="AG282" s="378"/>
      <c r="AK282" s="378"/>
      <c r="AO282" s="378"/>
      <c r="AS282" s="378"/>
    </row>
    <row r="283" spans="4:45" x14ac:dyDescent="0.3">
      <c r="D283" s="378"/>
      <c r="H283" s="378"/>
      <c r="L283" s="378"/>
      <c r="P283" s="378"/>
      <c r="T283" s="378"/>
      <c r="X283" s="378"/>
      <c r="AB283" s="378"/>
      <c r="AF283" s="378"/>
      <c r="AG283" s="378"/>
      <c r="AK283" s="378"/>
      <c r="AO283" s="378"/>
      <c r="AS283" s="378"/>
    </row>
    <row r="284" spans="4:45" x14ac:dyDescent="0.3">
      <c r="D284" s="378"/>
      <c r="H284" s="378"/>
      <c r="L284" s="378"/>
      <c r="P284" s="378"/>
      <c r="T284" s="378"/>
      <c r="X284" s="378"/>
      <c r="AB284" s="378"/>
      <c r="AF284" s="378"/>
      <c r="AG284" s="378"/>
      <c r="AK284" s="378"/>
      <c r="AO284" s="378"/>
      <c r="AS284" s="378"/>
    </row>
    <row r="285" spans="4:45" x14ac:dyDescent="0.3">
      <c r="D285" s="378"/>
      <c r="H285" s="378"/>
      <c r="L285" s="378"/>
      <c r="P285" s="378"/>
      <c r="T285" s="378"/>
      <c r="X285" s="378"/>
      <c r="AB285" s="378"/>
      <c r="AF285" s="378"/>
      <c r="AG285" s="378"/>
      <c r="AK285" s="378"/>
      <c r="AO285" s="378"/>
      <c r="AS285" s="378"/>
    </row>
    <row r="286" spans="4:45" x14ac:dyDescent="0.3">
      <c r="D286" s="378"/>
      <c r="H286" s="378"/>
      <c r="L286" s="378"/>
      <c r="P286" s="378"/>
      <c r="T286" s="378"/>
      <c r="X286" s="378"/>
      <c r="AB286" s="378"/>
      <c r="AF286" s="378"/>
      <c r="AG286" s="378"/>
      <c r="AK286" s="378"/>
      <c r="AO286" s="378"/>
      <c r="AS286" s="378"/>
    </row>
    <row r="287" spans="4:45" x14ac:dyDescent="0.3">
      <c r="D287" s="378"/>
      <c r="H287" s="378"/>
      <c r="L287" s="378"/>
      <c r="P287" s="378"/>
      <c r="T287" s="378"/>
      <c r="X287" s="378"/>
      <c r="AB287" s="378"/>
      <c r="AF287" s="378"/>
      <c r="AG287" s="378"/>
      <c r="AK287" s="378"/>
      <c r="AO287" s="378"/>
      <c r="AS287" s="378"/>
    </row>
    <row r="288" spans="4:45" x14ac:dyDescent="0.3">
      <c r="D288" s="378"/>
      <c r="H288" s="378"/>
      <c r="L288" s="378"/>
      <c r="P288" s="378"/>
      <c r="T288" s="378"/>
      <c r="X288" s="378"/>
      <c r="AB288" s="378"/>
      <c r="AF288" s="378"/>
      <c r="AG288" s="378"/>
      <c r="AK288" s="378"/>
      <c r="AO288" s="378"/>
      <c r="AS288" s="378"/>
    </row>
    <row r="289" spans="4:45" x14ac:dyDescent="0.3">
      <c r="D289" s="378"/>
      <c r="H289" s="378"/>
      <c r="L289" s="378"/>
      <c r="P289" s="378"/>
      <c r="T289" s="378"/>
      <c r="X289" s="378"/>
      <c r="AB289" s="378"/>
      <c r="AF289" s="378"/>
      <c r="AG289" s="378"/>
      <c r="AK289" s="378"/>
      <c r="AO289" s="378"/>
      <c r="AS289" s="378"/>
    </row>
    <row r="290" spans="4:45" x14ac:dyDescent="0.3">
      <c r="D290" s="378"/>
      <c r="H290" s="378"/>
      <c r="L290" s="378"/>
      <c r="P290" s="378"/>
      <c r="T290" s="378"/>
      <c r="X290" s="378"/>
      <c r="AB290" s="378"/>
      <c r="AF290" s="378"/>
      <c r="AG290" s="378"/>
      <c r="AK290" s="378"/>
      <c r="AO290" s="378"/>
      <c r="AS290" s="378"/>
    </row>
    <row r="291" spans="4:45" x14ac:dyDescent="0.3">
      <c r="D291" s="378"/>
      <c r="H291" s="378"/>
      <c r="L291" s="378"/>
      <c r="P291" s="378"/>
      <c r="T291" s="378"/>
      <c r="X291" s="378"/>
      <c r="AB291" s="378"/>
      <c r="AF291" s="378"/>
      <c r="AG291" s="378"/>
      <c r="AK291" s="378"/>
      <c r="AO291" s="378"/>
      <c r="AS291" s="378"/>
    </row>
    <row r="292" spans="4:45" x14ac:dyDescent="0.3">
      <c r="D292" s="378"/>
      <c r="H292" s="378"/>
      <c r="L292" s="378"/>
      <c r="P292" s="378"/>
      <c r="T292" s="378"/>
      <c r="X292" s="378"/>
      <c r="AB292" s="378"/>
      <c r="AF292" s="378"/>
      <c r="AG292" s="378"/>
      <c r="AK292" s="378"/>
      <c r="AO292" s="378"/>
      <c r="AS292" s="378"/>
    </row>
    <row r="293" spans="4:45" x14ac:dyDescent="0.3">
      <c r="D293" s="378"/>
      <c r="H293" s="378"/>
      <c r="L293" s="378"/>
      <c r="P293" s="378"/>
      <c r="T293" s="378"/>
      <c r="X293" s="378"/>
      <c r="AB293" s="378"/>
      <c r="AF293" s="378"/>
      <c r="AG293" s="378"/>
      <c r="AK293" s="378"/>
      <c r="AO293" s="378"/>
      <c r="AS293" s="378"/>
    </row>
    <row r="294" spans="4:45" x14ac:dyDescent="0.3">
      <c r="D294" s="378"/>
      <c r="H294" s="378"/>
      <c r="L294" s="378"/>
      <c r="P294" s="378"/>
      <c r="T294" s="378"/>
      <c r="X294" s="378"/>
      <c r="AB294" s="378"/>
      <c r="AF294" s="378"/>
      <c r="AG294" s="378"/>
      <c r="AK294" s="378"/>
      <c r="AO294" s="378"/>
      <c r="AS294" s="378"/>
    </row>
    <row r="295" spans="4:45" x14ac:dyDescent="0.3">
      <c r="D295" s="378"/>
      <c r="H295" s="378"/>
      <c r="L295" s="378"/>
      <c r="P295" s="378"/>
      <c r="T295" s="378"/>
      <c r="X295" s="378"/>
      <c r="AB295" s="378"/>
      <c r="AF295" s="378"/>
      <c r="AG295" s="378"/>
      <c r="AK295" s="378"/>
      <c r="AO295" s="378"/>
      <c r="AS295" s="378"/>
    </row>
    <row r="296" spans="4:45" x14ac:dyDescent="0.3">
      <c r="D296" s="378"/>
      <c r="H296" s="378"/>
      <c r="L296" s="378"/>
      <c r="P296" s="378"/>
      <c r="T296" s="378"/>
      <c r="X296" s="378"/>
      <c r="AB296" s="378"/>
      <c r="AF296" s="378"/>
      <c r="AG296" s="378"/>
      <c r="AK296" s="378"/>
      <c r="AO296" s="378"/>
      <c r="AS296" s="378"/>
    </row>
    <row r="297" spans="4:45" x14ac:dyDescent="0.3">
      <c r="D297" s="378"/>
      <c r="H297" s="378"/>
      <c r="L297" s="378"/>
      <c r="P297" s="378"/>
      <c r="T297" s="378"/>
      <c r="X297" s="378"/>
      <c r="AB297" s="378"/>
      <c r="AF297" s="378"/>
      <c r="AG297" s="378"/>
      <c r="AK297" s="378"/>
      <c r="AO297" s="378"/>
      <c r="AS297" s="378"/>
    </row>
    <row r="298" spans="4:45" x14ac:dyDescent="0.3">
      <c r="D298" s="378"/>
      <c r="H298" s="378"/>
      <c r="L298" s="378"/>
      <c r="P298" s="378"/>
      <c r="T298" s="378"/>
      <c r="X298" s="378"/>
      <c r="AB298" s="378"/>
      <c r="AF298" s="378"/>
      <c r="AG298" s="378"/>
      <c r="AK298" s="378"/>
      <c r="AO298" s="378"/>
      <c r="AS298" s="378"/>
    </row>
    <row r="299" spans="4:45" x14ac:dyDescent="0.3">
      <c r="D299" s="378"/>
      <c r="H299" s="378"/>
      <c r="L299" s="378"/>
      <c r="P299" s="378"/>
      <c r="T299" s="378"/>
      <c r="X299" s="378"/>
      <c r="AB299" s="378"/>
      <c r="AF299" s="378"/>
      <c r="AG299" s="378"/>
      <c r="AK299" s="378"/>
      <c r="AO299" s="378"/>
      <c r="AS299" s="378"/>
    </row>
    <row r="300" spans="4:45" x14ac:dyDescent="0.3">
      <c r="D300" s="378"/>
      <c r="H300" s="378"/>
      <c r="L300" s="378"/>
      <c r="P300" s="378"/>
      <c r="T300" s="378"/>
      <c r="X300" s="378"/>
      <c r="AB300" s="378"/>
      <c r="AF300" s="378"/>
      <c r="AG300" s="378"/>
      <c r="AK300" s="378"/>
      <c r="AO300" s="378"/>
      <c r="AS300" s="378"/>
    </row>
    <row r="301" spans="4:45" x14ac:dyDescent="0.3">
      <c r="D301" s="378"/>
      <c r="H301" s="378"/>
      <c r="L301" s="378"/>
      <c r="P301" s="378"/>
      <c r="T301" s="378"/>
      <c r="X301" s="378"/>
      <c r="AB301" s="378"/>
      <c r="AF301" s="378"/>
      <c r="AG301" s="378"/>
      <c r="AK301" s="378"/>
      <c r="AO301" s="378"/>
      <c r="AS301" s="378"/>
    </row>
    <row r="302" spans="4:45" x14ac:dyDescent="0.3">
      <c r="D302" s="378"/>
      <c r="H302" s="378"/>
      <c r="L302" s="378"/>
      <c r="P302" s="378"/>
      <c r="T302" s="378"/>
      <c r="X302" s="378"/>
      <c r="AB302" s="378"/>
      <c r="AF302" s="378"/>
      <c r="AG302" s="378"/>
      <c r="AK302" s="378"/>
      <c r="AO302" s="378"/>
      <c r="AS302" s="378"/>
    </row>
    <row r="303" spans="4:45" x14ac:dyDescent="0.3">
      <c r="D303" s="378"/>
      <c r="H303" s="378"/>
      <c r="L303" s="378"/>
      <c r="P303" s="378"/>
      <c r="T303" s="378"/>
      <c r="X303" s="378"/>
      <c r="AB303" s="378"/>
      <c r="AF303" s="378"/>
      <c r="AG303" s="378"/>
      <c r="AK303" s="378"/>
      <c r="AO303" s="378"/>
      <c r="AS303" s="378"/>
    </row>
    <row r="304" spans="4:45" x14ac:dyDescent="0.3">
      <c r="D304" s="378"/>
      <c r="H304" s="378"/>
      <c r="L304" s="378"/>
      <c r="P304" s="378"/>
      <c r="T304" s="378"/>
      <c r="X304" s="378"/>
      <c r="AB304" s="378"/>
      <c r="AF304" s="378"/>
      <c r="AG304" s="378"/>
      <c r="AK304" s="378"/>
      <c r="AO304" s="378"/>
      <c r="AS304" s="378"/>
    </row>
    <row r="305" spans="4:45" x14ac:dyDescent="0.3">
      <c r="D305" s="378"/>
      <c r="H305" s="378"/>
      <c r="L305" s="378"/>
      <c r="P305" s="378"/>
      <c r="T305" s="378"/>
      <c r="X305" s="378"/>
      <c r="AB305" s="378"/>
      <c r="AF305" s="378"/>
      <c r="AG305" s="378"/>
      <c r="AK305" s="378"/>
      <c r="AO305" s="378"/>
      <c r="AS305" s="378"/>
    </row>
    <row r="306" spans="4:45" x14ac:dyDescent="0.3">
      <c r="D306" s="378"/>
      <c r="H306" s="378"/>
      <c r="L306" s="378"/>
      <c r="P306" s="378"/>
      <c r="T306" s="378"/>
      <c r="X306" s="378"/>
      <c r="AB306" s="378"/>
      <c r="AF306" s="378"/>
      <c r="AG306" s="378"/>
      <c r="AK306" s="378"/>
      <c r="AO306" s="378"/>
      <c r="AS306" s="378"/>
    </row>
    <row r="307" spans="4:45" x14ac:dyDescent="0.3">
      <c r="D307" s="378"/>
      <c r="H307" s="378"/>
      <c r="L307" s="378"/>
      <c r="P307" s="378"/>
      <c r="T307" s="378"/>
      <c r="X307" s="378"/>
      <c r="AB307" s="378"/>
      <c r="AF307" s="378"/>
      <c r="AG307" s="378"/>
      <c r="AK307" s="378"/>
      <c r="AO307" s="378"/>
      <c r="AS307" s="378"/>
    </row>
    <row r="308" spans="4:45" x14ac:dyDescent="0.3">
      <c r="D308" s="378"/>
      <c r="H308" s="378"/>
      <c r="L308" s="378"/>
      <c r="P308" s="378"/>
      <c r="T308" s="378"/>
      <c r="X308" s="378"/>
      <c r="AB308" s="378"/>
      <c r="AF308" s="378"/>
      <c r="AG308" s="378"/>
      <c r="AK308" s="378"/>
      <c r="AO308" s="378"/>
      <c r="AS308" s="378"/>
    </row>
    <row r="309" spans="4:45" x14ac:dyDescent="0.3">
      <c r="D309" s="378"/>
      <c r="H309" s="378"/>
      <c r="L309" s="378"/>
      <c r="P309" s="378"/>
      <c r="T309" s="378"/>
      <c r="X309" s="378"/>
      <c r="AB309" s="378"/>
      <c r="AF309" s="378"/>
      <c r="AG309" s="378"/>
      <c r="AK309" s="378"/>
      <c r="AO309" s="378"/>
      <c r="AS309" s="378"/>
    </row>
    <row r="310" spans="4:45" x14ac:dyDescent="0.3">
      <c r="D310" s="378"/>
      <c r="H310" s="378"/>
      <c r="L310" s="378"/>
      <c r="P310" s="378"/>
      <c r="T310" s="378"/>
      <c r="X310" s="378"/>
      <c r="AB310" s="378"/>
      <c r="AF310" s="378"/>
      <c r="AG310" s="378"/>
      <c r="AK310" s="378"/>
      <c r="AO310" s="378"/>
      <c r="AS310" s="378"/>
    </row>
    <row r="311" spans="4:45" x14ac:dyDescent="0.3">
      <c r="D311" s="378"/>
      <c r="H311" s="378"/>
      <c r="L311" s="378"/>
      <c r="P311" s="378"/>
      <c r="T311" s="378"/>
      <c r="X311" s="378"/>
      <c r="AB311" s="378"/>
      <c r="AF311" s="378"/>
      <c r="AG311" s="378"/>
      <c r="AK311" s="378"/>
      <c r="AO311" s="378"/>
      <c r="AS311" s="378"/>
    </row>
    <row r="312" spans="4:45" x14ac:dyDescent="0.3">
      <c r="D312" s="378"/>
      <c r="H312" s="378"/>
      <c r="L312" s="378"/>
      <c r="P312" s="378"/>
      <c r="T312" s="378"/>
      <c r="X312" s="378"/>
      <c r="AB312" s="378"/>
      <c r="AF312" s="378"/>
      <c r="AG312" s="378"/>
      <c r="AK312" s="378"/>
      <c r="AO312" s="378"/>
      <c r="AS312" s="378"/>
    </row>
    <row r="313" spans="4:45" x14ac:dyDescent="0.3">
      <c r="D313" s="378"/>
      <c r="H313" s="378"/>
      <c r="L313" s="378"/>
      <c r="P313" s="378"/>
      <c r="T313" s="378"/>
      <c r="X313" s="378"/>
      <c r="AB313" s="378"/>
      <c r="AF313" s="378"/>
      <c r="AG313" s="378"/>
      <c r="AK313" s="378"/>
      <c r="AO313" s="378"/>
      <c r="AS313" s="378"/>
    </row>
    <row r="314" spans="4:45" x14ac:dyDescent="0.3">
      <c r="D314" s="378"/>
      <c r="H314" s="378"/>
      <c r="L314" s="378"/>
      <c r="P314" s="378"/>
      <c r="T314" s="378"/>
      <c r="X314" s="378"/>
      <c r="AB314" s="378"/>
      <c r="AF314" s="378"/>
      <c r="AG314" s="378"/>
      <c r="AK314" s="378"/>
      <c r="AO314" s="378"/>
      <c r="AS314" s="378"/>
    </row>
    <row r="315" spans="4:45" x14ac:dyDescent="0.3">
      <c r="D315" s="378"/>
      <c r="H315" s="378"/>
      <c r="L315" s="378"/>
      <c r="P315" s="378"/>
      <c r="T315" s="378"/>
      <c r="X315" s="378"/>
      <c r="AB315" s="378"/>
      <c r="AF315" s="378"/>
      <c r="AG315" s="378"/>
      <c r="AK315" s="378"/>
      <c r="AO315" s="378"/>
      <c r="AS315" s="378"/>
    </row>
    <row r="316" spans="4:45" x14ac:dyDescent="0.3">
      <c r="D316" s="378"/>
      <c r="H316" s="378"/>
      <c r="L316" s="378"/>
      <c r="P316" s="378"/>
      <c r="T316" s="378"/>
      <c r="X316" s="378"/>
      <c r="AB316" s="378"/>
      <c r="AF316" s="378"/>
      <c r="AG316" s="378"/>
      <c r="AK316" s="378"/>
      <c r="AO316" s="378"/>
      <c r="AS316" s="378"/>
    </row>
    <row r="317" spans="4:45" x14ac:dyDescent="0.3">
      <c r="D317" s="378"/>
      <c r="H317" s="378"/>
      <c r="L317" s="378"/>
      <c r="P317" s="378"/>
      <c r="T317" s="378"/>
      <c r="X317" s="378"/>
      <c r="AB317" s="378"/>
      <c r="AF317" s="378"/>
      <c r="AG317" s="378"/>
      <c r="AK317" s="378"/>
      <c r="AO317" s="378"/>
      <c r="AS317" s="378"/>
    </row>
    <row r="318" spans="4:45" x14ac:dyDescent="0.3">
      <c r="D318" s="378"/>
      <c r="H318" s="378"/>
      <c r="L318" s="378"/>
      <c r="P318" s="378"/>
      <c r="T318" s="378"/>
      <c r="X318" s="378"/>
      <c r="AB318" s="378"/>
      <c r="AF318" s="378"/>
      <c r="AG318" s="378"/>
      <c r="AK318" s="378"/>
      <c r="AO318" s="378"/>
      <c r="AS318" s="378"/>
    </row>
    <row r="319" spans="4:45" x14ac:dyDescent="0.3">
      <c r="D319" s="378"/>
      <c r="H319" s="378"/>
      <c r="L319" s="378"/>
      <c r="P319" s="378"/>
      <c r="T319" s="378"/>
      <c r="X319" s="378"/>
      <c r="AB319" s="378"/>
      <c r="AF319" s="378"/>
      <c r="AG319" s="378"/>
      <c r="AK319" s="378"/>
      <c r="AO319" s="378"/>
      <c r="AS319" s="378"/>
    </row>
    <row r="320" spans="4:45" x14ac:dyDescent="0.3">
      <c r="D320" s="378"/>
      <c r="H320" s="378"/>
      <c r="L320" s="378"/>
      <c r="P320" s="378"/>
      <c r="T320" s="378"/>
      <c r="X320" s="378"/>
      <c r="AB320" s="378"/>
      <c r="AF320" s="378"/>
      <c r="AG320" s="378"/>
      <c r="AK320" s="378"/>
      <c r="AO320" s="378"/>
      <c r="AS320" s="378"/>
    </row>
    <row r="321" spans="4:45" x14ac:dyDescent="0.3">
      <c r="D321" s="378"/>
      <c r="H321" s="378"/>
      <c r="L321" s="378"/>
      <c r="P321" s="378"/>
      <c r="T321" s="378"/>
      <c r="X321" s="378"/>
      <c r="AB321" s="378"/>
      <c r="AF321" s="378"/>
      <c r="AG321" s="378"/>
      <c r="AK321" s="378"/>
      <c r="AO321" s="378"/>
      <c r="AS321" s="378"/>
    </row>
    <row r="322" spans="4:45" x14ac:dyDescent="0.3">
      <c r="D322" s="378"/>
      <c r="H322" s="378"/>
      <c r="L322" s="378"/>
      <c r="P322" s="378"/>
      <c r="T322" s="378"/>
      <c r="X322" s="378"/>
      <c r="AB322" s="378"/>
      <c r="AF322" s="378"/>
      <c r="AG322" s="378"/>
      <c r="AK322" s="378"/>
      <c r="AO322" s="378"/>
      <c r="AS322" s="378"/>
    </row>
    <row r="323" spans="4:45" x14ac:dyDescent="0.3">
      <c r="D323" s="378"/>
      <c r="H323" s="378"/>
      <c r="L323" s="378"/>
      <c r="P323" s="378"/>
      <c r="T323" s="378"/>
      <c r="X323" s="378"/>
      <c r="AB323" s="378"/>
      <c r="AF323" s="378"/>
      <c r="AG323" s="378"/>
      <c r="AK323" s="378"/>
      <c r="AO323" s="378"/>
      <c r="AS323" s="378"/>
    </row>
    <row r="324" spans="4:45" x14ac:dyDescent="0.3">
      <c r="D324" s="378"/>
      <c r="H324" s="378"/>
      <c r="L324" s="378"/>
      <c r="P324" s="378"/>
      <c r="T324" s="378"/>
      <c r="X324" s="378"/>
      <c r="AB324" s="378"/>
      <c r="AF324" s="378"/>
      <c r="AG324" s="378"/>
      <c r="AK324" s="378"/>
      <c r="AO324" s="378"/>
      <c r="AS324" s="378"/>
    </row>
    <row r="325" spans="4:45" x14ac:dyDescent="0.3">
      <c r="D325" s="378"/>
      <c r="H325" s="378"/>
      <c r="L325" s="378"/>
      <c r="P325" s="378"/>
      <c r="T325" s="378"/>
      <c r="X325" s="378"/>
      <c r="AB325" s="378"/>
      <c r="AF325" s="378"/>
      <c r="AG325" s="378"/>
      <c r="AK325" s="378"/>
      <c r="AO325" s="378"/>
      <c r="AS325" s="378"/>
    </row>
    <row r="326" spans="4:45" x14ac:dyDescent="0.3">
      <c r="D326" s="378"/>
      <c r="H326" s="378"/>
      <c r="L326" s="378"/>
      <c r="P326" s="378"/>
      <c r="T326" s="378"/>
      <c r="X326" s="378"/>
      <c r="AB326" s="378"/>
      <c r="AF326" s="378"/>
      <c r="AG326" s="378"/>
      <c r="AK326" s="378"/>
      <c r="AO326" s="378"/>
      <c r="AS326" s="378"/>
    </row>
    <row r="327" spans="4:45" x14ac:dyDescent="0.3">
      <c r="D327" s="378"/>
      <c r="H327" s="378"/>
      <c r="L327" s="378"/>
      <c r="P327" s="378"/>
      <c r="T327" s="378"/>
      <c r="X327" s="378"/>
      <c r="AB327" s="378"/>
      <c r="AF327" s="378"/>
      <c r="AG327" s="378"/>
      <c r="AK327" s="378"/>
      <c r="AO327" s="378"/>
      <c r="AS327" s="378"/>
    </row>
    <row r="328" spans="4:45" x14ac:dyDescent="0.3">
      <c r="D328" s="378"/>
      <c r="H328" s="378"/>
      <c r="L328" s="378"/>
      <c r="P328" s="378"/>
      <c r="T328" s="378"/>
      <c r="X328" s="378"/>
      <c r="AB328" s="378"/>
      <c r="AF328" s="378"/>
      <c r="AG328" s="378"/>
      <c r="AK328" s="378"/>
      <c r="AO328" s="378"/>
      <c r="AS328" s="378"/>
    </row>
    <row r="329" spans="4:45" x14ac:dyDescent="0.3">
      <c r="D329" s="378"/>
      <c r="H329" s="378"/>
      <c r="L329" s="378"/>
      <c r="P329" s="378"/>
      <c r="T329" s="378"/>
      <c r="X329" s="378"/>
      <c r="AB329" s="378"/>
      <c r="AF329" s="378"/>
      <c r="AG329" s="378"/>
      <c r="AK329" s="378"/>
      <c r="AO329" s="378"/>
      <c r="AS329" s="378"/>
    </row>
    <row r="330" spans="4:45" x14ac:dyDescent="0.3">
      <c r="D330" s="378"/>
      <c r="H330" s="378"/>
      <c r="L330" s="378"/>
      <c r="P330" s="378"/>
      <c r="T330" s="378"/>
      <c r="X330" s="378"/>
      <c r="AB330" s="378"/>
      <c r="AF330" s="378"/>
      <c r="AG330" s="378"/>
      <c r="AK330" s="378"/>
      <c r="AO330" s="378"/>
      <c r="AS330" s="378"/>
    </row>
    <row r="331" spans="4:45" x14ac:dyDescent="0.3">
      <c r="D331" s="378"/>
      <c r="H331" s="378"/>
      <c r="L331" s="378"/>
      <c r="P331" s="378"/>
      <c r="T331" s="378"/>
      <c r="X331" s="378"/>
      <c r="AB331" s="378"/>
      <c r="AF331" s="378"/>
      <c r="AG331" s="378"/>
      <c r="AK331" s="378"/>
      <c r="AO331" s="378"/>
      <c r="AS331" s="378"/>
    </row>
    <row r="332" spans="4:45" x14ac:dyDescent="0.3">
      <c r="D332" s="378"/>
      <c r="H332" s="378"/>
      <c r="L332" s="378"/>
      <c r="P332" s="378"/>
      <c r="T332" s="378"/>
      <c r="X332" s="378"/>
      <c r="AB332" s="378"/>
      <c r="AF332" s="378"/>
      <c r="AG332" s="378"/>
      <c r="AK332" s="378"/>
      <c r="AO332" s="378"/>
      <c r="AS332" s="378"/>
    </row>
    <row r="333" spans="4:45" x14ac:dyDescent="0.3">
      <c r="D333" s="378"/>
      <c r="H333" s="378"/>
      <c r="L333" s="378"/>
      <c r="P333" s="378"/>
      <c r="T333" s="378"/>
      <c r="X333" s="378"/>
      <c r="AB333" s="378"/>
      <c r="AF333" s="378"/>
      <c r="AG333" s="378"/>
      <c r="AK333" s="378"/>
      <c r="AO333" s="378"/>
      <c r="AS333" s="378"/>
    </row>
    <row r="334" spans="4:45" x14ac:dyDescent="0.3">
      <c r="D334" s="378"/>
      <c r="H334" s="378"/>
      <c r="L334" s="378"/>
      <c r="P334" s="378"/>
      <c r="T334" s="378"/>
      <c r="X334" s="378"/>
      <c r="AB334" s="378"/>
      <c r="AF334" s="378"/>
      <c r="AG334" s="378"/>
      <c r="AK334" s="378"/>
      <c r="AO334" s="378"/>
      <c r="AS334" s="378"/>
    </row>
    <row r="335" spans="4:45" x14ac:dyDescent="0.3">
      <c r="D335" s="378"/>
      <c r="H335" s="378"/>
      <c r="L335" s="378"/>
      <c r="P335" s="378"/>
      <c r="T335" s="378"/>
      <c r="X335" s="378"/>
      <c r="AB335" s="378"/>
      <c r="AF335" s="378"/>
      <c r="AG335" s="378"/>
      <c r="AK335" s="378"/>
      <c r="AO335" s="378"/>
      <c r="AS335" s="378"/>
    </row>
    <row r="336" spans="4:45" x14ac:dyDescent="0.3">
      <c r="D336" s="378"/>
      <c r="H336" s="378"/>
      <c r="L336" s="378"/>
      <c r="P336" s="378"/>
      <c r="T336" s="378"/>
      <c r="X336" s="378"/>
      <c r="AB336" s="378"/>
      <c r="AF336" s="378"/>
      <c r="AG336" s="378"/>
      <c r="AK336" s="378"/>
      <c r="AO336" s="378"/>
      <c r="AS336" s="378"/>
    </row>
    <row r="337" spans="4:45" x14ac:dyDescent="0.3">
      <c r="D337" s="378"/>
      <c r="H337" s="378"/>
      <c r="L337" s="378"/>
      <c r="P337" s="378"/>
      <c r="T337" s="378"/>
      <c r="X337" s="378"/>
      <c r="AB337" s="378"/>
      <c r="AF337" s="378"/>
      <c r="AG337" s="378"/>
      <c r="AK337" s="378"/>
      <c r="AO337" s="378"/>
      <c r="AS337" s="378"/>
    </row>
    <row r="338" spans="4:45" x14ac:dyDescent="0.3">
      <c r="D338" s="378"/>
      <c r="H338" s="378"/>
      <c r="L338" s="378"/>
      <c r="P338" s="378"/>
      <c r="T338" s="378"/>
      <c r="X338" s="378"/>
      <c r="AB338" s="378"/>
      <c r="AF338" s="378"/>
      <c r="AG338" s="378"/>
      <c r="AK338" s="378"/>
      <c r="AO338" s="378"/>
      <c r="AS338" s="378"/>
    </row>
    <row r="339" spans="4:45" x14ac:dyDescent="0.3">
      <c r="D339" s="378"/>
      <c r="H339" s="378"/>
      <c r="L339" s="378"/>
      <c r="P339" s="378"/>
      <c r="T339" s="378"/>
      <c r="X339" s="378"/>
      <c r="AB339" s="378"/>
      <c r="AF339" s="378"/>
      <c r="AG339" s="378"/>
      <c r="AK339" s="378"/>
      <c r="AO339" s="378"/>
      <c r="AS339" s="378"/>
    </row>
    <row r="340" spans="4:45" x14ac:dyDescent="0.3">
      <c r="D340" s="378"/>
      <c r="H340" s="378"/>
      <c r="L340" s="378"/>
      <c r="P340" s="378"/>
      <c r="T340" s="378"/>
      <c r="X340" s="378"/>
      <c r="AB340" s="378"/>
      <c r="AF340" s="378"/>
      <c r="AG340" s="378"/>
      <c r="AK340" s="378"/>
      <c r="AO340" s="378"/>
      <c r="AS340" s="378"/>
    </row>
    <row r="341" spans="4:45" x14ac:dyDescent="0.3">
      <c r="D341" s="378"/>
      <c r="H341" s="378"/>
      <c r="L341" s="378"/>
      <c r="P341" s="378"/>
      <c r="T341" s="378"/>
      <c r="X341" s="378"/>
      <c r="AB341" s="378"/>
      <c r="AF341" s="378"/>
      <c r="AG341" s="378"/>
      <c r="AK341" s="378"/>
      <c r="AO341" s="378"/>
      <c r="AS341" s="378"/>
    </row>
    <row r="342" spans="4:45" x14ac:dyDescent="0.3">
      <c r="D342" s="378"/>
      <c r="H342" s="378"/>
      <c r="L342" s="378"/>
      <c r="P342" s="378"/>
      <c r="T342" s="378"/>
      <c r="X342" s="378"/>
      <c r="AB342" s="378"/>
      <c r="AF342" s="378"/>
      <c r="AG342" s="378"/>
      <c r="AK342" s="378"/>
      <c r="AO342" s="378"/>
      <c r="AS342" s="378"/>
    </row>
    <row r="343" spans="4:45" x14ac:dyDescent="0.3">
      <c r="D343" s="378"/>
      <c r="H343" s="378"/>
      <c r="L343" s="378"/>
      <c r="P343" s="378"/>
      <c r="T343" s="378"/>
      <c r="X343" s="378"/>
      <c r="AB343" s="378"/>
      <c r="AF343" s="378"/>
      <c r="AG343" s="378"/>
      <c r="AK343" s="378"/>
      <c r="AO343" s="378"/>
      <c r="AS343" s="378"/>
    </row>
    <row r="344" spans="4:45" x14ac:dyDescent="0.3">
      <c r="D344" s="378"/>
      <c r="H344" s="378"/>
      <c r="L344" s="378"/>
      <c r="P344" s="378"/>
      <c r="T344" s="378"/>
      <c r="X344" s="378"/>
      <c r="AB344" s="378"/>
      <c r="AF344" s="378"/>
      <c r="AG344" s="378"/>
      <c r="AK344" s="378"/>
      <c r="AO344" s="378"/>
      <c r="AS344" s="378"/>
    </row>
    <row r="345" spans="4:45" x14ac:dyDescent="0.3">
      <c r="D345" s="378"/>
      <c r="H345" s="378"/>
      <c r="L345" s="378"/>
      <c r="P345" s="378"/>
      <c r="T345" s="378"/>
      <c r="X345" s="378"/>
      <c r="AB345" s="378"/>
      <c r="AF345" s="378"/>
      <c r="AG345" s="378"/>
      <c r="AK345" s="378"/>
      <c r="AO345" s="378"/>
      <c r="AS345" s="378"/>
    </row>
    <row r="346" spans="4:45" x14ac:dyDescent="0.3">
      <c r="D346" s="378"/>
      <c r="H346" s="378"/>
      <c r="L346" s="378"/>
      <c r="P346" s="378"/>
      <c r="T346" s="378"/>
      <c r="X346" s="378"/>
      <c r="AB346" s="378"/>
      <c r="AF346" s="378"/>
      <c r="AG346" s="378"/>
      <c r="AK346" s="378"/>
      <c r="AO346" s="378"/>
      <c r="AS346" s="378"/>
    </row>
    <row r="347" spans="4:45" x14ac:dyDescent="0.3">
      <c r="D347" s="378"/>
      <c r="H347" s="378"/>
      <c r="L347" s="378"/>
      <c r="P347" s="378"/>
      <c r="T347" s="378"/>
      <c r="X347" s="378"/>
      <c r="AB347" s="378"/>
      <c r="AF347" s="378"/>
      <c r="AG347" s="378"/>
      <c r="AK347" s="378"/>
      <c r="AO347" s="378"/>
      <c r="AS347" s="378"/>
    </row>
    <row r="348" spans="4:45" x14ac:dyDescent="0.3">
      <c r="D348" s="378"/>
      <c r="H348" s="378"/>
      <c r="L348" s="378"/>
      <c r="P348" s="378"/>
      <c r="T348" s="378"/>
      <c r="X348" s="378"/>
      <c r="AB348" s="378"/>
      <c r="AF348" s="378"/>
      <c r="AG348" s="378"/>
      <c r="AK348" s="378"/>
      <c r="AO348" s="378"/>
      <c r="AS348" s="378"/>
    </row>
    <row r="349" spans="4:45" x14ac:dyDescent="0.3">
      <c r="D349" s="378"/>
      <c r="H349" s="378"/>
      <c r="L349" s="378"/>
      <c r="P349" s="378"/>
      <c r="T349" s="378"/>
      <c r="X349" s="378"/>
      <c r="AB349" s="378"/>
      <c r="AF349" s="378"/>
      <c r="AG349" s="378"/>
      <c r="AK349" s="378"/>
      <c r="AO349" s="378"/>
      <c r="AS349" s="378"/>
    </row>
    <row r="350" spans="4:45" x14ac:dyDescent="0.3">
      <c r="D350" s="378"/>
      <c r="H350" s="378"/>
      <c r="L350" s="378"/>
      <c r="P350" s="378"/>
      <c r="T350" s="378"/>
      <c r="X350" s="378"/>
      <c r="AB350" s="378"/>
      <c r="AF350" s="378"/>
      <c r="AG350" s="378"/>
      <c r="AK350" s="378"/>
      <c r="AO350" s="378"/>
      <c r="AS350" s="378"/>
    </row>
    <row r="351" spans="4:45" x14ac:dyDescent="0.3">
      <c r="D351" s="378"/>
      <c r="H351" s="378"/>
      <c r="L351" s="378"/>
      <c r="P351" s="378"/>
      <c r="T351" s="378"/>
      <c r="X351" s="378"/>
      <c r="AB351" s="378"/>
      <c r="AF351" s="378"/>
      <c r="AG351" s="378"/>
      <c r="AK351" s="378"/>
      <c r="AO351" s="378"/>
      <c r="AS351" s="378"/>
    </row>
    <row r="352" spans="4:45" x14ac:dyDescent="0.3">
      <c r="D352" s="378"/>
      <c r="H352" s="378"/>
      <c r="L352" s="378"/>
      <c r="P352" s="378"/>
      <c r="T352" s="378"/>
      <c r="X352" s="378"/>
      <c r="AB352" s="378"/>
      <c r="AF352" s="378"/>
      <c r="AG352" s="378"/>
      <c r="AK352" s="378"/>
      <c r="AO352" s="378"/>
      <c r="AS352" s="378"/>
    </row>
    <row r="353" spans="4:45" x14ac:dyDescent="0.3">
      <c r="D353" s="378"/>
      <c r="H353" s="378"/>
      <c r="L353" s="378"/>
      <c r="P353" s="378"/>
      <c r="T353" s="378"/>
      <c r="X353" s="378"/>
      <c r="AB353" s="378"/>
      <c r="AF353" s="378"/>
      <c r="AG353" s="378"/>
      <c r="AK353" s="378"/>
      <c r="AO353" s="378"/>
      <c r="AS353" s="378"/>
    </row>
    <row r="354" spans="4:45" x14ac:dyDescent="0.3">
      <c r="D354" s="378"/>
      <c r="H354" s="378"/>
      <c r="L354" s="378"/>
      <c r="P354" s="378"/>
      <c r="T354" s="378"/>
      <c r="X354" s="378"/>
      <c r="AB354" s="378"/>
      <c r="AF354" s="378"/>
      <c r="AG354" s="378"/>
      <c r="AK354" s="378"/>
      <c r="AO354" s="378"/>
      <c r="AS354" s="378"/>
    </row>
    <row r="355" spans="4:45" x14ac:dyDescent="0.3">
      <c r="D355" s="378"/>
      <c r="H355" s="378"/>
      <c r="L355" s="378"/>
      <c r="P355" s="378"/>
      <c r="T355" s="378"/>
      <c r="X355" s="378"/>
      <c r="AB355" s="378"/>
      <c r="AF355" s="378"/>
      <c r="AG355" s="378"/>
      <c r="AK355" s="378"/>
      <c r="AO355" s="378"/>
      <c r="AS355" s="378"/>
    </row>
    <row r="356" spans="4:45" x14ac:dyDescent="0.3">
      <c r="D356" s="378"/>
      <c r="H356" s="378"/>
      <c r="L356" s="378"/>
      <c r="P356" s="378"/>
      <c r="T356" s="378"/>
      <c r="X356" s="378"/>
      <c r="AB356" s="378"/>
      <c r="AF356" s="378"/>
      <c r="AG356" s="378"/>
      <c r="AK356" s="378"/>
      <c r="AO356" s="378"/>
      <c r="AS356" s="378"/>
    </row>
    <row r="357" spans="4:45" x14ac:dyDescent="0.3">
      <c r="D357" s="378"/>
      <c r="H357" s="378"/>
      <c r="L357" s="378"/>
      <c r="P357" s="378"/>
      <c r="T357" s="378"/>
      <c r="X357" s="378"/>
      <c r="AB357" s="378"/>
      <c r="AF357" s="378"/>
      <c r="AG357" s="378"/>
      <c r="AK357" s="378"/>
      <c r="AO357" s="378"/>
      <c r="AS357" s="378"/>
    </row>
    <row r="358" spans="4:45" x14ac:dyDescent="0.3">
      <c r="D358" s="378"/>
      <c r="H358" s="378"/>
      <c r="L358" s="378"/>
      <c r="P358" s="378"/>
      <c r="T358" s="378"/>
      <c r="X358" s="378"/>
      <c r="AB358" s="378"/>
      <c r="AF358" s="378"/>
      <c r="AG358" s="378"/>
      <c r="AK358" s="378"/>
      <c r="AO358" s="378"/>
      <c r="AS358" s="378"/>
    </row>
    <row r="359" spans="4:45" x14ac:dyDescent="0.3">
      <c r="D359" s="378"/>
      <c r="H359" s="378"/>
      <c r="L359" s="378"/>
      <c r="P359" s="378"/>
      <c r="T359" s="378"/>
      <c r="X359" s="378"/>
      <c r="AB359" s="378"/>
      <c r="AF359" s="378"/>
      <c r="AG359" s="378"/>
      <c r="AK359" s="378"/>
      <c r="AO359" s="378"/>
      <c r="AS359" s="378"/>
    </row>
    <row r="360" spans="4:45" x14ac:dyDescent="0.3">
      <c r="D360" s="378"/>
      <c r="H360" s="378"/>
      <c r="L360" s="378"/>
      <c r="P360" s="378"/>
      <c r="T360" s="378"/>
      <c r="X360" s="378"/>
      <c r="AB360" s="378"/>
      <c r="AF360" s="378"/>
      <c r="AG360" s="378"/>
      <c r="AK360" s="378"/>
      <c r="AO360" s="378"/>
      <c r="AS360" s="378"/>
    </row>
    <row r="361" spans="4:45" x14ac:dyDescent="0.3">
      <c r="D361" s="378"/>
      <c r="H361" s="378"/>
      <c r="L361" s="378"/>
      <c r="P361" s="378"/>
      <c r="T361" s="378"/>
      <c r="X361" s="378"/>
      <c r="AB361" s="378"/>
      <c r="AF361" s="378"/>
      <c r="AG361" s="378"/>
      <c r="AK361" s="378"/>
      <c r="AO361" s="378"/>
      <c r="AS361" s="378"/>
    </row>
    <row r="362" spans="4:45" x14ac:dyDescent="0.3">
      <c r="D362" s="378"/>
      <c r="H362" s="378"/>
      <c r="L362" s="378"/>
      <c r="P362" s="378"/>
      <c r="T362" s="378"/>
      <c r="X362" s="378"/>
      <c r="AB362" s="378"/>
      <c r="AF362" s="378"/>
      <c r="AG362" s="378"/>
      <c r="AK362" s="378"/>
      <c r="AO362" s="378"/>
      <c r="AS362" s="378"/>
    </row>
    <row r="363" spans="4:45" x14ac:dyDescent="0.3">
      <c r="D363" s="378"/>
      <c r="H363" s="378"/>
      <c r="L363" s="378"/>
      <c r="P363" s="378"/>
      <c r="T363" s="378"/>
      <c r="X363" s="378"/>
      <c r="AB363" s="378"/>
      <c r="AF363" s="378"/>
      <c r="AG363" s="378"/>
      <c r="AK363" s="378"/>
      <c r="AO363" s="378"/>
      <c r="AS363" s="378"/>
    </row>
    <row r="364" spans="4:45" x14ac:dyDescent="0.3">
      <c r="D364" s="378"/>
      <c r="H364" s="378"/>
      <c r="L364" s="378"/>
      <c r="P364" s="378"/>
      <c r="T364" s="378"/>
      <c r="X364" s="378"/>
      <c r="AB364" s="378"/>
      <c r="AF364" s="378"/>
      <c r="AG364" s="378"/>
      <c r="AK364" s="378"/>
      <c r="AO364" s="378"/>
      <c r="AS364" s="378"/>
    </row>
    <row r="365" spans="4:45" x14ac:dyDescent="0.3">
      <c r="D365" s="378"/>
      <c r="H365" s="378"/>
      <c r="L365" s="378"/>
      <c r="P365" s="378"/>
      <c r="T365" s="378"/>
      <c r="X365" s="378"/>
      <c r="AB365" s="378"/>
      <c r="AF365" s="378"/>
      <c r="AG365" s="378"/>
      <c r="AK365" s="378"/>
      <c r="AO365" s="378"/>
      <c r="AS365" s="378"/>
    </row>
    <row r="366" spans="4:45" x14ac:dyDescent="0.3">
      <c r="D366" s="378"/>
      <c r="H366" s="378"/>
      <c r="L366" s="378"/>
      <c r="P366" s="378"/>
      <c r="T366" s="378"/>
      <c r="X366" s="378"/>
      <c r="AB366" s="378"/>
      <c r="AF366" s="378"/>
      <c r="AG366" s="378"/>
      <c r="AK366" s="378"/>
      <c r="AO366" s="378"/>
      <c r="AS366" s="378"/>
    </row>
    <row r="367" spans="4:45" x14ac:dyDescent="0.3">
      <c r="D367" s="378"/>
      <c r="H367" s="378"/>
      <c r="L367" s="378"/>
      <c r="P367" s="378"/>
      <c r="T367" s="378"/>
      <c r="X367" s="378"/>
      <c r="AB367" s="378"/>
      <c r="AF367" s="378"/>
      <c r="AG367" s="378"/>
      <c r="AK367" s="378"/>
      <c r="AO367" s="378"/>
      <c r="AS367" s="378"/>
    </row>
    <row r="368" spans="4:45" x14ac:dyDescent="0.3">
      <c r="D368" s="378"/>
      <c r="H368" s="378"/>
      <c r="L368" s="378"/>
      <c r="P368" s="378"/>
      <c r="T368" s="378"/>
      <c r="X368" s="378"/>
      <c r="AB368" s="378"/>
      <c r="AF368" s="378"/>
      <c r="AG368" s="378"/>
      <c r="AK368" s="378"/>
      <c r="AO368" s="378"/>
      <c r="AS368" s="378"/>
    </row>
    <row r="369" spans="4:45" x14ac:dyDescent="0.3">
      <c r="D369" s="378"/>
      <c r="H369" s="378"/>
      <c r="L369" s="378"/>
      <c r="P369" s="378"/>
      <c r="T369" s="378"/>
      <c r="X369" s="378"/>
      <c r="AB369" s="378"/>
      <c r="AF369" s="378"/>
      <c r="AG369" s="378"/>
      <c r="AK369" s="378"/>
      <c r="AO369" s="378"/>
      <c r="AS369" s="378"/>
    </row>
    <row r="370" spans="4:45" x14ac:dyDescent="0.3">
      <c r="D370" s="378"/>
      <c r="H370" s="378"/>
      <c r="L370" s="378"/>
      <c r="P370" s="378"/>
      <c r="T370" s="378"/>
      <c r="X370" s="378"/>
      <c r="AB370" s="378"/>
      <c r="AF370" s="378"/>
      <c r="AG370" s="378"/>
      <c r="AK370" s="378"/>
      <c r="AO370" s="378"/>
      <c r="AS370" s="378"/>
    </row>
    <row r="371" spans="4:45" x14ac:dyDescent="0.3">
      <c r="D371" s="378"/>
      <c r="H371" s="378"/>
      <c r="L371" s="378"/>
      <c r="P371" s="378"/>
      <c r="T371" s="378"/>
      <c r="X371" s="378"/>
      <c r="AB371" s="378"/>
      <c r="AF371" s="378"/>
      <c r="AG371" s="378"/>
      <c r="AK371" s="378"/>
      <c r="AO371" s="378"/>
      <c r="AS371" s="378"/>
    </row>
    <row r="372" spans="4:45" x14ac:dyDescent="0.3">
      <c r="D372" s="378"/>
      <c r="H372" s="378"/>
      <c r="L372" s="378"/>
      <c r="P372" s="378"/>
      <c r="T372" s="378"/>
      <c r="X372" s="378"/>
      <c r="AB372" s="378"/>
      <c r="AF372" s="378"/>
      <c r="AG372" s="378"/>
      <c r="AK372" s="378"/>
      <c r="AO372" s="378"/>
      <c r="AS372" s="378"/>
    </row>
  </sheetData>
  <sortState ref="A18:AS29">
    <sortCondition ref="B18:B29"/>
  </sortState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74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AZ370"/>
  <sheetViews>
    <sheetView zoomScaleNormal="100" zoomScaleSheetLayoutView="100" workbookViewId="0">
      <pane xSplit="3" ySplit="4" topLeftCell="D11" activePane="bottomRight" state="frozen"/>
      <selection pane="topRight" activeCell="D1" sqref="D1"/>
      <selection pane="bottomLeft" activeCell="A5" sqref="A5"/>
      <selection pane="bottomRight" activeCell="U42" sqref="U42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41" style="106" bestFit="1" customWidth="1"/>
    <col min="4" max="4" width="10.42578125" style="135" bestFit="1" customWidth="1"/>
    <col min="5" max="5" width="10.5703125" style="135" bestFit="1" customWidth="1"/>
    <col min="6" max="6" width="8.140625" style="135" customWidth="1"/>
    <col min="7" max="7" width="1.7109375" style="137" customWidth="1"/>
    <col min="8" max="9" width="10.42578125" style="135" bestFit="1" customWidth="1"/>
    <col min="10" max="10" width="8.140625" style="135" customWidth="1"/>
    <col min="11" max="11" width="1.7109375" style="137" customWidth="1"/>
    <col min="12" max="13" width="10.5703125" style="135" customWidth="1"/>
    <col min="14" max="14" width="8.140625" style="135" customWidth="1"/>
    <col min="15" max="15" width="1.7109375" style="137" customWidth="1"/>
    <col min="16" max="17" width="10.5703125" style="135" customWidth="1"/>
    <col min="18" max="18" width="8.140625" style="135" customWidth="1"/>
    <col min="19" max="19" width="1.7109375" style="137" customWidth="1"/>
    <col min="20" max="21" width="10.5703125" style="106" customWidth="1"/>
    <col min="22" max="22" width="8.140625" style="106" customWidth="1"/>
    <col min="23" max="23" width="1.7109375" style="59" customWidth="1"/>
    <col min="24" max="25" width="10.5703125" style="106" customWidth="1"/>
    <col min="26" max="26" width="6.140625" style="106" bestFit="1" customWidth="1"/>
    <col min="27" max="27" width="1.7109375" style="59" customWidth="1"/>
    <col min="28" max="28" width="10.5703125" style="106" bestFit="1" customWidth="1"/>
    <col min="29" max="29" width="10.5703125" style="106" customWidth="1"/>
    <col min="30" max="30" width="6.140625" style="106" bestFit="1" customWidth="1"/>
    <col min="31" max="31" width="2.28515625" style="137" customWidth="1"/>
    <col min="32" max="33" width="10.5703125" style="135" bestFit="1" customWidth="1"/>
    <col min="34" max="34" width="10.5703125" style="135" customWidth="1"/>
    <col min="35" max="35" width="8.28515625" style="135" bestFit="1" customWidth="1"/>
    <col min="36" max="36" width="1.85546875" style="106" customWidth="1"/>
    <col min="37" max="37" width="10.5703125" style="347" customWidth="1"/>
    <col min="38" max="38" width="10.5703125" style="347" bestFit="1" customWidth="1"/>
    <col min="39" max="39" width="7.7109375" style="347" bestFit="1" customWidth="1"/>
    <col min="40" max="40" width="2.28515625" style="290" customWidth="1"/>
    <col min="41" max="41" width="10.5703125" style="287" bestFit="1" customWidth="1"/>
    <col min="42" max="42" width="9.85546875" style="287" customWidth="1"/>
    <col min="43" max="43" width="8.28515625" style="287" bestFit="1" customWidth="1"/>
    <col min="44" max="44" width="2.28515625" style="290" customWidth="1"/>
    <col min="45" max="45" width="10.5703125" style="347" bestFit="1" customWidth="1"/>
    <col min="46" max="46" width="10.140625" style="347" customWidth="1"/>
    <col min="47" max="47" width="9" style="347" customWidth="1"/>
    <col min="48" max="48" width="2.28515625" style="290" hidden="1" customWidth="1"/>
    <col min="49" max="49" width="12" style="60" hidden="1" customWidth="1"/>
    <col min="50" max="50" width="10.7109375" style="60" hidden="1" customWidth="1"/>
    <col min="51" max="51" width="8.5703125" style="106" hidden="1" customWidth="1"/>
    <col min="52" max="52" width="27.5703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1345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166</v>
      </c>
      <c r="D5" s="62"/>
      <c r="E5" s="62"/>
      <c r="F5" s="139"/>
      <c r="H5" s="62"/>
      <c r="I5" s="62"/>
      <c r="J5" s="139"/>
      <c r="L5" s="62"/>
      <c r="M5" s="62"/>
      <c r="N5" s="139"/>
      <c r="P5" s="62"/>
      <c r="Q5" s="62"/>
      <c r="R5" s="139"/>
      <c r="T5" s="62"/>
      <c r="U5" s="62"/>
      <c r="V5" s="38"/>
      <c r="X5" s="62"/>
      <c r="Y5" s="62"/>
      <c r="Z5" s="38"/>
      <c r="AB5" s="62"/>
      <c r="AC5" s="62"/>
      <c r="AD5" s="38"/>
      <c r="AF5" s="141"/>
      <c r="AG5" s="141"/>
      <c r="AH5" s="62"/>
      <c r="AI5" s="139"/>
      <c r="AJ5" s="1"/>
      <c r="AK5" s="62"/>
      <c r="AL5" s="62"/>
      <c r="AM5" s="289"/>
      <c r="AO5" s="141"/>
      <c r="AP5" s="62"/>
      <c r="AQ5" s="289"/>
      <c r="AS5" s="141"/>
      <c r="AT5" s="62"/>
      <c r="AU5" s="289"/>
      <c r="AW5" s="85"/>
      <c r="AX5" s="85"/>
      <c r="AY5" s="38"/>
      <c r="AZ5" s="61"/>
    </row>
    <row r="6" spans="1:52" s="135" customFormat="1" x14ac:dyDescent="0.25">
      <c r="A6" s="135" t="s">
        <v>361</v>
      </c>
      <c r="B6" s="138" t="str">
        <f>MID(A6,14,4)</f>
        <v>5210</v>
      </c>
      <c r="C6" s="135" t="s">
        <v>1230</v>
      </c>
      <c r="D6" s="62">
        <v>1200</v>
      </c>
      <c r="E6" s="62">
        <v>272.16000000000003</v>
      </c>
      <c r="F6" s="139"/>
      <c r="G6" s="137"/>
      <c r="H6" s="62">
        <v>2000</v>
      </c>
      <c r="I6" s="62">
        <v>93.15</v>
      </c>
      <c r="J6" s="139"/>
      <c r="K6" s="137"/>
      <c r="L6" s="62">
        <v>11000</v>
      </c>
      <c r="M6" s="62">
        <v>6644.98</v>
      </c>
      <c r="N6" s="139"/>
      <c r="O6" s="137"/>
      <c r="P6" s="62">
        <v>10000</v>
      </c>
      <c r="Q6" s="62">
        <v>8140.13</v>
      </c>
      <c r="R6" s="139"/>
      <c r="S6" s="137"/>
      <c r="T6" s="62">
        <v>11000</v>
      </c>
      <c r="U6" s="62">
        <v>12302.83</v>
      </c>
      <c r="V6" s="139"/>
      <c r="W6" s="137"/>
      <c r="X6" s="62">
        <v>10000</v>
      </c>
      <c r="Y6" s="62">
        <v>0</v>
      </c>
      <c r="Z6" s="139"/>
      <c r="AA6" s="137"/>
      <c r="AB6" s="62">
        <v>10000</v>
      </c>
      <c r="AC6" s="62">
        <v>5279.79</v>
      </c>
      <c r="AD6" s="139"/>
      <c r="AE6" s="137"/>
      <c r="AF6" s="168">
        <v>10000</v>
      </c>
      <c r="AG6" s="168">
        <v>10000</v>
      </c>
      <c r="AH6" s="62">
        <v>2435.89</v>
      </c>
      <c r="AI6" s="139">
        <f>(AG6-AB6)/AB6</f>
        <v>0</v>
      </c>
      <c r="AJ6" s="1"/>
      <c r="AK6" s="62">
        <v>10000</v>
      </c>
      <c r="AL6" s="62">
        <v>1032.6400000000001</v>
      </c>
      <c r="AM6" s="289">
        <f>(AK6-AG6)/AG6</f>
        <v>0</v>
      </c>
      <c r="AN6" s="290"/>
      <c r="AO6" s="62">
        <v>10000</v>
      </c>
      <c r="AP6" s="62">
        <v>607.75</v>
      </c>
      <c r="AQ6" s="289">
        <f>(AO6-AK6)/AK6</f>
        <v>0</v>
      </c>
      <c r="AR6" s="290"/>
      <c r="AS6" s="62">
        <v>10000</v>
      </c>
      <c r="AT6" s="62">
        <v>502.96</v>
      </c>
      <c r="AU6" s="289">
        <f>(AS6-AO6)/AO6</f>
        <v>0</v>
      </c>
      <c r="AV6" s="290"/>
      <c r="AW6" s="168">
        <v>10000</v>
      </c>
      <c r="AX6" s="291">
        <f t="shared" ref="AX6:AX22" si="0">AW6-AO6</f>
        <v>0</v>
      </c>
      <c r="AY6" s="289">
        <f>(AW6-AS6)/AS6</f>
        <v>0</v>
      </c>
      <c r="AZ6" s="208" t="s">
        <v>823</v>
      </c>
    </row>
    <row r="7" spans="1:52" s="341" customFormat="1" x14ac:dyDescent="0.25">
      <c r="A7" s="341" t="s">
        <v>362</v>
      </c>
      <c r="B7" s="288" t="str">
        <f>MID(A7,14,4)</f>
        <v>5211</v>
      </c>
      <c r="C7" s="341" t="s">
        <v>1232</v>
      </c>
      <c r="D7" s="62">
        <v>1200</v>
      </c>
      <c r="E7" s="62">
        <v>0</v>
      </c>
      <c r="F7" s="289"/>
      <c r="G7" s="290"/>
      <c r="H7" s="62">
        <v>1200</v>
      </c>
      <c r="I7" s="62">
        <v>0</v>
      </c>
      <c r="J7" s="289"/>
      <c r="K7" s="290"/>
      <c r="L7" s="62">
        <v>6800</v>
      </c>
      <c r="M7" s="62">
        <v>7251.06</v>
      </c>
      <c r="N7" s="289"/>
      <c r="O7" s="290"/>
      <c r="P7" s="62">
        <v>6000</v>
      </c>
      <c r="Q7" s="62">
        <v>7326.82</v>
      </c>
      <c r="R7" s="289"/>
      <c r="S7" s="290"/>
      <c r="T7" s="62">
        <v>6000</v>
      </c>
      <c r="U7" s="62">
        <v>5269.02</v>
      </c>
      <c r="V7" s="289"/>
      <c r="W7" s="290"/>
      <c r="X7" s="62">
        <v>7000</v>
      </c>
      <c r="Y7" s="62">
        <v>2828.01</v>
      </c>
      <c r="Z7" s="289"/>
      <c r="AA7" s="290"/>
      <c r="AB7" s="62">
        <v>7000</v>
      </c>
      <c r="AC7" s="62">
        <v>3034.08</v>
      </c>
      <c r="AD7" s="289"/>
      <c r="AE7" s="290"/>
      <c r="AF7" s="291">
        <v>7000</v>
      </c>
      <c r="AG7" s="291">
        <v>7000</v>
      </c>
      <c r="AH7" s="62">
        <v>4462.9399999999996</v>
      </c>
      <c r="AI7" s="289">
        <f>(AG7-AB7)/AB7</f>
        <v>0</v>
      </c>
      <c r="AJ7" s="1"/>
      <c r="AK7" s="62">
        <v>7000</v>
      </c>
      <c r="AL7" s="62">
        <v>4400.3900000000003</v>
      </c>
      <c r="AM7" s="289">
        <f t="shared" ref="AM7:AM25" si="1">(AK7-AG7)/AG7</f>
        <v>0</v>
      </c>
      <c r="AN7" s="290"/>
      <c r="AO7" s="62">
        <v>5000</v>
      </c>
      <c r="AP7" s="62">
        <v>3206.45</v>
      </c>
      <c r="AQ7" s="289">
        <f t="shared" ref="AQ7:AQ25" si="2">(AO7-AK7)/AK7</f>
        <v>-0.2857142857142857</v>
      </c>
      <c r="AR7" s="290"/>
      <c r="AS7" s="62">
        <v>5000</v>
      </c>
      <c r="AT7" s="62">
        <v>1156.72</v>
      </c>
      <c r="AU7" s="289">
        <f t="shared" ref="AU7:AU25" si="3">(AS7-AO7)/AO7</f>
        <v>0</v>
      </c>
      <c r="AV7" s="290"/>
      <c r="AW7" s="291">
        <v>5000</v>
      </c>
      <c r="AX7" s="348">
        <f t="shared" si="0"/>
        <v>0</v>
      </c>
      <c r="AY7" s="289">
        <f t="shared" ref="AY7:AY25" si="4">(AW7-AS7)/AS7</f>
        <v>0</v>
      </c>
      <c r="AZ7" s="343" t="s">
        <v>823</v>
      </c>
    </row>
    <row r="8" spans="1:52" s="341" customFormat="1" x14ac:dyDescent="0.25">
      <c r="A8" s="288" t="s">
        <v>1538</v>
      </c>
      <c r="B8" s="288" t="str">
        <f>MID(A8,14,4)</f>
        <v>5241</v>
      </c>
      <c r="C8" s="341" t="s">
        <v>1234</v>
      </c>
      <c r="D8" s="62"/>
      <c r="E8" s="62"/>
      <c r="F8" s="289"/>
      <c r="G8" s="290"/>
      <c r="H8" s="62"/>
      <c r="I8" s="62"/>
      <c r="J8" s="289"/>
      <c r="K8" s="290"/>
      <c r="L8" s="62"/>
      <c r="M8" s="62"/>
      <c r="N8" s="289"/>
      <c r="O8" s="290"/>
      <c r="P8" s="62"/>
      <c r="Q8" s="62"/>
      <c r="R8" s="289"/>
      <c r="S8" s="290"/>
      <c r="T8" s="62"/>
      <c r="U8" s="62"/>
      <c r="V8" s="289"/>
      <c r="W8" s="290"/>
      <c r="X8" s="62"/>
      <c r="Y8" s="62"/>
      <c r="Z8" s="289"/>
      <c r="AA8" s="290"/>
      <c r="AB8" s="62"/>
      <c r="AC8" s="62"/>
      <c r="AD8" s="289"/>
      <c r="AE8" s="290"/>
      <c r="AF8" s="291"/>
      <c r="AG8" s="291"/>
      <c r="AH8" s="62"/>
      <c r="AI8" s="289"/>
      <c r="AJ8" s="1"/>
      <c r="AK8" s="62"/>
      <c r="AL8" s="62"/>
      <c r="AM8" s="289"/>
      <c r="AN8" s="290"/>
      <c r="AO8" s="346">
        <v>6100</v>
      </c>
      <c r="AP8" s="62">
        <v>7553.13</v>
      </c>
      <c r="AQ8" s="289" t="e">
        <f t="shared" si="2"/>
        <v>#DIV/0!</v>
      </c>
      <c r="AR8" s="290"/>
      <c r="AS8" s="346">
        <v>6100</v>
      </c>
      <c r="AT8" s="62">
        <v>860.15</v>
      </c>
      <c r="AU8" s="289">
        <f t="shared" si="3"/>
        <v>0</v>
      </c>
      <c r="AV8" s="290"/>
      <c r="AW8" s="346">
        <v>6100</v>
      </c>
      <c r="AX8" s="348">
        <f t="shared" si="0"/>
        <v>0</v>
      </c>
      <c r="AY8" s="289">
        <f t="shared" si="4"/>
        <v>0</v>
      </c>
      <c r="AZ8" s="451" t="s">
        <v>823</v>
      </c>
    </row>
    <row r="9" spans="1:52" s="341" customFormat="1" x14ac:dyDescent="0.25">
      <c r="A9" s="288" t="s">
        <v>1539</v>
      </c>
      <c r="B9" s="288" t="str">
        <f>MID(A9,14,4)</f>
        <v>5245</v>
      </c>
      <c r="C9" s="347" t="s">
        <v>1237</v>
      </c>
      <c r="D9" s="62"/>
      <c r="E9" s="62"/>
      <c r="F9" s="289"/>
      <c r="G9" s="290"/>
      <c r="H9" s="62"/>
      <c r="I9" s="62"/>
      <c r="J9" s="289"/>
      <c r="K9" s="290"/>
      <c r="L9" s="62"/>
      <c r="M9" s="62"/>
      <c r="N9" s="289"/>
      <c r="O9" s="290"/>
      <c r="P9" s="62"/>
      <c r="Q9" s="62"/>
      <c r="R9" s="289"/>
      <c r="S9" s="290"/>
      <c r="T9" s="62"/>
      <c r="U9" s="62"/>
      <c r="V9" s="289"/>
      <c r="W9" s="290"/>
      <c r="X9" s="62"/>
      <c r="Y9" s="62"/>
      <c r="Z9" s="289"/>
      <c r="AA9" s="290"/>
      <c r="AB9" s="62"/>
      <c r="AC9" s="62"/>
      <c r="AD9" s="289"/>
      <c r="AE9" s="290"/>
      <c r="AF9" s="291"/>
      <c r="AG9" s="291"/>
      <c r="AH9" s="62"/>
      <c r="AI9" s="289"/>
      <c r="AJ9" s="1"/>
      <c r="AK9" s="62"/>
      <c r="AL9" s="62"/>
      <c r="AM9" s="289"/>
      <c r="AN9" s="290"/>
      <c r="AO9" s="346">
        <v>1200</v>
      </c>
      <c r="AP9" s="62">
        <v>192.56</v>
      </c>
      <c r="AQ9" s="289" t="e">
        <f t="shared" si="2"/>
        <v>#DIV/0!</v>
      </c>
      <c r="AR9" s="290"/>
      <c r="AS9" s="346">
        <v>1200</v>
      </c>
      <c r="AT9" s="62">
        <v>610</v>
      </c>
      <c r="AU9" s="289">
        <f t="shared" si="3"/>
        <v>0</v>
      </c>
      <c r="AV9" s="290"/>
      <c r="AW9" s="346">
        <v>1200</v>
      </c>
      <c r="AX9" s="348">
        <f t="shared" si="0"/>
        <v>0</v>
      </c>
      <c r="AY9" s="289">
        <f t="shared" si="4"/>
        <v>0</v>
      </c>
      <c r="AZ9" s="451" t="s">
        <v>823</v>
      </c>
    </row>
    <row r="10" spans="1:52" s="341" customFormat="1" x14ac:dyDescent="0.25">
      <c r="A10" s="349" t="s">
        <v>1540</v>
      </c>
      <c r="B10" s="288" t="str">
        <f>MID(A10,14,4)</f>
        <v>5293</v>
      </c>
      <c r="C10" s="347" t="s">
        <v>1115</v>
      </c>
      <c r="D10" s="62"/>
      <c r="E10" s="62"/>
      <c r="F10" s="289"/>
      <c r="G10" s="290"/>
      <c r="H10" s="62"/>
      <c r="I10" s="62"/>
      <c r="J10" s="289"/>
      <c r="K10" s="290"/>
      <c r="L10" s="62"/>
      <c r="M10" s="62"/>
      <c r="N10" s="289"/>
      <c r="O10" s="290"/>
      <c r="P10" s="62"/>
      <c r="Q10" s="62"/>
      <c r="R10" s="289"/>
      <c r="S10" s="290"/>
      <c r="T10" s="62"/>
      <c r="U10" s="62"/>
      <c r="V10" s="289"/>
      <c r="W10" s="290"/>
      <c r="X10" s="62"/>
      <c r="Y10" s="62"/>
      <c r="Z10" s="289"/>
      <c r="AA10" s="290"/>
      <c r="AB10" s="62"/>
      <c r="AC10" s="62"/>
      <c r="AD10" s="289"/>
      <c r="AE10" s="290"/>
      <c r="AF10" s="291"/>
      <c r="AG10" s="291"/>
      <c r="AH10" s="62"/>
      <c r="AI10" s="289"/>
      <c r="AJ10" s="1"/>
      <c r="AK10" s="62"/>
      <c r="AL10" s="62"/>
      <c r="AM10" s="289"/>
      <c r="AN10" s="290"/>
      <c r="AO10" s="346">
        <v>300</v>
      </c>
      <c r="AP10" s="62">
        <v>265</v>
      </c>
      <c r="AQ10" s="289" t="e">
        <f t="shared" si="2"/>
        <v>#DIV/0!</v>
      </c>
      <c r="AR10" s="290"/>
      <c r="AS10" s="346">
        <v>300</v>
      </c>
      <c r="AT10" s="62">
        <v>90</v>
      </c>
      <c r="AU10" s="289">
        <f t="shared" si="3"/>
        <v>0</v>
      </c>
      <c r="AV10" s="290"/>
      <c r="AW10" s="346">
        <v>300</v>
      </c>
      <c r="AX10" s="348">
        <f t="shared" si="0"/>
        <v>0</v>
      </c>
      <c r="AY10" s="289">
        <f t="shared" si="4"/>
        <v>0</v>
      </c>
      <c r="AZ10" s="451" t="s">
        <v>823</v>
      </c>
    </row>
    <row r="11" spans="1:52" s="135" customFormat="1" x14ac:dyDescent="0.25">
      <c r="A11" s="349" t="s">
        <v>1541</v>
      </c>
      <c r="B11" s="138" t="str">
        <f t="shared" ref="B11:B22" si="5">MID(A11,14,4)</f>
        <v>5341</v>
      </c>
      <c r="C11" s="347" t="s">
        <v>1244</v>
      </c>
      <c r="D11" s="62"/>
      <c r="E11" s="62"/>
      <c r="F11" s="139">
        <v>6</v>
      </c>
      <c r="G11" s="137"/>
      <c r="H11" s="62"/>
      <c r="I11" s="62"/>
      <c r="J11" s="139"/>
      <c r="K11" s="137"/>
      <c r="L11" s="62"/>
      <c r="M11" s="62"/>
      <c r="N11" s="139"/>
      <c r="O11" s="137"/>
      <c r="P11" s="62"/>
      <c r="Q11" s="62"/>
      <c r="R11" s="139"/>
      <c r="S11" s="137"/>
      <c r="T11" s="62"/>
      <c r="U11" s="62"/>
      <c r="V11" s="139"/>
      <c r="W11" s="137"/>
      <c r="X11" s="62"/>
      <c r="Y11" s="62"/>
      <c r="Z11" s="139"/>
      <c r="AA11" s="137"/>
      <c r="AB11" s="62"/>
      <c r="AC11" s="62"/>
      <c r="AD11" s="139"/>
      <c r="AE11" s="137"/>
      <c r="AF11" s="168"/>
      <c r="AG11" s="168"/>
      <c r="AH11" s="62"/>
      <c r="AI11" s="289"/>
      <c r="AJ11" s="1"/>
      <c r="AK11" s="62"/>
      <c r="AL11" s="62"/>
      <c r="AM11" s="289"/>
      <c r="AN11" s="290"/>
      <c r="AO11" s="346">
        <v>2600</v>
      </c>
      <c r="AP11" s="62">
        <v>2770.19</v>
      </c>
      <c r="AQ11" s="289" t="e">
        <f t="shared" si="2"/>
        <v>#DIV/0!</v>
      </c>
      <c r="AR11" s="290"/>
      <c r="AS11" s="346">
        <v>2600</v>
      </c>
      <c r="AT11" s="62">
        <v>1416.38</v>
      </c>
      <c r="AU11" s="289">
        <f t="shared" si="3"/>
        <v>0</v>
      </c>
      <c r="AV11" s="290"/>
      <c r="AW11" s="346">
        <v>2600</v>
      </c>
      <c r="AX11" s="348">
        <f t="shared" si="0"/>
        <v>0</v>
      </c>
      <c r="AY11" s="289">
        <f t="shared" si="4"/>
        <v>0</v>
      </c>
      <c r="AZ11" s="343" t="s">
        <v>823</v>
      </c>
    </row>
    <row r="12" spans="1:52" s="64" customFormat="1" x14ac:dyDescent="0.25">
      <c r="A12" s="147"/>
      <c r="B12" s="147"/>
      <c r="C12" s="147" t="s">
        <v>1531</v>
      </c>
      <c r="D12" s="148">
        <f>SUM(D6:D11)</f>
        <v>2400</v>
      </c>
      <c r="E12" s="148">
        <f>SUM(E6:E11)</f>
        <v>272.16000000000003</v>
      </c>
      <c r="F12" s="149"/>
      <c r="G12" s="147"/>
      <c r="H12" s="148">
        <f>SUM(H6:H11)</f>
        <v>3200</v>
      </c>
      <c r="I12" s="148">
        <f>SUM(I6:I11)</f>
        <v>93.15</v>
      </c>
      <c r="J12" s="149"/>
      <c r="K12" s="147"/>
      <c r="L12" s="148">
        <f>SUM(L6:L11)</f>
        <v>17800</v>
      </c>
      <c r="M12" s="148">
        <f>SUM(M6:M11)</f>
        <v>13896.04</v>
      </c>
      <c r="N12" s="149"/>
      <c r="O12" s="147"/>
      <c r="P12" s="148">
        <f>SUM(P6:P11)</f>
        <v>16000</v>
      </c>
      <c r="Q12" s="148">
        <f>SUM(Q6:Q11)</f>
        <v>15466.95</v>
      </c>
      <c r="R12" s="149"/>
      <c r="S12" s="147"/>
      <c r="T12" s="148">
        <f>SUM(T6:T11)</f>
        <v>17000</v>
      </c>
      <c r="U12" s="148">
        <f>SUM(U6:U11)</f>
        <v>17571.849999999999</v>
      </c>
      <c r="V12" s="149"/>
      <c r="W12" s="147"/>
      <c r="X12" s="148">
        <f>SUM(X6:X11)</f>
        <v>17000</v>
      </c>
      <c r="Y12" s="148">
        <f>SUM(Y6:Y11)</f>
        <v>2828.01</v>
      </c>
      <c r="Z12" s="149"/>
      <c r="AA12" s="147"/>
      <c r="AB12" s="148">
        <f>SUM(AB6:AB11)</f>
        <v>17000</v>
      </c>
      <c r="AC12" s="148">
        <f>SUM(AC6:AC11)</f>
        <v>8313.869999999999</v>
      </c>
      <c r="AD12" s="149">
        <f>(AB12-X12)/X12</f>
        <v>0</v>
      </c>
      <c r="AE12" s="147"/>
      <c r="AF12" s="150">
        <f>SUM(AF11)</f>
        <v>0</v>
      </c>
      <c r="AG12" s="148">
        <f>SUM(AG6:AG11)</f>
        <v>17000</v>
      </c>
      <c r="AH12" s="148">
        <f>SUM(AH6:AH11)</f>
        <v>6898.83</v>
      </c>
      <c r="AI12" s="149">
        <f>(AG12-AB12)/AB12</f>
        <v>0</v>
      </c>
      <c r="AJ12" s="149"/>
      <c r="AK12" s="148">
        <f>SUM(AK6:AK11)</f>
        <v>17000</v>
      </c>
      <c r="AL12" s="148">
        <f>SUM(AL6:AL11)</f>
        <v>5433.0300000000007</v>
      </c>
      <c r="AM12" s="149">
        <f t="shared" si="1"/>
        <v>0</v>
      </c>
      <c r="AN12" s="147"/>
      <c r="AO12" s="148">
        <f>SUM(AO6:AO11)</f>
        <v>25200</v>
      </c>
      <c r="AP12" s="148">
        <f>SUM(AP6:AP11)</f>
        <v>14595.08</v>
      </c>
      <c r="AQ12" s="149">
        <f t="shared" si="2"/>
        <v>0.4823529411764706</v>
      </c>
      <c r="AR12" s="147"/>
      <c r="AS12" s="148">
        <f>SUM(AS6:AS11)</f>
        <v>25200</v>
      </c>
      <c r="AT12" s="148">
        <f>SUM(AT6:AT11)</f>
        <v>4636.21</v>
      </c>
      <c r="AU12" s="149">
        <f t="shared" si="3"/>
        <v>0</v>
      </c>
      <c r="AV12" s="147"/>
      <c r="AW12" s="148">
        <f>SUM(AW6:AW11)</f>
        <v>25200</v>
      </c>
      <c r="AX12" s="148">
        <f>SUM(AX6:AX11)</f>
        <v>0</v>
      </c>
      <c r="AY12" s="149">
        <f t="shared" si="4"/>
        <v>0</v>
      </c>
      <c r="AZ12" s="147" t="s">
        <v>1625</v>
      </c>
    </row>
    <row r="13" spans="1:52" s="341" customFormat="1" x14ac:dyDescent="0.25">
      <c r="B13" s="288"/>
      <c r="D13" s="62"/>
      <c r="E13" s="62"/>
      <c r="F13" s="289"/>
      <c r="G13" s="290"/>
      <c r="H13" s="62"/>
      <c r="I13" s="62"/>
      <c r="J13" s="289"/>
      <c r="K13" s="290"/>
      <c r="L13" s="62"/>
      <c r="M13" s="62"/>
      <c r="N13" s="289"/>
      <c r="O13" s="290"/>
      <c r="P13" s="62"/>
      <c r="Q13" s="62"/>
      <c r="R13" s="289"/>
      <c r="S13" s="290"/>
      <c r="T13" s="62"/>
      <c r="U13" s="62"/>
      <c r="V13" s="289"/>
      <c r="W13" s="290"/>
      <c r="X13" s="62"/>
      <c r="Y13" s="62"/>
      <c r="Z13" s="289"/>
      <c r="AA13" s="290"/>
      <c r="AB13" s="62"/>
      <c r="AC13" s="62"/>
      <c r="AD13" s="289"/>
      <c r="AE13" s="290"/>
      <c r="AF13" s="291"/>
      <c r="AG13" s="291"/>
      <c r="AH13" s="62"/>
      <c r="AI13" s="289"/>
      <c r="AJ13" s="1"/>
      <c r="AK13" s="62"/>
      <c r="AL13" s="62"/>
      <c r="AM13" s="289"/>
      <c r="AN13" s="290"/>
      <c r="AO13" s="348"/>
      <c r="AP13" s="62"/>
      <c r="AQ13" s="289"/>
      <c r="AR13" s="290"/>
      <c r="AS13" s="348"/>
      <c r="AT13" s="62"/>
      <c r="AU13" s="289"/>
      <c r="AV13" s="290"/>
      <c r="AW13" s="291"/>
      <c r="AX13" s="291"/>
      <c r="AY13" s="289"/>
      <c r="AZ13" s="343"/>
    </row>
    <row r="14" spans="1:52" x14ac:dyDescent="0.25">
      <c r="A14" s="138" t="s">
        <v>893</v>
      </c>
      <c r="B14" s="138" t="str">
        <f t="shared" si="5"/>
        <v>5212</v>
      </c>
      <c r="C14" s="250" t="s">
        <v>1343</v>
      </c>
      <c r="D14" s="62">
        <v>0</v>
      </c>
      <c r="E14" s="62">
        <v>0</v>
      </c>
      <c r="F14" s="139"/>
      <c r="H14" s="62">
        <v>0</v>
      </c>
      <c r="I14" s="62">
        <v>0</v>
      </c>
      <c r="J14" s="139"/>
      <c r="L14" s="62">
        <v>0</v>
      </c>
      <c r="M14" s="62">
        <v>0</v>
      </c>
      <c r="N14" s="139"/>
      <c r="P14" s="62">
        <v>0</v>
      </c>
      <c r="Q14" s="62">
        <v>0</v>
      </c>
      <c r="R14" s="139"/>
      <c r="T14" s="62">
        <v>0</v>
      </c>
      <c r="U14" s="62">
        <v>1029.3599999999999</v>
      </c>
      <c r="V14" s="139"/>
      <c r="W14" s="137"/>
      <c r="X14" s="62">
        <v>0</v>
      </c>
      <c r="Y14" s="62">
        <v>1881.15</v>
      </c>
      <c r="Z14" s="139"/>
      <c r="AA14" s="137"/>
      <c r="AB14" s="62">
        <v>0</v>
      </c>
      <c r="AC14" s="249">
        <v>698.02</v>
      </c>
      <c r="AD14" s="139"/>
      <c r="AF14" s="168"/>
      <c r="AG14" s="168"/>
      <c r="AH14" s="249">
        <v>112.29</v>
      </c>
      <c r="AI14" s="289" t="e">
        <f t="shared" ref="AI14:AI20" si="6">(AG14-AB14)/AB14</f>
        <v>#DIV/0!</v>
      </c>
      <c r="AJ14" s="1"/>
      <c r="AK14" s="62">
        <v>0</v>
      </c>
      <c r="AL14" s="249">
        <v>118.98</v>
      </c>
      <c r="AM14" s="289" t="e">
        <f t="shared" si="1"/>
        <v>#DIV/0!</v>
      </c>
      <c r="AO14" s="292">
        <v>0</v>
      </c>
      <c r="AP14" s="249">
        <v>193.57</v>
      </c>
      <c r="AQ14" s="289" t="e">
        <f t="shared" si="2"/>
        <v>#DIV/0!</v>
      </c>
      <c r="AS14" s="292"/>
      <c r="AT14" s="249">
        <v>152.30000000000001</v>
      </c>
      <c r="AU14" s="289" t="e">
        <f t="shared" si="3"/>
        <v>#DIV/0!</v>
      </c>
      <c r="AW14" s="342"/>
      <c r="AX14" s="291">
        <f t="shared" si="0"/>
        <v>0</v>
      </c>
      <c r="AY14" s="289" t="e">
        <f t="shared" si="4"/>
        <v>#DIV/0!</v>
      </c>
      <c r="AZ14" s="140" t="s">
        <v>894</v>
      </c>
    </row>
    <row r="15" spans="1:52" s="135" customFormat="1" x14ac:dyDescent="0.25">
      <c r="A15" s="138" t="s">
        <v>946</v>
      </c>
      <c r="B15" s="138" t="str">
        <f>MID(A15,14,4)</f>
        <v>5213</v>
      </c>
      <c r="C15" s="250" t="s">
        <v>1624</v>
      </c>
      <c r="D15" s="62">
        <v>0</v>
      </c>
      <c r="E15" s="62">
        <v>0</v>
      </c>
      <c r="F15" s="139"/>
      <c r="G15" s="137"/>
      <c r="H15" s="62">
        <v>0</v>
      </c>
      <c r="I15" s="62">
        <v>0</v>
      </c>
      <c r="J15" s="139"/>
      <c r="K15" s="137"/>
      <c r="L15" s="62">
        <v>0</v>
      </c>
      <c r="M15" s="62">
        <v>0</v>
      </c>
      <c r="N15" s="139"/>
      <c r="O15" s="137"/>
      <c r="P15" s="62">
        <v>0</v>
      </c>
      <c r="Q15" s="62">
        <v>0</v>
      </c>
      <c r="R15" s="139"/>
      <c r="S15" s="137"/>
      <c r="T15" s="62">
        <v>0</v>
      </c>
      <c r="U15" s="62">
        <v>0</v>
      </c>
      <c r="V15" s="139"/>
      <c r="W15" s="137"/>
      <c r="X15" s="62">
        <v>0</v>
      </c>
      <c r="Y15" s="62">
        <v>22653.45</v>
      </c>
      <c r="Z15" s="139"/>
      <c r="AA15" s="137"/>
      <c r="AB15" s="62">
        <v>0</v>
      </c>
      <c r="AC15" s="249">
        <v>11717.01</v>
      </c>
      <c r="AD15" s="139"/>
      <c r="AE15" s="137"/>
      <c r="AF15" s="168"/>
      <c r="AG15" s="168"/>
      <c r="AH15" s="249">
        <v>14116.34</v>
      </c>
      <c r="AI15" s="289" t="e">
        <f t="shared" si="6"/>
        <v>#DIV/0!</v>
      </c>
      <c r="AJ15" s="1"/>
      <c r="AK15" s="62">
        <v>0</v>
      </c>
      <c r="AL15" s="249">
        <v>18123.099999999999</v>
      </c>
      <c r="AM15" s="289" t="e">
        <f t="shared" si="1"/>
        <v>#DIV/0!</v>
      </c>
      <c r="AN15" s="290"/>
      <c r="AO15" s="292">
        <v>0</v>
      </c>
      <c r="AP15" s="249">
        <v>16491.37</v>
      </c>
      <c r="AQ15" s="289" t="e">
        <f t="shared" si="2"/>
        <v>#DIV/0!</v>
      </c>
      <c r="AR15" s="290"/>
      <c r="AS15" s="292"/>
      <c r="AT15" s="249">
        <v>4796.7299999999996</v>
      </c>
      <c r="AU15" s="289" t="e">
        <f t="shared" si="3"/>
        <v>#DIV/0!</v>
      </c>
      <c r="AV15" s="290"/>
      <c r="AW15" s="342"/>
      <c r="AX15" s="291">
        <f t="shared" si="0"/>
        <v>0</v>
      </c>
      <c r="AY15" s="289" t="e">
        <f t="shared" si="4"/>
        <v>#DIV/0!</v>
      </c>
      <c r="AZ15" s="140" t="s">
        <v>895</v>
      </c>
    </row>
    <row r="16" spans="1:52" x14ac:dyDescent="0.25">
      <c r="A16" s="106" t="s">
        <v>363</v>
      </c>
      <c r="B16" s="66" t="str">
        <f t="shared" si="5"/>
        <v>5242</v>
      </c>
      <c r="C16" s="106" t="s">
        <v>1106</v>
      </c>
      <c r="D16" s="62">
        <v>1748.41</v>
      </c>
      <c r="E16" s="62">
        <v>3832.25</v>
      </c>
      <c r="F16" s="139"/>
      <c r="H16" s="62">
        <v>2000</v>
      </c>
      <c r="I16" s="62">
        <v>995</v>
      </c>
      <c r="J16" s="139"/>
      <c r="L16" s="62">
        <v>3000</v>
      </c>
      <c r="M16" s="62">
        <v>875</v>
      </c>
      <c r="N16" s="139"/>
      <c r="P16" s="62">
        <v>2000</v>
      </c>
      <c r="Q16" s="62">
        <v>625</v>
      </c>
      <c r="R16" s="139"/>
      <c r="T16" s="62">
        <v>2000</v>
      </c>
      <c r="U16" s="62">
        <v>3000</v>
      </c>
      <c r="V16" s="139"/>
      <c r="W16" s="137"/>
      <c r="X16" s="62">
        <v>2000</v>
      </c>
      <c r="Y16" s="62">
        <v>2125</v>
      </c>
      <c r="Z16" s="139"/>
      <c r="AA16" s="137"/>
      <c r="AB16" s="62">
        <v>2000</v>
      </c>
      <c r="AC16" s="62">
        <v>0</v>
      </c>
      <c r="AD16" s="139"/>
      <c r="AF16" s="168">
        <v>2000</v>
      </c>
      <c r="AG16" s="292">
        <v>2000</v>
      </c>
      <c r="AH16" s="141">
        <v>0</v>
      </c>
      <c r="AI16" s="1">
        <f t="shared" si="6"/>
        <v>0</v>
      </c>
      <c r="AJ16" s="1"/>
      <c r="AK16" s="141">
        <v>2000</v>
      </c>
      <c r="AL16" s="141">
        <v>0</v>
      </c>
      <c r="AM16" s="289">
        <f t="shared" si="1"/>
        <v>0</v>
      </c>
      <c r="AO16" s="292">
        <v>2000</v>
      </c>
      <c r="AP16" s="141">
        <v>0</v>
      </c>
      <c r="AQ16" s="289">
        <f t="shared" si="2"/>
        <v>0</v>
      </c>
      <c r="AS16" s="292">
        <v>2000</v>
      </c>
      <c r="AT16" s="141">
        <v>983.52</v>
      </c>
      <c r="AU16" s="289">
        <f t="shared" si="3"/>
        <v>0</v>
      </c>
      <c r="AW16" s="342">
        <v>2000</v>
      </c>
      <c r="AX16" s="291">
        <f t="shared" si="0"/>
        <v>0</v>
      </c>
      <c r="AY16" s="289">
        <f t="shared" si="4"/>
        <v>0</v>
      </c>
      <c r="AZ16" s="111"/>
    </row>
    <row r="17" spans="1:52" s="287" customFormat="1" x14ac:dyDescent="0.25">
      <c r="A17" s="288" t="s">
        <v>1473</v>
      </c>
      <c r="B17" s="288" t="str">
        <f t="shared" si="5"/>
        <v>5399</v>
      </c>
      <c r="C17" s="287" t="s">
        <v>1206</v>
      </c>
      <c r="D17" s="62"/>
      <c r="E17" s="62"/>
      <c r="F17" s="289"/>
      <c r="G17" s="290"/>
      <c r="H17" s="62"/>
      <c r="I17" s="62"/>
      <c r="J17" s="289"/>
      <c r="K17" s="290"/>
      <c r="L17" s="62"/>
      <c r="M17" s="62"/>
      <c r="N17" s="289"/>
      <c r="O17" s="290"/>
      <c r="P17" s="62"/>
      <c r="Q17" s="62"/>
      <c r="R17" s="289"/>
      <c r="S17" s="290"/>
      <c r="T17" s="62"/>
      <c r="U17" s="62"/>
      <c r="V17" s="289"/>
      <c r="W17" s="290"/>
      <c r="X17" s="62"/>
      <c r="Y17" s="62"/>
      <c r="Z17" s="289"/>
      <c r="AA17" s="290"/>
      <c r="AB17" s="62"/>
      <c r="AC17" s="62"/>
      <c r="AD17" s="289"/>
      <c r="AE17" s="290"/>
      <c r="AF17" s="291"/>
      <c r="AG17" s="292"/>
      <c r="AH17" s="141"/>
      <c r="AI17" s="1"/>
      <c r="AJ17" s="1"/>
      <c r="AK17" s="292"/>
      <c r="AL17" s="141"/>
      <c r="AM17" s="289" t="e">
        <f t="shared" si="1"/>
        <v>#DIV/0!</v>
      </c>
      <c r="AN17" s="290"/>
      <c r="AO17" s="292"/>
      <c r="AP17" s="141">
        <v>1375</v>
      </c>
      <c r="AQ17" s="289" t="e">
        <f t="shared" si="2"/>
        <v>#DIV/0!</v>
      </c>
      <c r="AR17" s="290"/>
      <c r="AS17" s="292"/>
      <c r="AT17" s="141"/>
      <c r="AU17" s="289" t="e">
        <f t="shared" si="3"/>
        <v>#DIV/0!</v>
      </c>
      <c r="AV17" s="290"/>
      <c r="AW17" s="342"/>
      <c r="AX17" s="291">
        <f>AW17-AO17</f>
        <v>0</v>
      </c>
      <c r="AY17" s="289" t="e">
        <f t="shared" si="4"/>
        <v>#DIV/0!</v>
      </c>
      <c r="AZ17" s="293"/>
    </row>
    <row r="18" spans="1:52" x14ac:dyDescent="0.25">
      <c r="A18" s="106" t="s">
        <v>364</v>
      </c>
      <c r="B18" s="66" t="str">
        <f t="shared" si="5"/>
        <v>5430</v>
      </c>
      <c r="C18" s="106" t="s">
        <v>1275</v>
      </c>
      <c r="D18" s="62">
        <v>0</v>
      </c>
      <c r="E18" s="62">
        <v>44</v>
      </c>
      <c r="F18" s="139"/>
      <c r="H18" s="62">
        <v>1000</v>
      </c>
      <c r="I18" s="62">
        <v>0</v>
      </c>
      <c r="J18" s="139"/>
      <c r="L18" s="62">
        <v>1000</v>
      </c>
      <c r="M18" s="62">
        <v>0</v>
      </c>
      <c r="N18" s="139"/>
      <c r="P18" s="62">
        <v>1000</v>
      </c>
      <c r="Q18" s="62">
        <v>0</v>
      </c>
      <c r="R18" s="139"/>
      <c r="T18" s="62">
        <v>1000</v>
      </c>
      <c r="U18" s="62">
        <v>0</v>
      </c>
      <c r="V18" s="139"/>
      <c r="W18" s="137"/>
      <c r="X18" s="62">
        <v>1000</v>
      </c>
      <c r="Y18" s="62">
        <v>0</v>
      </c>
      <c r="Z18" s="139"/>
      <c r="AA18" s="137"/>
      <c r="AB18" s="62">
        <v>1000</v>
      </c>
      <c r="AC18" s="62">
        <v>0</v>
      </c>
      <c r="AD18" s="139"/>
      <c r="AF18" s="168">
        <v>1000</v>
      </c>
      <c r="AG18" s="292">
        <v>1000</v>
      </c>
      <c r="AH18" s="141">
        <v>0</v>
      </c>
      <c r="AI18" s="1">
        <f t="shared" si="6"/>
        <v>0</v>
      </c>
      <c r="AJ18" s="1"/>
      <c r="AK18" s="141">
        <v>1000</v>
      </c>
      <c r="AL18" s="141">
        <v>0</v>
      </c>
      <c r="AM18" s="289">
        <f t="shared" si="1"/>
        <v>0</v>
      </c>
      <c r="AO18" s="292">
        <v>1000</v>
      </c>
      <c r="AP18" s="141">
        <v>0</v>
      </c>
      <c r="AQ18" s="289">
        <f t="shared" si="2"/>
        <v>0</v>
      </c>
      <c r="AS18" s="292">
        <v>1000</v>
      </c>
      <c r="AT18" s="141">
        <v>0</v>
      </c>
      <c r="AU18" s="289">
        <f t="shared" si="3"/>
        <v>0</v>
      </c>
      <c r="AW18" s="342">
        <v>1000</v>
      </c>
      <c r="AX18" s="291">
        <f t="shared" si="0"/>
        <v>0</v>
      </c>
      <c r="AY18" s="289">
        <f t="shared" si="4"/>
        <v>0</v>
      </c>
      <c r="AZ18" s="111"/>
    </row>
    <row r="19" spans="1:52" s="290" customFormat="1" x14ac:dyDescent="0.25">
      <c r="A19" s="106" t="s">
        <v>365</v>
      </c>
      <c r="B19" s="66" t="str">
        <f t="shared" si="5"/>
        <v>5450</v>
      </c>
      <c r="C19" s="106" t="s">
        <v>1248</v>
      </c>
      <c r="D19" s="62">
        <v>0</v>
      </c>
      <c r="E19" s="62">
        <v>0</v>
      </c>
      <c r="F19" s="139"/>
      <c r="G19" s="137"/>
      <c r="H19" s="62">
        <v>100</v>
      </c>
      <c r="I19" s="62">
        <v>0</v>
      </c>
      <c r="J19" s="139"/>
      <c r="K19" s="137"/>
      <c r="L19" s="62">
        <v>100</v>
      </c>
      <c r="M19" s="62">
        <v>0</v>
      </c>
      <c r="N19" s="139"/>
      <c r="O19" s="137"/>
      <c r="P19" s="62">
        <v>100</v>
      </c>
      <c r="Q19" s="62">
        <v>0</v>
      </c>
      <c r="R19" s="139"/>
      <c r="S19" s="137"/>
      <c r="T19" s="62">
        <v>100</v>
      </c>
      <c r="U19" s="62">
        <v>0</v>
      </c>
      <c r="V19" s="139"/>
      <c r="W19" s="137"/>
      <c r="X19" s="62">
        <v>100</v>
      </c>
      <c r="Y19" s="62">
        <v>0</v>
      </c>
      <c r="Z19" s="139"/>
      <c r="AA19" s="137"/>
      <c r="AB19" s="62">
        <v>100</v>
      </c>
      <c r="AC19" s="62">
        <v>0</v>
      </c>
      <c r="AD19" s="139"/>
      <c r="AE19" s="137"/>
      <c r="AF19" s="168">
        <v>100</v>
      </c>
      <c r="AG19" s="292">
        <v>100</v>
      </c>
      <c r="AH19" s="141">
        <v>0</v>
      </c>
      <c r="AI19" s="1">
        <f t="shared" si="6"/>
        <v>0</v>
      </c>
      <c r="AJ19" s="1"/>
      <c r="AK19" s="141">
        <v>100</v>
      </c>
      <c r="AL19" s="141">
        <v>32.799999999999997</v>
      </c>
      <c r="AM19" s="289">
        <f t="shared" si="1"/>
        <v>0</v>
      </c>
      <c r="AO19" s="292">
        <v>100</v>
      </c>
      <c r="AP19" s="141">
        <v>159.1</v>
      </c>
      <c r="AQ19" s="289">
        <f t="shared" si="2"/>
        <v>0</v>
      </c>
      <c r="AS19" s="292">
        <v>100</v>
      </c>
      <c r="AT19" s="141">
        <v>0</v>
      </c>
      <c r="AU19" s="289">
        <f t="shared" si="3"/>
        <v>0</v>
      </c>
      <c r="AW19" s="342">
        <v>100</v>
      </c>
      <c r="AX19" s="291">
        <f t="shared" si="0"/>
        <v>0</v>
      </c>
      <c r="AY19" s="289">
        <f t="shared" si="4"/>
        <v>0</v>
      </c>
      <c r="AZ19" s="111"/>
    </row>
    <row r="20" spans="1:52" s="290" customFormat="1" x14ac:dyDescent="0.25">
      <c r="A20" s="287" t="s">
        <v>1027</v>
      </c>
      <c r="B20" s="288" t="str">
        <f>MID(A20,14,4)</f>
        <v>5534</v>
      </c>
      <c r="C20" s="287" t="s">
        <v>1344</v>
      </c>
      <c r="D20" s="62">
        <v>0</v>
      </c>
      <c r="E20" s="62">
        <v>0</v>
      </c>
      <c r="F20" s="139"/>
      <c r="G20" s="137"/>
      <c r="H20" s="62">
        <v>0</v>
      </c>
      <c r="I20" s="62">
        <v>0</v>
      </c>
      <c r="J20" s="139"/>
      <c r="K20" s="137"/>
      <c r="L20" s="62">
        <v>0</v>
      </c>
      <c r="M20" s="62">
        <v>0</v>
      </c>
      <c r="N20" s="139"/>
      <c r="O20" s="137"/>
      <c r="P20" s="62">
        <v>0</v>
      </c>
      <c r="Q20" s="62">
        <v>0</v>
      </c>
      <c r="R20" s="139"/>
      <c r="S20" s="137"/>
      <c r="T20" s="62">
        <v>0</v>
      </c>
      <c r="U20" s="62">
        <v>0</v>
      </c>
      <c r="V20" s="139"/>
      <c r="W20" s="137"/>
      <c r="X20" s="62">
        <v>0</v>
      </c>
      <c r="Y20" s="62">
        <v>0</v>
      </c>
      <c r="Z20" s="139"/>
      <c r="AA20" s="137"/>
      <c r="AB20" s="62">
        <v>0</v>
      </c>
      <c r="AC20" s="62">
        <v>0</v>
      </c>
      <c r="AD20" s="139"/>
      <c r="AF20" s="233">
        <v>2133</v>
      </c>
      <c r="AG20" s="292">
        <v>2133</v>
      </c>
      <c r="AH20" s="141">
        <v>0</v>
      </c>
      <c r="AI20" s="1" t="e">
        <f t="shared" si="6"/>
        <v>#DIV/0!</v>
      </c>
      <c r="AJ20" s="1"/>
      <c r="AK20" s="141">
        <v>2133</v>
      </c>
      <c r="AL20" s="141">
        <v>2816.89</v>
      </c>
      <c r="AM20" s="289">
        <f t="shared" si="1"/>
        <v>0</v>
      </c>
      <c r="AO20" s="292">
        <v>2133</v>
      </c>
      <c r="AP20" s="141">
        <v>1600</v>
      </c>
      <c r="AQ20" s="289">
        <f t="shared" si="2"/>
        <v>0</v>
      </c>
      <c r="AS20" s="292">
        <v>2133</v>
      </c>
      <c r="AT20" s="141">
        <v>1625.6</v>
      </c>
      <c r="AU20" s="289">
        <f t="shared" si="3"/>
        <v>0</v>
      </c>
      <c r="AW20" s="342">
        <v>2500</v>
      </c>
      <c r="AX20" s="291">
        <f t="shared" si="0"/>
        <v>367</v>
      </c>
      <c r="AY20" s="289">
        <f t="shared" si="4"/>
        <v>0.17205813408345053</v>
      </c>
      <c r="AZ20" s="293" t="s">
        <v>1346</v>
      </c>
    </row>
    <row r="21" spans="1:52" s="290" customFormat="1" x14ac:dyDescent="0.25">
      <c r="A21" s="288" t="s">
        <v>1527</v>
      </c>
      <c r="B21" s="288" t="str">
        <f>MID(A21,14,4)</f>
        <v>5535</v>
      </c>
      <c r="C21" s="341" t="s">
        <v>1528</v>
      </c>
      <c r="D21" s="62"/>
      <c r="E21" s="62"/>
      <c r="F21" s="289"/>
      <c r="H21" s="62"/>
      <c r="I21" s="62"/>
      <c r="J21" s="289"/>
      <c r="L21" s="62"/>
      <c r="M21" s="62"/>
      <c r="N21" s="289"/>
      <c r="P21" s="62"/>
      <c r="Q21" s="62"/>
      <c r="R21" s="289"/>
      <c r="T21" s="62"/>
      <c r="U21" s="62"/>
      <c r="V21" s="289"/>
      <c r="X21" s="62"/>
      <c r="Y21" s="62"/>
      <c r="Z21" s="289"/>
      <c r="AB21" s="62"/>
      <c r="AC21" s="62"/>
      <c r="AD21" s="289"/>
      <c r="AF21" s="233"/>
      <c r="AG21" s="292"/>
      <c r="AH21" s="141"/>
      <c r="AI21" s="1"/>
      <c r="AJ21" s="1"/>
      <c r="AK21" s="292">
        <v>1800</v>
      </c>
      <c r="AL21" s="141">
        <v>2125</v>
      </c>
      <c r="AM21" s="289" t="e">
        <f t="shared" si="1"/>
        <v>#DIV/0!</v>
      </c>
      <c r="AO21" s="292">
        <v>2000</v>
      </c>
      <c r="AP21" s="141">
        <v>500</v>
      </c>
      <c r="AQ21" s="289">
        <f t="shared" si="2"/>
        <v>0.1111111111111111</v>
      </c>
      <c r="AS21" s="292">
        <v>2000</v>
      </c>
      <c r="AT21" s="141">
        <v>0</v>
      </c>
      <c r="AU21" s="289">
        <f t="shared" si="3"/>
        <v>0</v>
      </c>
      <c r="AW21" s="342">
        <v>2000</v>
      </c>
      <c r="AX21" s="291">
        <f t="shared" si="0"/>
        <v>0</v>
      </c>
      <c r="AY21" s="289">
        <f t="shared" si="4"/>
        <v>0</v>
      </c>
      <c r="AZ21" s="343" t="s">
        <v>1529</v>
      </c>
    </row>
    <row r="22" spans="1:52" s="290" customFormat="1" x14ac:dyDescent="0.25">
      <c r="A22" s="106" t="s">
        <v>366</v>
      </c>
      <c r="B22" s="66" t="str">
        <f t="shared" si="5"/>
        <v>5850</v>
      </c>
      <c r="C22" s="106" t="s">
        <v>1276</v>
      </c>
      <c r="D22" s="62">
        <v>0</v>
      </c>
      <c r="E22" s="62">
        <v>0</v>
      </c>
      <c r="F22" s="139"/>
      <c r="G22" s="137"/>
      <c r="H22" s="62">
        <v>200</v>
      </c>
      <c r="I22" s="62">
        <v>172.9</v>
      </c>
      <c r="J22" s="139"/>
      <c r="K22" s="137"/>
      <c r="L22" s="62">
        <v>200</v>
      </c>
      <c r="M22" s="62">
        <v>0</v>
      </c>
      <c r="N22" s="139"/>
      <c r="O22" s="137"/>
      <c r="P22" s="62">
        <v>100</v>
      </c>
      <c r="Q22" s="62">
        <v>0</v>
      </c>
      <c r="R22" s="139"/>
      <c r="S22" s="137"/>
      <c r="T22" s="62">
        <v>100</v>
      </c>
      <c r="U22" s="62">
        <v>0</v>
      </c>
      <c r="V22" s="139"/>
      <c r="W22" s="137"/>
      <c r="X22" s="62">
        <v>100</v>
      </c>
      <c r="Y22" s="62">
        <v>0</v>
      </c>
      <c r="Z22" s="139"/>
      <c r="AA22" s="137"/>
      <c r="AB22" s="62">
        <v>100</v>
      </c>
      <c r="AC22" s="62">
        <v>0</v>
      </c>
      <c r="AD22" s="139"/>
      <c r="AE22" s="137"/>
      <c r="AF22" s="168">
        <v>100</v>
      </c>
      <c r="AG22" s="292">
        <v>100</v>
      </c>
      <c r="AH22" s="141">
        <v>0</v>
      </c>
      <c r="AI22" s="1">
        <f>(AG22-AB22)/AB22</f>
        <v>0</v>
      </c>
      <c r="AJ22" s="1"/>
      <c r="AK22" s="141">
        <v>100</v>
      </c>
      <c r="AL22" s="141">
        <v>0</v>
      </c>
      <c r="AM22" s="289">
        <f t="shared" si="1"/>
        <v>0</v>
      </c>
      <c r="AO22" s="292">
        <v>100</v>
      </c>
      <c r="AP22" s="141">
        <v>0</v>
      </c>
      <c r="AQ22" s="289">
        <f t="shared" si="2"/>
        <v>0</v>
      </c>
      <c r="AS22" s="292">
        <v>100</v>
      </c>
      <c r="AT22" s="141">
        <v>0</v>
      </c>
      <c r="AU22" s="289">
        <f t="shared" si="3"/>
        <v>0</v>
      </c>
      <c r="AW22" s="342">
        <v>100</v>
      </c>
      <c r="AX22" s="291">
        <f t="shared" si="0"/>
        <v>0</v>
      </c>
      <c r="AY22" s="289">
        <f t="shared" si="4"/>
        <v>0</v>
      </c>
      <c r="AZ22" s="111"/>
    </row>
    <row r="23" spans="1:52" s="65" customFormat="1" x14ac:dyDescent="0.25">
      <c r="A23" s="142"/>
      <c r="B23" s="142"/>
      <c r="C23" s="142" t="s">
        <v>1530</v>
      </c>
      <c r="D23" s="143">
        <f>SUM(D14:D22)</f>
        <v>1748.41</v>
      </c>
      <c r="E23" s="294">
        <f>SUM(E14:E22)</f>
        <v>3876.25</v>
      </c>
      <c r="F23" s="144">
        <v>2.4</v>
      </c>
      <c r="G23" s="142"/>
      <c r="H23" s="294">
        <f>SUM(H14:H22)</f>
        <v>3300</v>
      </c>
      <c r="I23" s="294">
        <f>SUM(I14:I22)</f>
        <v>1167.9000000000001</v>
      </c>
      <c r="J23" s="144">
        <v>2.4</v>
      </c>
      <c r="K23" s="142"/>
      <c r="L23" s="294">
        <f>SUM(L14:L22)</f>
        <v>4300</v>
      </c>
      <c r="M23" s="294">
        <f>SUM(M14:M22)</f>
        <v>875</v>
      </c>
      <c r="N23" s="144">
        <v>2.4</v>
      </c>
      <c r="O23" s="142"/>
      <c r="P23" s="294">
        <f>SUM(P14:P22)</f>
        <v>3200</v>
      </c>
      <c r="Q23" s="294">
        <f>SUM(Q14:Q22)</f>
        <v>625</v>
      </c>
      <c r="R23" s="144">
        <v>2.4</v>
      </c>
      <c r="S23" s="142"/>
      <c r="T23" s="294">
        <f>SUM(T14:T22)</f>
        <v>3200</v>
      </c>
      <c r="U23" s="294">
        <f>SUM(U14:U22)</f>
        <v>4029.3599999999997</v>
      </c>
      <c r="V23" s="144">
        <v>2.4</v>
      </c>
      <c r="W23" s="142"/>
      <c r="X23" s="294">
        <f>SUM(X14:X22)</f>
        <v>3200</v>
      </c>
      <c r="Y23" s="294">
        <f>SUM(Y14:Y22)</f>
        <v>26659.600000000002</v>
      </c>
      <c r="Z23" s="145">
        <f>(X23-T23)/T23</f>
        <v>0</v>
      </c>
      <c r="AA23" s="142"/>
      <c r="AB23" s="294">
        <f>SUM(AB14:AB22)</f>
        <v>3200</v>
      </c>
      <c r="AC23" s="294">
        <f>SUM(AC14:AC22)</f>
        <v>12415.03</v>
      </c>
      <c r="AD23" s="144">
        <f>(AB23-X23)/X23</f>
        <v>0</v>
      </c>
      <c r="AE23" s="142"/>
      <c r="AF23" s="143">
        <f>SUM(AF6:AF22)</f>
        <v>22333</v>
      </c>
      <c r="AG23" s="294">
        <f>SUM(AG14:AG22)</f>
        <v>5333</v>
      </c>
      <c r="AH23" s="294">
        <f>SUM(AH14:AH22)</f>
        <v>14228.630000000001</v>
      </c>
      <c r="AI23" s="144">
        <f>(AG23-AB23)/AB23</f>
        <v>0.66656249999999995</v>
      </c>
      <c r="AJ23" s="144"/>
      <c r="AK23" s="294">
        <f>SUM(AK14:AK22)</f>
        <v>7133</v>
      </c>
      <c r="AL23" s="294">
        <f>SUM(AL14:AL22)</f>
        <v>23216.769999999997</v>
      </c>
      <c r="AM23" s="144">
        <f t="shared" si="1"/>
        <v>0.3375210950684418</v>
      </c>
      <c r="AN23" s="142"/>
      <c r="AO23" s="294">
        <f>SUM(AO14:AO22)</f>
        <v>7333</v>
      </c>
      <c r="AP23" s="294">
        <f>SUM(AP14:AP22)</f>
        <v>20319.039999999997</v>
      </c>
      <c r="AQ23" s="144">
        <f t="shared" si="2"/>
        <v>2.8038693396887707E-2</v>
      </c>
      <c r="AR23" s="142"/>
      <c r="AS23" s="294">
        <f>SUM(AS14:AS22)</f>
        <v>7333</v>
      </c>
      <c r="AT23" s="294">
        <f>SUM(AT14:AT22)</f>
        <v>7558.15</v>
      </c>
      <c r="AU23" s="144">
        <f t="shared" si="3"/>
        <v>0</v>
      </c>
      <c r="AV23" s="142"/>
      <c r="AW23" s="294">
        <f>SUM(AW14:AW22)</f>
        <v>7700</v>
      </c>
      <c r="AX23" s="294">
        <f>SUM(AX14:AX22)</f>
        <v>367</v>
      </c>
      <c r="AY23" s="144">
        <f t="shared" si="4"/>
        <v>5.0047729442247377E-2</v>
      </c>
      <c r="AZ23" s="142"/>
    </row>
    <row r="24" spans="1:52" s="290" customFormat="1" x14ac:dyDescent="0.25">
      <c r="A24" s="135"/>
      <c r="B24" s="135"/>
      <c r="C24" s="135"/>
      <c r="D24" s="62"/>
      <c r="E24" s="62"/>
      <c r="F24" s="139"/>
      <c r="G24" s="137"/>
      <c r="H24" s="62"/>
      <c r="I24" s="62"/>
      <c r="J24" s="139"/>
      <c r="K24" s="137"/>
      <c r="L24" s="62"/>
      <c r="M24" s="62"/>
      <c r="N24" s="139"/>
      <c r="O24" s="137"/>
      <c r="P24" s="62"/>
      <c r="Q24" s="62"/>
      <c r="R24" s="139"/>
      <c r="S24" s="137"/>
      <c r="T24" s="62"/>
      <c r="U24" s="62"/>
      <c r="V24" s="139"/>
      <c r="W24" s="137"/>
      <c r="X24" s="62"/>
      <c r="Y24" s="62"/>
      <c r="Z24" s="139"/>
      <c r="AA24" s="137"/>
      <c r="AB24" s="62"/>
      <c r="AC24" s="62"/>
      <c r="AD24" s="139"/>
      <c r="AE24" s="137"/>
      <c r="AF24" s="62"/>
      <c r="AG24" s="62"/>
      <c r="AH24" s="62"/>
      <c r="AI24" s="139"/>
      <c r="AJ24" s="139"/>
      <c r="AK24" s="62"/>
      <c r="AL24" s="62"/>
      <c r="AM24" s="289"/>
      <c r="AO24" s="62"/>
      <c r="AP24" s="62"/>
      <c r="AQ24" s="289"/>
      <c r="AS24" s="62"/>
      <c r="AT24" s="62"/>
      <c r="AU24" s="289"/>
      <c r="AW24" s="62"/>
      <c r="AX24" s="62"/>
      <c r="AY24" s="289"/>
      <c r="AZ24" s="135"/>
    </row>
    <row r="25" spans="1:52" s="65" customFormat="1" ht="12.75" x14ac:dyDescent="0.2">
      <c r="A25" s="151"/>
      <c r="B25" s="151"/>
      <c r="C25" s="156" t="s">
        <v>169</v>
      </c>
      <c r="D25" s="153">
        <f>D12+D23</f>
        <v>4148.41</v>
      </c>
      <c r="E25" s="295">
        <f>E12+E23</f>
        <v>4148.41</v>
      </c>
      <c r="F25" s="154">
        <v>2.4</v>
      </c>
      <c r="G25" s="151"/>
      <c r="H25" s="295">
        <f>H12+H23</f>
        <v>6500</v>
      </c>
      <c r="I25" s="295">
        <f>I12+I23</f>
        <v>1261.0500000000002</v>
      </c>
      <c r="J25" s="154">
        <v>2.4</v>
      </c>
      <c r="K25" s="151"/>
      <c r="L25" s="295">
        <f>L12+L23</f>
        <v>22100</v>
      </c>
      <c r="M25" s="295">
        <f>M12+M23</f>
        <v>14771.04</v>
      </c>
      <c r="N25" s="154">
        <v>2.4</v>
      </c>
      <c r="O25" s="151"/>
      <c r="P25" s="295">
        <f>P12+P23</f>
        <v>19200</v>
      </c>
      <c r="Q25" s="295">
        <f>Q12+Q23</f>
        <v>16091.95</v>
      </c>
      <c r="R25" s="154">
        <v>2.4</v>
      </c>
      <c r="S25" s="151"/>
      <c r="T25" s="295">
        <f>T12+T23</f>
        <v>20200</v>
      </c>
      <c r="U25" s="295">
        <f>U12+U23</f>
        <v>21601.21</v>
      </c>
      <c r="V25" s="154">
        <v>2.4</v>
      </c>
      <c r="W25" s="151"/>
      <c r="X25" s="295">
        <f>X12+X23</f>
        <v>20200</v>
      </c>
      <c r="Y25" s="295">
        <f>Y12+Y23</f>
        <v>29487.61</v>
      </c>
      <c r="Z25" s="154">
        <f>(X25-T25)/T25</f>
        <v>0</v>
      </c>
      <c r="AA25" s="151"/>
      <c r="AB25" s="295">
        <f>AB12+AB23</f>
        <v>20200</v>
      </c>
      <c r="AC25" s="295">
        <f>AC12+AC23</f>
        <v>20728.900000000001</v>
      </c>
      <c r="AD25" s="154">
        <f>(AB25-X25)/X25</f>
        <v>0</v>
      </c>
      <c r="AE25" s="151"/>
      <c r="AF25" s="153" t="e">
        <f>#REF!+AF23</f>
        <v>#REF!</v>
      </c>
      <c r="AG25" s="295">
        <f>AG12+AG23</f>
        <v>22333</v>
      </c>
      <c r="AH25" s="295">
        <f>AH12+AH23</f>
        <v>21127.46</v>
      </c>
      <c r="AI25" s="154">
        <f>(AG25-AB25)/AB25</f>
        <v>0.10559405940594059</v>
      </c>
      <c r="AJ25" s="154"/>
      <c r="AK25" s="295">
        <f>AK12+AK23</f>
        <v>24133</v>
      </c>
      <c r="AL25" s="295">
        <f>AL12+AL23</f>
        <v>28649.799999999996</v>
      </c>
      <c r="AM25" s="154">
        <f t="shared" si="1"/>
        <v>8.0598217883849008E-2</v>
      </c>
      <c r="AN25" s="151"/>
      <c r="AO25" s="295">
        <f>AO12+AO23</f>
        <v>32533</v>
      </c>
      <c r="AP25" s="295">
        <f>AP12+AP23</f>
        <v>34914.119999999995</v>
      </c>
      <c r="AQ25" s="154">
        <f t="shared" si="2"/>
        <v>0.34807110595450214</v>
      </c>
      <c r="AR25" s="151"/>
      <c r="AS25" s="295">
        <f>AS12+AS23</f>
        <v>32533</v>
      </c>
      <c r="AT25" s="295">
        <f>AT12+AT23</f>
        <v>12194.36</v>
      </c>
      <c r="AU25" s="154">
        <f t="shared" si="3"/>
        <v>0</v>
      </c>
      <c r="AV25" s="151"/>
      <c r="AW25" s="295">
        <f>AW12+AW23</f>
        <v>32900</v>
      </c>
      <c r="AX25" s="295">
        <f>AX12+AX23</f>
        <v>367</v>
      </c>
      <c r="AY25" s="154">
        <f t="shared" si="4"/>
        <v>1.1280853287431223E-2</v>
      </c>
      <c r="AZ25" s="156"/>
    </row>
    <row r="26" spans="1:52" x14ac:dyDescent="0.25">
      <c r="D26" s="67"/>
      <c r="H26" s="67"/>
      <c r="L26" s="67"/>
      <c r="P26" s="67"/>
      <c r="T26" s="67"/>
      <c r="X26" s="67"/>
      <c r="AB26" s="67"/>
      <c r="AF26" s="67"/>
      <c r="AG26" s="67"/>
      <c r="AK26" s="296"/>
      <c r="AO26" s="296"/>
      <c r="AS26" s="296"/>
      <c r="AX26" s="106"/>
      <c r="AY26" s="135"/>
    </row>
    <row r="27" spans="1:52" s="61" customFormat="1" ht="14.25" thickBot="1" x14ac:dyDescent="0.3">
      <c r="C27" s="61" t="s">
        <v>170</v>
      </c>
      <c r="D27" s="69"/>
      <c r="E27" s="68">
        <f>D25-E25</f>
        <v>0</v>
      </c>
      <c r="G27" s="65"/>
      <c r="H27" s="69"/>
      <c r="I27" s="68">
        <f>H25-I25</f>
        <v>5238.95</v>
      </c>
      <c r="K27" s="65"/>
      <c r="L27" s="69"/>
      <c r="M27" s="68">
        <f>L25-M25</f>
        <v>7328.9599999999991</v>
      </c>
      <c r="O27" s="65"/>
      <c r="P27" s="69"/>
      <c r="Q27" s="68">
        <f>P25-Q25</f>
        <v>3108.0499999999993</v>
      </c>
      <c r="S27" s="65"/>
      <c r="T27" s="69"/>
      <c r="U27" s="68">
        <f>T25-U25</f>
        <v>-1401.2099999999991</v>
      </c>
      <c r="W27" s="65"/>
      <c r="X27" s="69"/>
      <c r="Y27" s="68">
        <f>X25-Y25</f>
        <v>-9287.61</v>
      </c>
      <c r="AA27" s="65"/>
      <c r="AB27" s="69"/>
      <c r="AC27" s="68">
        <f>AB25-AC25</f>
        <v>-528.90000000000146</v>
      </c>
      <c r="AE27" s="65"/>
      <c r="AF27" s="69"/>
      <c r="AG27" s="69"/>
      <c r="AH27" s="68">
        <f>AG25-AH25</f>
        <v>1205.5400000000009</v>
      </c>
      <c r="AK27" s="69"/>
      <c r="AL27" s="439">
        <f>AK25-AL25</f>
        <v>-4516.7999999999956</v>
      </c>
      <c r="AN27" s="65"/>
      <c r="AO27" s="69"/>
      <c r="AP27" s="439">
        <f>AO25-AP25</f>
        <v>-2381.1199999999953</v>
      </c>
      <c r="AR27" s="65"/>
      <c r="AS27" s="69"/>
      <c r="AT27" s="68">
        <f>AS25-AT25</f>
        <v>20338.64</v>
      </c>
      <c r="AV27" s="65"/>
      <c r="AW27" s="70"/>
      <c r="AX27" s="341"/>
    </row>
    <row r="28" spans="1:52" ht="14.25" thickTop="1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  <c r="AX28" s="106"/>
    </row>
    <row r="29" spans="1:52" s="135" customFormat="1" x14ac:dyDescent="0.25">
      <c r="A29" s="138" t="s">
        <v>324</v>
      </c>
      <c r="B29" s="386" t="str">
        <f>MID(A29,14,4)</f>
        <v>5210</v>
      </c>
      <c r="C29" s="387" t="s">
        <v>1557</v>
      </c>
      <c r="D29" s="388">
        <v>7500</v>
      </c>
      <c r="E29" s="388">
        <v>7483.43</v>
      </c>
      <c r="F29" s="389"/>
      <c r="G29" s="390"/>
      <c r="H29" s="388">
        <v>8500</v>
      </c>
      <c r="I29" s="388">
        <v>6721.78</v>
      </c>
      <c r="J29" s="389"/>
      <c r="K29" s="390"/>
      <c r="L29" s="388">
        <v>8800</v>
      </c>
      <c r="M29" s="388">
        <v>6361.81</v>
      </c>
      <c r="N29" s="389"/>
      <c r="O29" s="390"/>
      <c r="P29" s="388">
        <v>6900</v>
      </c>
      <c r="Q29" s="388">
        <v>7042.73</v>
      </c>
      <c r="R29" s="389"/>
      <c r="S29" s="390"/>
      <c r="T29" s="388">
        <v>7000</v>
      </c>
      <c r="U29" s="388">
        <v>5826.65</v>
      </c>
      <c r="V29" s="389"/>
      <c r="W29" s="390"/>
      <c r="X29" s="388">
        <v>7000</v>
      </c>
      <c r="Y29" s="388">
        <v>0</v>
      </c>
      <c r="Z29" s="389"/>
      <c r="AA29" s="390"/>
      <c r="AB29" s="388">
        <v>7000</v>
      </c>
      <c r="AC29" s="388">
        <v>3642.55</v>
      </c>
      <c r="AD29" s="389"/>
      <c r="AE29" s="390"/>
      <c r="AF29" s="388">
        <v>7000</v>
      </c>
      <c r="AG29" s="388">
        <v>7000</v>
      </c>
      <c r="AH29" s="388">
        <v>1657.08</v>
      </c>
      <c r="AI29" s="389">
        <v>0</v>
      </c>
      <c r="AJ29" s="389"/>
      <c r="AK29" s="388">
        <v>7000</v>
      </c>
      <c r="AL29" s="388">
        <v>1003.48</v>
      </c>
      <c r="AM29" s="389"/>
      <c r="AN29" s="390"/>
      <c r="AO29" s="388">
        <v>7000</v>
      </c>
      <c r="AP29" s="388">
        <v>761.17</v>
      </c>
      <c r="AQ29" s="389"/>
      <c r="AR29" s="390"/>
      <c r="AS29" s="388">
        <v>7000</v>
      </c>
      <c r="AT29" s="388">
        <v>1165.06</v>
      </c>
      <c r="AU29" s="389"/>
      <c r="AV29" s="390"/>
      <c r="AW29" s="388">
        <v>7000</v>
      </c>
      <c r="AX29" s="391"/>
      <c r="AY29" s="389"/>
      <c r="AZ29" s="392" t="s">
        <v>952</v>
      </c>
    </row>
    <row r="30" spans="1:52" s="135" customFormat="1" x14ac:dyDescent="0.25">
      <c r="A30" s="138" t="s">
        <v>348</v>
      </c>
      <c r="B30" s="393" t="str">
        <f>MID(A30,14,4)</f>
        <v>5210</v>
      </c>
      <c r="C30" s="394" t="s">
        <v>1558</v>
      </c>
      <c r="D30" s="395">
        <v>2500</v>
      </c>
      <c r="E30" s="395">
        <v>2174.84</v>
      </c>
      <c r="F30" s="80"/>
      <c r="G30" s="76"/>
      <c r="H30" s="395">
        <v>2500</v>
      </c>
      <c r="I30" s="395">
        <v>1881.85</v>
      </c>
      <c r="J30" s="80"/>
      <c r="K30" s="76"/>
      <c r="L30" s="395">
        <v>2500</v>
      </c>
      <c r="M30" s="395">
        <v>1549.41</v>
      </c>
      <c r="N30" s="80"/>
      <c r="O30" s="76"/>
      <c r="P30" s="395">
        <v>2500</v>
      </c>
      <c r="Q30" s="395">
        <v>1861.85</v>
      </c>
      <c r="R30" s="80"/>
      <c r="S30" s="76"/>
      <c r="T30" s="395">
        <v>2500</v>
      </c>
      <c r="U30" s="395">
        <v>1273.82</v>
      </c>
      <c r="V30" s="80"/>
      <c r="W30" s="76"/>
      <c r="X30" s="395">
        <v>2200</v>
      </c>
      <c r="Y30" s="395">
        <v>0</v>
      </c>
      <c r="Z30" s="80"/>
      <c r="AA30" s="76"/>
      <c r="AB30" s="395">
        <v>2200</v>
      </c>
      <c r="AC30" s="395">
        <v>0</v>
      </c>
      <c r="AD30" s="80"/>
      <c r="AE30" s="76"/>
      <c r="AF30" s="395">
        <v>2200</v>
      </c>
      <c r="AG30" s="395">
        <v>2200</v>
      </c>
      <c r="AH30" s="395"/>
      <c r="AI30" s="80">
        <v>0</v>
      </c>
      <c r="AJ30" s="80"/>
      <c r="AK30" s="395">
        <v>2200</v>
      </c>
      <c r="AL30" s="395">
        <v>0</v>
      </c>
      <c r="AM30" s="80"/>
      <c r="AN30" s="76"/>
      <c r="AO30" s="395">
        <v>2200</v>
      </c>
      <c r="AP30" s="347"/>
      <c r="AQ30" s="80"/>
      <c r="AR30" s="76"/>
      <c r="AS30" s="395">
        <v>2200</v>
      </c>
      <c r="AT30" s="395">
        <v>0</v>
      </c>
      <c r="AU30" s="80"/>
      <c r="AV30" s="76"/>
      <c r="AW30" s="395">
        <v>2200</v>
      </c>
      <c r="AX30" s="396"/>
      <c r="AY30" s="80"/>
      <c r="AZ30" s="397" t="s">
        <v>953</v>
      </c>
    </row>
    <row r="31" spans="1:52" s="135" customFormat="1" x14ac:dyDescent="0.25">
      <c r="A31" s="58" t="s">
        <v>361</v>
      </c>
      <c r="B31" s="393" t="str">
        <f>MID(A31,14,4)</f>
        <v>5210</v>
      </c>
      <c r="C31" s="394" t="s">
        <v>1559</v>
      </c>
      <c r="D31" s="395">
        <v>1200</v>
      </c>
      <c r="E31" s="395">
        <v>272.16000000000003</v>
      </c>
      <c r="F31" s="80"/>
      <c r="G31" s="76"/>
      <c r="H31" s="395">
        <v>2000</v>
      </c>
      <c r="I31" s="395">
        <v>93.15</v>
      </c>
      <c r="J31" s="80"/>
      <c r="K31" s="76"/>
      <c r="L31" s="395">
        <v>11000</v>
      </c>
      <c r="M31" s="395">
        <v>6644.98</v>
      </c>
      <c r="N31" s="80"/>
      <c r="O31" s="76"/>
      <c r="P31" s="395">
        <v>10000</v>
      </c>
      <c r="Q31" s="395">
        <v>8140.13</v>
      </c>
      <c r="R31" s="80"/>
      <c r="S31" s="76"/>
      <c r="T31" s="395">
        <v>11000</v>
      </c>
      <c r="U31" s="395">
        <v>12302.83</v>
      </c>
      <c r="V31" s="80"/>
      <c r="W31" s="76"/>
      <c r="X31" s="395">
        <v>10000</v>
      </c>
      <c r="Y31" s="395">
        <v>0</v>
      </c>
      <c r="Z31" s="80"/>
      <c r="AA31" s="76"/>
      <c r="AB31" s="395">
        <v>10000</v>
      </c>
      <c r="AC31" s="395">
        <v>5279.79</v>
      </c>
      <c r="AD31" s="80"/>
      <c r="AE31" s="76"/>
      <c r="AF31" s="395">
        <v>10000</v>
      </c>
      <c r="AG31" s="395">
        <v>10000</v>
      </c>
      <c r="AH31" s="395">
        <v>2435.89</v>
      </c>
      <c r="AI31" s="80">
        <v>0</v>
      </c>
      <c r="AJ31" s="80"/>
      <c r="AK31" s="395">
        <v>10000</v>
      </c>
      <c r="AL31" s="395">
        <v>1032.6400000000001</v>
      </c>
      <c r="AM31" s="80"/>
      <c r="AN31" s="76"/>
      <c r="AO31" s="395">
        <v>10000</v>
      </c>
      <c r="AP31" s="486">
        <v>578.22</v>
      </c>
      <c r="AQ31" s="80"/>
      <c r="AR31" s="76"/>
      <c r="AS31" s="395">
        <v>10000</v>
      </c>
      <c r="AT31" s="395">
        <v>502.96</v>
      </c>
      <c r="AU31" s="80"/>
      <c r="AV31" s="76"/>
      <c r="AW31" s="395">
        <v>10000</v>
      </c>
      <c r="AX31" s="396"/>
      <c r="AY31" s="80"/>
      <c r="AZ31" s="397" t="s">
        <v>823</v>
      </c>
    </row>
    <row r="32" spans="1:52" s="135" customFormat="1" x14ac:dyDescent="0.25">
      <c r="A32" s="138" t="s">
        <v>367</v>
      </c>
      <c r="B32" s="393" t="str">
        <f t="shared" ref="B32:B39" si="7">MID(A32,14,4)</f>
        <v>5210</v>
      </c>
      <c r="C32" s="394" t="s">
        <v>1560</v>
      </c>
      <c r="D32" s="395">
        <v>1200</v>
      </c>
      <c r="E32" s="395">
        <v>617.66</v>
      </c>
      <c r="F32" s="80"/>
      <c r="G32" s="76"/>
      <c r="H32" s="395">
        <v>1200</v>
      </c>
      <c r="I32" s="395">
        <v>629.12</v>
      </c>
      <c r="J32" s="80"/>
      <c r="K32" s="76"/>
      <c r="L32" s="395">
        <v>1000</v>
      </c>
      <c r="M32" s="395">
        <v>603.13</v>
      </c>
      <c r="N32" s="80"/>
      <c r="O32" s="76"/>
      <c r="P32" s="395">
        <v>800</v>
      </c>
      <c r="Q32" s="395">
        <v>765.17</v>
      </c>
      <c r="R32" s="80"/>
      <c r="S32" s="76"/>
      <c r="T32" s="395">
        <v>800</v>
      </c>
      <c r="U32" s="395">
        <v>538.72</v>
      </c>
      <c r="V32" s="80"/>
      <c r="W32" s="76"/>
      <c r="X32" s="395">
        <v>800</v>
      </c>
      <c r="Y32" s="395">
        <v>541.98</v>
      </c>
      <c r="Z32" s="80"/>
      <c r="AA32" s="76"/>
      <c r="AB32" s="395">
        <v>800</v>
      </c>
      <c r="AC32" s="395">
        <v>733.55</v>
      </c>
      <c r="AD32" s="80"/>
      <c r="AE32" s="76"/>
      <c r="AF32" s="395">
        <v>800</v>
      </c>
      <c r="AG32" s="395">
        <v>800</v>
      </c>
      <c r="AH32" s="395">
        <v>262.49</v>
      </c>
      <c r="AI32" s="80">
        <v>0</v>
      </c>
      <c r="AJ32" s="80"/>
      <c r="AK32" s="395">
        <v>800</v>
      </c>
      <c r="AL32" s="395">
        <v>281.08</v>
      </c>
      <c r="AM32" s="80"/>
      <c r="AN32" s="76"/>
      <c r="AO32" s="395">
        <v>800</v>
      </c>
      <c r="AP32" s="486">
        <v>173.79</v>
      </c>
      <c r="AQ32" s="80"/>
      <c r="AR32" s="76"/>
      <c r="AS32" s="395">
        <v>800</v>
      </c>
      <c r="AT32" s="395">
        <v>89.12</v>
      </c>
      <c r="AU32" s="80"/>
      <c r="AV32" s="76"/>
      <c r="AW32" s="395">
        <v>800</v>
      </c>
      <c r="AX32" s="396"/>
      <c r="AY32" s="80"/>
      <c r="AZ32" s="397" t="s">
        <v>958</v>
      </c>
    </row>
    <row r="33" spans="1:52" s="135" customFormat="1" x14ac:dyDescent="0.25">
      <c r="A33" s="138" t="s">
        <v>387</v>
      </c>
      <c r="B33" s="393" t="str">
        <f t="shared" si="7"/>
        <v>5210</v>
      </c>
      <c r="C33" s="394" t="s">
        <v>1561</v>
      </c>
      <c r="D33" s="395">
        <v>4400</v>
      </c>
      <c r="E33" s="395">
        <v>2761.74</v>
      </c>
      <c r="F33" s="80"/>
      <c r="G33" s="76"/>
      <c r="H33" s="395">
        <v>4400</v>
      </c>
      <c r="I33" s="395">
        <v>2270.62</v>
      </c>
      <c r="J33" s="80"/>
      <c r="K33" s="76"/>
      <c r="L33" s="395">
        <v>3200</v>
      </c>
      <c r="M33" s="395">
        <v>2563.12</v>
      </c>
      <c r="N33" s="80"/>
      <c r="O33" s="76"/>
      <c r="P33" s="395">
        <v>3200</v>
      </c>
      <c r="Q33" s="395">
        <v>2658.61</v>
      </c>
      <c r="R33" s="80"/>
      <c r="S33" s="76"/>
      <c r="T33" s="395">
        <v>3200</v>
      </c>
      <c r="U33" s="395">
        <v>2034.71</v>
      </c>
      <c r="V33" s="80"/>
      <c r="W33" s="76"/>
      <c r="X33" s="395">
        <v>3200</v>
      </c>
      <c r="Y33" s="395">
        <v>0</v>
      </c>
      <c r="Z33" s="80"/>
      <c r="AA33" s="76"/>
      <c r="AB33" s="395">
        <v>3200</v>
      </c>
      <c r="AC33" s="395">
        <v>1123.55</v>
      </c>
      <c r="AD33" s="80"/>
      <c r="AE33" s="76"/>
      <c r="AF33" s="395">
        <v>3200</v>
      </c>
      <c r="AG33" s="395">
        <v>3200</v>
      </c>
      <c r="AH33" s="395">
        <v>1166.75</v>
      </c>
      <c r="AI33" s="80">
        <v>0</v>
      </c>
      <c r="AJ33" s="80"/>
      <c r="AK33" s="395">
        <v>3200</v>
      </c>
      <c r="AL33" s="395">
        <v>1089.8699999999999</v>
      </c>
      <c r="AM33" s="80"/>
      <c r="AN33" s="76"/>
      <c r="AO33" s="395">
        <v>3200</v>
      </c>
      <c r="AP33" s="486">
        <v>930.08</v>
      </c>
      <c r="AQ33" s="80"/>
      <c r="AR33" s="76"/>
      <c r="AS33" s="395">
        <v>3200</v>
      </c>
      <c r="AT33" s="395">
        <v>855.54</v>
      </c>
      <c r="AU33" s="80"/>
      <c r="AV33" s="76"/>
      <c r="AW33" s="395">
        <v>3200</v>
      </c>
      <c r="AX33" s="396"/>
      <c r="AY33" s="80"/>
      <c r="AZ33" s="397" t="s">
        <v>954</v>
      </c>
    </row>
    <row r="34" spans="1:52" s="135" customFormat="1" x14ac:dyDescent="0.25">
      <c r="A34" s="138" t="s">
        <v>418</v>
      </c>
      <c r="B34" s="393" t="str">
        <f t="shared" si="7"/>
        <v>5210</v>
      </c>
      <c r="C34" s="394" t="s">
        <v>1562</v>
      </c>
      <c r="D34" s="395">
        <v>2400</v>
      </c>
      <c r="E34" s="395">
        <v>2316.4899999999998</v>
      </c>
      <c r="F34" s="80"/>
      <c r="G34" s="76"/>
      <c r="H34" s="395">
        <v>2400</v>
      </c>
      <c r="I34" s="395">
        <v>2208.38</v>
      </c>
      <c r="J34" s="80"/>
      <c r="K34" s="76"/>
      <c r="L34" s="395">
        <v>2400</v>
      </c>
      <c r="M34" s="395">
        <v>2072.3200000000002</v>
      </c>
      <c r="N34" s="80"/>
      <c r="O34" s="76"/>
      <c r="P34" s="395">
        <v>2400</v>
      </c>
      <c r="Q34" s="395">
        <v>2701.53</v>
      </c>
      <c r="R34" s="80"/>
      <c r="S34" s="76"/>
      <c r="T34" s="395">
        <v>2300</v>
      </c>
      <c r="U34" s="395">
        <v>2157.4699999999998</v>
      </c>
      <c r="V34" s="80"/>
      <c r="W34" s="76"/>
      <c r="X34" s="395">
        <v>2800</v>
      </c>
      <c r="Y34" s="395">
        <v>816.9</v>
      </c>
      <c r="Z34" s="80"/>
      <c r="AA34" s="76"/>
      <c r="AB34" s="395">
        <v>2200</v>
      </c>
      <c r="AC34" s="395">
        <v>859.23</v>
      </c>
      <c r="AD34" s="80"/>
      <c r="AE34" s="76"/>
      <c r="AF34" s="395">
        <v>1600</v>
      </c>
      <c r="AG34" s="395">
        <v>1600</v>
      </c>
      <c r="AH34" s="395">
        <v>398.29</v>
      </c>
      <c r="AI34" s="80">
        <v>-0.27272727272727271</v>
      </c>
      <c r="AJ34" s="80"/>
      <c r="AK34" s="395">
        <v>2200</v>
      </c>
      <c r="AL34" s="395">
        <v>644.34</v>
      </c>
      <c r="AM34" s="80"/>
      <c r="AN34" s="76"/>
      <c r="AO34" s="395">
        <v>2200</v>
      </c>
      <c r="AP34" s="486">
        <v>39.5</v>
      </c>
      <c r="AQ34" s="80"/>
      <c r="AR34" s="76"/>
      <c r="AS34" s="395">
        <v>2200</v>
      </c>
      <c r="AT34" s="395"/>
      <c r="AU34" s="80"/>
      <c r="AV34" s="76"/>
      <c r="AW34" s="395">
        <v>2200</v>
      </c>
      <c r="AX34" s="396"/>
      <c r="AY34" s="80"/>
      <c r="AZ34" s="397" t="s">
        <v>955</v>
      </c>
    </row>
    <row r="35" spans="1:52" s="135" customFormat="1" x14ac:dyDescent="0.25">
      <c r="A35" s="138" t="s">
        <v>522</v>
      </c>
      <c r="B35" s="393" t="str">
        <f t="shared" si="7"/>
        <v>5210</v>
      </c>
      <c r="C35" s="394" t="s">
        <v>1563</v>
      </c>
      <c r="D35" s="395">
        <v>10000</v>
      </c>
      <c r="E35" s="395">
        <v>8011.17</v>
      </c>
      <c r="F35" s="80"/>
      <c r="G35" s="76"/>
      <c r="H35" s="395">
        <v>10000</v>
      </c>
      <c r="I35" s="395">
        <v>11378.49</v>
      </c>
      <c r="J35" s="80"/>
      <c r="K35" s="76"/>
      <c r="L35" s="395">
        <v>9000</v>
      </c>
      <c r="M35" s="395">
        <v>10519.61</v>
      </c>
      <c r="N35" s="80"/>
      <c r="O35" s="76"/>
      <c r="P35" s="395">
        <v>11000</v>
      </c>
      <c r="Q35" s="395">
        <v>10814.39</v>
      </c>
      <c r="R35" s="80"/>
      <c r="S35" s="76"/>
      <c r="T35" s="395">
        <v>11000</v>
      </c>
      <c r="U35" s="395">
        <v>8401.56</v>
      </c>
      <c r="V35" s="80"/>
      <c r="W35" s="76"/>
      <c r="X35" s="395">
        <v>11000</v>
      </c>
      <c r="Y35" s="395">
        <v>7466.27</v>
      </c>
      <c r="Z35" s="80"/>
      <c r="AA35" s="76"/>
      <c r="AB35" s="395">
        <v>11000</v>
      </c>
      <c r="AC35" s="395">
        <v>438.32</v>
      </c>
      <c r="AD35" s="80"/>
      <c r="AE35" s="76"/>
      <c r="AF35" s="395">
        <v>11000</v>
      </c>
      <c r="AG35" s="395">
        <v>11000</v>
      </c>
      <c r="AH35" s="395">
        <v>6350.39</v>
      </c>
      <c r="AI35" s="80">
        <v>0</v>
      </c>
      <c r="AJ35" s="80"/>
      <c r="AK35" s="395">
        <v>11000</v>
      </c>
      <c r="AL35" s="395">
        <v>7403.25</v>
      </c>
      <c r="AM35" s="80"/>
      <c r="AN35" s="76"/>
      <c r="AO35" s="395">
        <v>11000</v>
      </c>
      <c r="AP35" s="486">
        <v>9240.39</v>
      </c>
      <c r="AQ35" s="80"/>
      <c r="AR35" s="76"/>
      <c r="AS35" s="395">
        <v>11000</v>
      </c>
      <c r="AT35" s="395">
        <v>5289.34</v>
      </c>
      <c r="AU35" s="80"/>
      <c r="AV35" s="76"/>
      <c r="AW35" s="395">
        <v>11000</v>
      </c>
      <c r="AX35" s="396"/>
      <c r="AY35" s="80"/>
      <c r="AZ35" s="397" t="s">
        <v>957</v>
      </c>
    </row>
    <row r="36" spans="1:52" s="135" customFormat="1" x14ac:dyDescent="0.25">
      <c r="A36" s="138" t="s">
        <v>767</v>
      </c>
      <c r="B36" s="393" t="str">
        <f t="shared" si="7"/>
        <v>5210</v>
      </c>
      <c r="C36" s="394" t="s">
        <v>1564</v>
      </c>
      <c r="D36" s="395">
        <v>0</v>
      </c>
      <c r="E36" s="395">
        <v>0</v>
      </c>
      <c r="F36" s="80"/>
      <c r="G36" s="76"/>
      <c r="H36" s="395">
        <v>0</v>
      </c>
      <c r="I36" s="395">
        <v>85.19</v>
      </c>
      <c r="J36" s="80"/>
      <c r="K36" s="76"/>
      <c r="L36" s="395">
        <v>0</v>
      </c>
      <c r="M36" s="395">
        <v>0</v>
      </c>
      <c r="N36" s="80"/>
      <c r="O36" s="76"/>
      <c r="P36" s="395">
        <v>200</v>
      </c>
      <c r="Q36" s="395">
        <v>135.91</v>
      </c>
      <c r="R36" s="80"/>
      <c r="S36" s="76"/>
      <c r="T36" s="395">
        <v>0</v>
      </c>
      <c r="U36" s="395">
        <v>179.5</v>
      </c>
      <c r="V36" s="80"/>
      <c r="W36" s="76"/>
      <c r="X36" s="395">
        <v>200</v>
      </c>
      <c r="Y36" s="395">
        <v>91.96</v>
      </c>
      <c r="Z36" s="80"/>
      <c r="AA36" s="76"/>
      <c r="AB36" s="395">
        <v>200</v>
      </c>
      <c r="AC36" s="395">
        <v>177.08</v>
      </c>
      <c r="AD36" s="80"/>
      <c r="AE36" s="76"/>
      <c r="AF36" s="395">
        <v>200</v>
      </c>
      <c r="AG36" s="395">
        <v>200</v>
      </c>
      <c r="AH36" s="395">
        <v>41.95</v>
      </c>
      <c r="AI36" s="80">
        <v>0</v>
      </c>
      <c r="AJ36" s="80"/>
      <c r="AK36" s="395">
        <v>200</v>
      </c>
      <c r="AL36" s="395">
        <v>0</v>
      </c>
      <c r="AM36" s="80"/>
      <c r="AN36" s="76"/>
      <c r="AO36" s="395">
        <v>200</v>
      </c>
      <c r="AP36" s="347">
        <v>0</v>
      </c>
      <c r="AQ36" s="80"/>
      <c r="AR36" s="76"/>
      <c r="AS36" s="395">
        <v>200</v>
      </c>
      <c r="AT36" s="395"/>
      <c r="AU36" s="80"/>
      <c r="AV36" s="76"/>
      <c r="AW36" s="395">
        <v>200</v>
      </c>
      <c r="AX36" s="396"/>
      <c r="AY36" s="80"/>
      <c r="AZ36" s="397" t="s">
        <v>33</v>
      </c>
    </row>
    <row r="37" spans="1:52" s="135" customFormat="1" x14ac:dyDescent="0.25">
      <c r="A37" s="138" t="s">
        <v>566</v>
      </c>
      <c r="B37" s="393" t="str">
        <f t="shared" si="7"/>
        <v>5210</v>
      </c>
      <c r="C37" s="394" t="s">
        <v>1565</v>
      </c>
      <c r="D37" s="395">
        <v>300</v>
      </c>
      <c r="E37" s="395">
        <v>242.49</v>
      </c>
      <c r="F37" s="80"/>
      <c r="G37" s="76"/>
      <c r="H37" s="395">
        <v>300</v>
      </c>
      <c r="I37" s="395">
        <v>85.2</v>
      </c>
      <c r="J37" s="80"/>
      <c r="K37" s="76"/>
      <c r="L37" s="395">
        <v>300</v>
      </c>
      <c r="M37" s="395">
        <v>291.75</v>
      </c>
      <c r="N37" s="80"/>
      <c r="O37" s="76"/>
      <c r="P37" s="395">
        <v>300</v>
      </c>
      <c r="Q37" s="395">
        <v>135.91</v>
      </c>
      <c r="R37" s="80"/>
      <c r="S37" s="76"/>
      <c r="T37" s="395">
        <v>300</v>
      </c>
      <c r="U37" s="395">
        <v>232.37</v>
      </c>
      <c r="V37" s="80"/>
      <c r="W37" s="76"/>
      <c r="X37" s="395">
        <v>300</v>
      </c>
      <c r="Y37" s="395">
        <v>479.42</v>
      </c>
      <c r="Z37" s="80"/>
      <c r="AA37" s="76"/>
      <c r="AB37" s="395">
        <v>300</v>
      </c>
      <c r="AC37" s="395">
        <v>345.27</v>
      </c>
      <c r="AD37" s="80"/>
      <c r="AE37" s="76"/>
      <c r="AF37" s="395">
        <v>300</v>
      </c>
      <c r="AG37" s="395">
        <v>300</v>
      </c>
      <c r="AH37" s="395">
        <v>381.51</v>
      </c>
      <c r="AI37" s="80">
        <v>0</v>
      </c>
      <c r="AJ37" s="80"/>
      <c r="AK37" s="395">
        <v>300</v>
      </c>
      <c r="AL37" s="395">
        <v>1.41</v>
      </c>
      <c r="AM37" s="80"/>
      <c r="AN37" s="76"/>
      <c r="AO37" s="395">
        <v>300</v>
      </c>
      <c r="AP37" s="486">
        <v>277.85000000000002</v>
      </c>
      <c r="AQ37" s="80"/>
      <c r="AR37" s="76"/>
      <c r="AS37" s="395">
        <v>300</v>
      </c>
      <c r="AT37" s="395"/>
      <c r="AU37" s="80"/>
      <c r="AV37" s="76"/>
      <c r="AW37" s="395">
        <v>300</v>
      </c>
      <c r="AX37" s="396"/>
      <c r="AY37" s="80"/>
      <c r="AZ37" s="397" t="s">
        <v>960</v>
      </c>
    </row>
    <row r="38" spans="1:52" s="135" customFormat="1" x14ac:dyDescent="0.25">
      <c r="A38" s="138" t="s">
        <v>593</v>
      </c>
      <c r="B38" s="393" t="str">
        <f t="shared" si="7"/>
        <v>5210</v>
      </c>
      <c r="C38" s="394" t="s">
        <v>1566</v>
      </c>
      <c r="D38" s="395">
        <v>1000</v>
      </c>
      <c r="E38" s="395">
        <v>541.16999999999996</v>
      </c>
      <c r="F38" s="80"/>
      <c r="G38" s="76"/>
      <c r="H38" s="395">
        <v>1000</v>
      </c>
      <c r="I38" s="395">
        <v>584.57000000000005</v>
      </c>
      <c r="J38" s="80"/>
      <c r="K38" s="76"/>
      <c r="L38" s="395">
        <v>500</v>
      </c>
      <c r="M38" s="395">
        <v>953.55</v>
      </c>
      <c r="N38" s="80"/>
      <c r="O38" s="76"/>
      <c r="P38" s="395">
        <v>500</v>
      </c>
      <c r="Q38" s="395">
        <v>799.56</v>
      </c>
      <c r="R38" s="80"/>
      <c r="S38" s="76"/>
      <c r="T38" s="395">
        <v>500</v>
      </c>
      <c r="U38" s="395">
        <v>938.39</v>
      </c>
      <c r="V38" s="80"/>
      <c r="W38" s="76"/>
      <c r="X38" s="395">
        <v>500</v>
      </c>
      <c r="Y38" s="395">
        <v>863.46</v>
      </c>
      <c r="Z38" s="80"/>
      <c r="AA38" s="76"/>
      <c r="AB38" s="395">
        <v>500</v>
      </c>
      <c r="AC38" s="395">
        <v>478.21</v>
      </c>
      <c r="AD38" s="80"/>
      <c r="AE38" s="76"/>
      <c r="AF38" s="395">
        <v>500</v>
      </c>
      <c r="AG38" s="395">
        <v>500</v>
      </c>
      <c r="AH38" s="395">
        <v>0</v>
      </c>
      <c r="AI38" s="80">
        <v>0</v>
      </c>
      <c r="AJ38" s="80"/>
      <c r="AK38" s="395">
        <v>500</v>
      </c>
      <c r="AL38" s="395">
        <v>0</v>
      </c>
      <c r="AM38" s="80"/>
      <c r="AN38" s="76"/>
      <c r="AO38" s="395">
        <v>500</v>
      </c>
      <c r="AP38" s="486">
        <v>80.06</v>
      </c>
      <c r="AQ38" s="80"/>
      <c r="AR38" s="76"/>
      <c r="AS38" s="395">
        <v>500</v>
      </c>
      <c r="AT38" s="395"/>
      <c r="AU38" s="80"/>
      <c r="AV38" s="76"/>
      <c r="AW38" s="395">
        <v>500</v>
      </c>
      <c r="AX38" s="396"/>
      <c r="AY38" s="80"/>
      <c r="AZ38" s="397" t="s">
        <v>959</v>
      </c>
    </row>
    <row r="39" spans="1:52" s="135" customFormat="1" ht="15.75" x14ac:dyDescent="0.4">
      <c r="A39" s="138" t="s">
        <v>667</v>
      </c>
      <c r="B39" s="393" t="str">
        <f t="shared" si="7"/>
        <v>5210</v>
      </c>
      <c r="C39" s="394" t="s">
        <v>1567</v>
      </c>
      <c r="D39" s="395">
        <v>200</v>
      </c>
      <c r="E39" s="395">
        <v>318.18</v>
      </c>
      <c r="F39" s="80"/>
      <c r="G39" s="76"/>
      <c r="H39" s="395">
        <v>250</v>
      </c>
      <c r="I39" s="395">
        <v>278.26</v>
      </c>
      <c r="J39" s="80"/>
      <c r="K39" s="76"/>
      <c r="L39" s="395">
        <v>275</v>
      </c>
      <c r="M39" s="395">
        <v>290.27</v>
      </c>
      <c r="N39" s="80"/>
      <c r="O39" s="76"/>
      <c r="P39" s="395">
        <v>300</v>
      </c>
      <c r="Q39" s="395">
        <v>404.85</v>
      </c>
      <c r="R39" s="80"/>
      <c r="S39" s="76"/>
      <c r="T39" s="395">
        <v>350</v>
      </c>
      <c r="U39" s="395">
        <v>252.79</v>
      </c>
      <c r="V39" s="80"/>
      <c r="W39" s="76"/>
      <c r="X39" s="395">
        <v>450</v>
      </c>
      <c r="Y39" s="395">
        <v>278.43</v>
      </c>
      <c r="Z39" s="80"/>
      <c r="AA39" s="76"/>
      <c r="AB39" s="398">
        <v>400</v>
      </c>
      <c r="AC39" s="398">
        <v>297.97000000000003</v>
      </c>
      <c r="AD39" s="80"/>
      <c r="AE39" s="76"/>
      <c r="AF39" s="395">
        <v>400</v>
      </c>
      <c r="AG39" s="398">
        <v>400</v>
      </c>
      <c r="AH39" s="398">
        <v>295.23</v>
      </c>
      <c r="AI39" s="80">
        <v>0</v>
      </c>
      <c r="AJ39" s="80"/>
      <c r="AK39" s="398">
        <v>400</v>
      </c>
      <c r="AL39" s="398">
        <v>278.56</v>
      </c>
      <c r="AM39" s="80"/>
      <c r="AN39" s="76"/>
      <c r="AO39" s="398">
        <v>400</v>
      </c>
      <c r="AP39" s="487">
        <v>288.17</v>
      </c>
      <c r="AQ39" s="80"/>
      <c r="AR39" s="76"/>
      <c r="AS39" s="398">
        <v>400</v>
      </c>
      <c r="AT39" s="398">
        <v>241.24</v>
      </c>
      <c r="AU39" s="80"/>
      <c r="AV39" s="76"/>
      <c r="AW39" s="398">
        <v>400</v>
      </c>
      <c r="AX39" s="399"/>
      <c r="AY39" s="80"/>
      <c r="AZ39" s="397" t="s">
        <v>956</v>
      </c>
    </row>
    <row r="40" spans="1:52" x14ac:dyDescent="0.25">
      <c r="B40" s="166"/>
      <c r="C40" s="83" t="s">
        <v>949</v>
      </c>
      <c r="D40" s="190">
        <f>SUM(D29:D39)</f>
        <v>30700</v>
      </c>
      <c r="E40" s="190">
        <f>SUM(E29:E39)</f>
        <v>24739.329999999998</v>
      </c>
      <c r="F40" s="83"/>
      <c r="G40" s="306"/>
      <c r="H40" s="190">
        <f>SUM(H29:H39)</f>
        <v>32550</v>
      </c>
      <c r="I40" s="190">
        <f>SUM(I29:I39)</f>
        <v>26216.609999999997</v>
      </c>
      <c r="J40" s="83"/>
      <c r="K40" s="306"/>
      <c r="L40" s="190">
        <f>SUM(L29:L39)</f>
        <v>38975</v>
      </c>
      <c r="M40" s="190">
        <f>SUM(M29:M39)</f>
        <v>31849.95</v>
      </c>
      <c r="N40" s="83"/>
      <c r="O40" s="306"/>
      <c r="P40" s="190">
        <f>SUM(P29:P39)</f>
        <v>38100</v>
      </c>
      <c r="Q40" s="190">
        <f>SUM(Q29:Q39)</f>
        <v>35460.639999999999</v>
      </c>
      <c r="R40" s="83"/>
      <c r="S40" s="306"/>
      <c r="T40" s="190">
        <f>SUM(T29:T39)</f>
        <v>38950</v>
      </c>
      <c r="U40" s="190">
        <f>SUM(U29:U39)</f>
        <v>34138.810000000005</v>
      </c>
      <c r="V40" s="83"/>
      <c r="W40" s="76"/>
      <c r="X40" s="400">
        <f>SUM(X29:X39)</f>
        <v>38450</v>
      </c>
      <c r="Y40" s="400">
        <f>SUM(Y29:Y39)</f>
        <v>10538.420000000002</v>
      </c>
      <c r="Z40" s="2"/>
      <c r="AA40" s="76"/>
      <c r="AB40" s="400">
        <f>SUM(AB29:AB39)</f>
        <v>37800</v>
      </c>
      <c r="AC40" s="400">
        <f>SUM(AC29:AC39)</f>
        <v>13375.519999999997</v>
      </c>
      <c r="AD40" s="2"/>
      <c r="AE40" s="76"/>
      <c r="AF40" s="400">
        <f>SUM(AF29:AF39)</f>
        <v>37200</v>
      </c>
      <c r="AG40" s="400">
        <f>SUM(AG29:AG39)</f>
        <v>37200</v>
      </c>
      <c r="AH40" s="400">
        <f>SUM(AH29:AH39)</f>
        <v>12989.58</v>
      </c>
      <c r="AI40" s="2"/>
      <c r="AJ40" s="2"/>
      <c r="AK40" s="400">
        <f>SUM(AK29:AK39)</f>
        <v>37800</v>
      </c>
      <c r="AL40" s="400">
        <f>SUM(AL29:AL39)</f>
        <v>11734.63</v>
      </c>
      <c r="AM40" s="2"/>
      <c r="AN40" s="76"/>
      <c r="AO40" s="400">
        <f>SUM(AO29:AO39)</f>
        <v>37800</v>
      </c>
      <c r="AP40" s="400">
        <f>SUM(AP29:AP39)</f>
        <v>12369.23</v>
      </c>
      <c r="AQ40" s="2"/>
      <c r="AR40" s="76"/>
      <c r="AS40" s="400">
        <f>SUM(AS29:AS39)</f>
        <v>37800</v>
      </c>
      <c r="AT40" s="400">
        <f>SUM(AT29:AT39)</f>
        <v>8143.26</v>
      </c>
      <c r="AU40" s="2"/>
      <c r="AV40" s="76"/>
      <c r="AW40" s="400">
        <f>SUM(AW29:AW39)</f>
        <v>37800</v>
      </c>
      <c r="AX40" s="400">
        <f>SUM(AX29:AX39)</f>
        <v>0</v>
      </c>
      <c r="AY40" s="2"/>
      <c r="AZ40" s="401"/>
    </row>
    <row r="41" spans="1:52" x14ac:dyDescent="0.25">
      <c r="B41" s="166"/>
      <c r="C41" s="2"/>
      <c r="D41" s="79"/>
      <c r="E41" s="2"/>
      <c r="F41" s="2"/>
      <c r="G41" s="76"/>
      <c r="H41" s="79"/>
      <c r="I41" s="2"/>
      <c r="J41" s="2"/>
      <c r="K41" s="76"/>
      <c r="L41" s="79"/>
      <c r="M41" s="2"/>
      <c r="N41" s="2"/>
      <c r="O41" s="76"/>
      <c r="P41" s="79"/>
      <c r="Q41" s="2"/>
      <c r="R41" s="2"/>
      <c r="S41" s="76"/>
      <c r="T41" s="79"/>
      <c r="U41" s="2"/>
      <c r="V41" s="2"/>
      <c r="W41" s="76"/>
      <c r="X41" s="79"/>
      <c r="Y41" s="2"/>
      <c r="Z41" s="2"/>
      <c r="AA41" s="76"/>
      <c r="AB41" s="79"/>
      <c r="AC41" s="2"/>
      <c r="AD41" s="2"/>
      <c r="AE41" s="76"/>
      <c r="AF41" s="79"/>
      <c r="AG41" s="79"/>
      <c r="AH41" s="2"/>
      <c r="AI41" s="2"/>
      <c r="AJ41" s="2"/>
      <c r="AK41" s="79"/>
      <c r="AL41" s="2"/>
      <c r="AM41" s="2"/>
      <c r="AN41" s="76"/>
      <c r="AO41" s="79"/>
      <c r="AP41" s="2"/>
      <c r="AQ41" s="2"/>
      <c r="AR41" s="76"/>
      <c r="AS41" s="79"/>
      <c r="AT41" s="2"/>
      <c r="AU41" s="2"/>
      <c r="AV41" s="76"/>
      <c r="AW41" s="78"/>
      <c r="AX41" s="78"/>
      <c r="AY41" s="2"/>
      <c r="AZ41" s="401"/>
    </row>
    <row r="42" spans="1:52" x14ac:dyDescent="0.25">
      <c r="B42" s="402"/>
      <c r="C42" s="419" t="s">
        <v>950</v>
      </c>
      <c r="D42" s="403">
        <f>D40+D15+D14</f>
        <v>30700</v>
      </c>
      <c r="E42" s="403">
        <f>E40+E15+E14</f>
        <v>24739.329999999998</v>
      </c>
      <c r="F42" s="404"/>
      <c r="G42" s="405"/>
      <c r="H42" s="403">
        <f>H40+H15+H14</f>
        <v>32550</v>
      </c>
      <c r="I42" s="403">
        <f>I40+I15+I14</f>
        <v>26216.609999999997</v>
      </c>
      <c r="J42" s="404"/>
      <c r="K42" s="405"/>
      <c r="L42" s="403">
        <f>L40+L15+L14</f>
        <v>38975</v>
      </c>
      <c r="M42" s="403">
        <f>M40+M15+M14</f>
        <v>31849.95</v>
      </c>
      <c r="N42" s="404"/>
      <c r="O42" s="405"/>
      <c r="P42" s="403">
        <f>P40+P15+P14</f>
        <v>38100</v>
      </c>
      <c r="Q42" s="403">
        <f>Q40+Q15+Q14</f>
        <v>35460.639999999999</v>
      </c>
      <c r="R42" s="404"/>
      <c r="S42" s="405"/>
      <c r="T42" s="403">
        <f>T40+T15+T14</f>
        <v>38950</v>
      </c>
      <c r="U42" s="403">
        <f>U40+U15+U14</f>
        <v>35168.170000000006</v>
      </c>
      <c r="V42" s="404"/>
      <c r="W42" s="405"/>
      <c r="X42" s="403">
        <f>X40+X15+X14</f>
        <v>38450</v>
      </c>
      <c r="Y42" s="403">
        <f>Y40+Y15+Y14</f>
        <v>35073.020000000004</v>
      </c>
      <c r="Z42" s="404"/>
      <c r="AA42" s="405"/>
      <c r="AB42" s="403">
        <f>AB40+AB15+AB14</f>
        <v>37800</v>
      </c>
      <c r="AC42" s="403">
        <f>AC40+AC15+AC14</f>
        <v>25790.55</v>
      </c>
      <c r="AD42" s="404"/>
      <c r="AE42" s="405"/>
      <c r="AF42" s="403" t="e">
        <f>AF40+#REF!+AF15+AF14</f>
        <v>#REF!</v>
      </c>
      <c r="AG42" s="420">
        <f>AG40+AG15+AG14</f>
        <v>37200</v>
      </c>
      <c r="AH42" s="420">
        <f>AH40+AH15+AH14</f>
        <v>27218.21</v>
      </c>
      <c r="AI42" s="404"/>
      <c r="AJ42" s="404"/>
      <c r="AK42" s="420">
        <f>AK40+AK15+AK14</f>
        <v>37800</v>
      </c>
      <c r="AL42" s="420">
        <f>AL40+AL15+AL14</f>
        <v>29976.709999999995</v>
      </c>
      <c r="AM42" s="404"/>
      <c r="AN42" s="405"/>
      <c r="AO42" s="420">
        <f>AO40+AO15+AO14</f>
        <v>37800</v>
      </c>
      <c r="AP42" s="420">
        <f>AP40+AP15+AP14</f>
        <v>29054.17</v>
      </c>
      <c r="AQ42" s="404"/>
      <c r="AR42" s="405"/>
      <c r="AS42" s="420">
        <f>AS40+AS15+AS14</f>
        <v>37800</v>
      </c>
      <c r="AT42" s="420">
        <f>AT40+AT15+AT14</f>
        <v>13092.289999999999</v>
      </c>
      <c r="AU42" s="404"/>
      <c r="AV42" s="405"/>
      <c r="AW42" s="420">
        <f>AW40+AW15+AW14</f>
        <v>37800</v>
      </c>
      <c r="AX42" s="420">
        <f>AX40+AX15+AX14</f>
        <v>0</v>
      </c>
      <c r="AY42" s="406"/>
      <c r="AZ42" s="407"/>
    </row>
    <row r="43" spans="1:52" s="135" customFormat="1" ht="14.25" thickBot="1" x14ac:dyDescent="0.3">
      <c r="C43" s="194"/>
      <c r="D43" s="67"/>
      <c r="E43" s="86"/>
      <c r="G43" s="137"/>
      <c r="H43" s="67"/>
      <c r="I43" s="86"/>
      <c r="K43" s="137"/>
      <c r="L43" s="67"/>
      <c r="M43" s="86"/>
      <c r="O43" s="137"/>
      <c r="P43" s="67"/>
      <c r="Q43" s="86"/>
      <c r="S43" s="137"/>
      <c r="T43" s="67"/>
      <c r="U43" s="86"/>
      <c r="W43" s="137"/>
      <c r="X43" s="67"/>
      <c r="Y43" s="86"/>
      <c r="AA43" s="137"/>
      <c r="AB43" s="67"/>
      <c r="AC43" s="86"/>
      <c r="AE43" s="137"/>
      <c r="AF43" s="67"/>
      <c r="AG43" s="67"/>
      <c r="AH43" s="68">
        <f>AG42-AH42</f>
        <v>9981.7900000000009</v>
      </c>
      <c r="AK43" s="296"/>
      <c r="AL43" s="68">
        <f>AK42-AL42</f>
        <v>7823.2900000000045</v>
      </c>
      <c r="AM43" s="347"/>
      <c r="AN43" s="290"/>
      <c r="AO43" s="296"/>
      <c r="AP43" s="68">
        <f>AO42-AP42</f>
        <v>8745.8300000000017</v>
      </c>
      <c r="AQ43" s="287"/>
      <c r="AR43" s="290"/>
      <c r="AS43" s="296"/>
      <c r="AT43" s="68">
        <f>AS42-AT42</f>
        <v>24707.71</v>
      </c>
      <c r="AU43" s="347"/>
      <c r="AV43" s="290"/>
      <c r="AW43" s="136"/>
      <c r="AX43" s="68"/>
    </row>
    <row r="44" spans="1:52" ht="14.25" thickTop="1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1:52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P45" s="408"/>
      <c r="AS45" s="296"/>
    </row>
    <row r="46" spans="1:52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1:52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1:52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P48" s="347"/>
      <c r="AQ48" s="48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P49" s="486"/>
      <c r="AQ49" s="347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P50" s="347"/>
      <c r="AQ50" s="48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P51" s="486"/>
      <c r="AQ51" s="48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P52" s="486"/>
      <c r="AQ52" s="48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P53" s="486"/>
      <c r="AQ53" s="48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P54" s="486"/>
      <c r="AQ54" s="48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P55" s="486"/>
      <c r="AQ55" s="347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P56" s="347"/>
      <c r="AQ56" s="48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P57" s="486"/>
      <c r="AQ57" s="48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P58" s="486"/>
      <c r="AQ58" s="48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P59" s="486"/>
      <c r="AQ59" s="48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P60" s="486"/>
      <c r="AQ60" s="48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P61" s="347"/>
      <c r="AQ61" s="347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296" t="s">
        <v>1128</v>
      </c>
      <c r="E122" s="135">
        <v>30.35</v>
      </c>
      <c r="F122" s="135">
        <v>25</v>
      </c>
      <c r="G122" s="290"/>
      <c r="H122" s="296"/>
      <c r="I122" s="287"/>
      <c r="J122" s="28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79" orientation="landscape" r:id="rId1"/>
  <headerFooter alignWithMargins="0">
    <oddHeader>&amp;C&amp;"-,Bold"Proposed Budget &amp; Analysis Report for FY22</oddHeader>
    <oddFooter>&amp;C&amp;D&amp;T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AZ386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31" style="106" customWidth="1"/>
    <col min="4" max="5" width="10.5703125" style="135" bestFit="1" customWidth="1"/>
    <col min="6" max="6" width="8" style="135" bestFit="1" customWidth="1"/>
    <col min="7" max="7" width="1.85546875" style="137" customWidth="1"/>
    <col min="8" max="9" width="10.5703125" style="135" bestFit="1" customWidth="1"/>
    <col min="10" max="10" width="7.5703125" style="135" bestFit="1" customWidth="1"/>
    <col min="11" max="11" width="1.85546875" style="137" customWidth="1"/>
    <col min="12" max="13" width="10.5703125" style="135" bestFit="1" customWidth="1"/>
    <col min="14" max="14" width="7.5703125" style="135" bestFit="1" customWidth="1"/>
    <col min="15" max="15" width="1.85546875" style="137" customWidth="1"/>
    <col min="16" max="17" width="10.5703125" style="135" bestFit="1" customWidth="1"/>
    <col min="18" max="18" width="7.5703125" style="135" bestFit="1" customWidth="1"/>
    <col min="19" max="19" width="1.85546875" style="137" customWidth="1"/>
    <col min="20" max="21" width="10.5703125" style="106" bestFit="1" customWidth="1"/>
    <col min="22" max="22" width="7.5703125" style="106" bestFit="1" customWidth="1"/>
    <col min="23" max="23" width="1.85546875" style="59" customWidth="1"/>
    <col min="24" max="25" width="10.5703125" style="106" bestFit="1" customWidth="1"/>
    <col min="26" max="26" width="6.140625" style="106" bestFit="1" customWidth="1"/>
    <col min="27" max="27" width="1.85546875" style="59" customWidth="1"/>
    <col min="28" max="29" width="10.5703125" style="106" bestFit="1" customWidth="1"/>
    <col min="30" max="30" width="6.140625" style="106" customWidth="1"/>
    <col min="31" max="31" width="1.85546875" style="137" customWidth="1"/>
    <col min="32" max="34" width="10.5703125" style="135" bestFit="1" customWidth="1"/>
    <col min="35" max="35" width="9.28515625" style="135" customWidth="1"/>
    <col min="36" max="36" width="1.85546875" style="106" customWidth="1"/>
    <col min="37" max="38" width="10.5703125" style="347" bestFit="1" customWidth="1"/>
    <col min="39" max="39" width="7.7109375" style="347" customWidth="1"/>
    <col min="40" max="40" width="2.5703125" style="290" customWidth="1"/>
    <col min="41" max="42" width="10.5703125" style="287" bestFit="1" customWidth="1"/>
    <col min="43" max="43" width="7.7109375" style="287" bestFit="1" customWidth="1"/>
    <col min="44" max="44" width="2.140625" style="290" customWidth="1"/>
    <col min="45" max="45" width="11.5703125" style="347" customWidth="1"/>
    <col min="46" max="46" width="10.5703125" style="347" bestFit="1" customWidth="1"/>
    <col min="47" max="47" width="7.7109375" style="347" bestFit="1" customWidth="1"/>
    <col min="48" max="48" width="2.140625" style="290" hidden="1" customWidth="1"/>
    <col min="49" max="49" width="12" style="60" hidden="1" customWidth="1"/>
    <col min="50" max="50" width="11.28515625" style="60" hidden="1" customWidth="1"/>
    <col min="51" max="51" width="9.5703125" style="106" hidden="1" customWidth="1"/>
    <col min="52" max="52" width="12.5703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1355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Z5" s="61"/>
    </row>
    <row r="6" spans="1:52" x14ac:dyDescent="0.25"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41"/>
      <c r="AG6" s="141"/>
      <c r="AH6" s="62"/>
      <c r="AI6" s="139"/>
      <c r="AJ6" s="38"/>
      <c r="AK6" s="62"/>
      <c r="AL6" s="62"/>
      <c r="AM6" s="289"/>
      <c r="AO6" s="141"/>
      <c r="AP6" s="62"/>
      <c r="AQ6" s="289"/>
      <c r="AS6" s="141"/>
      <c r="AT6" s="62"/>
      <c r="AU6" s="289"/>
      <c r="AW6" s="85"/>
      <c r="AX6" s="85"/>
      <c r="AY6" s="38"/>
      <c r="AZ6" s="135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>
        <f>SUM(AF6)</f>
        <v>0</v>
      </c>
      <c r="AG7" s="150">
        <f>SUM(AG6)</f>
        <v>0</v>
      </c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48">
        <f>SUM(AO6:AO6)</f>
        <v>0</v>
      </c>
      <c r="AP7" s="148">
        <f>SUM(AP6:AP6)</f>
        <v>0</v>
      </c>
      <c r="AQ7" s="149"/>
      <c r="AR7" s="147"/>
      <c r="AS7" s="148">
        <f>SUM(AS6:AS6)</f>
        <v>0</v>
      </c>
      <c r="AT7" s="148">
        <f>SUM(AT6:AT6)</f>
        <v>0</v>
      </c>
      <c r="AU7" s="149"/>
      <c r="AV7" s="147"/>
      <c r="AW7" s="150">
        <f>SUM(AW6)</f>
        <v>0</v>
      </c>
      <c r="AX7" s="150">
        <f>SUM(AX6)</f>
        <v>0</v>
      </c>
      <c r="AY7" s="149"/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41"/>
      <c r="AG8" s="141"/>
      <c r="AH8" s="62"/>
      <c r="AI8" s="139"/>
      <c r="AJ8" s="38"/>
      <c r="AK8" s="62"/>
      <c r="AL8" s="62"/>
      <c r="AM8" s="289"/>
      <c r="AO8" s="62"/>
      <c r="AP8" s="62"/>
      <c r="AQ8" s="289"/>
      <c r="AS8" s="62"/>
      <c r="AT8" s="62"/>
      <c r="AU8" s="289"/>
      <c r="AW8" s="85"/>
      <c r="AX8" s="85"/>
      <c r="AY8" s="38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41"/>
      <c r="AG9" s="141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W9" s="85"/>
      <c r="AX9" s="85"/>
      <c r="AY9" s="38"/>
      <c r="AZ9" s="61"/>
    </row>
    <row r="10" spans="1:52" x14ac:dyDescent="0.25">
      <c r="A10" s="106" t="s">
        <v>367</v>
      </c>
      <c r="B10" s="66" t="str">
        <f>MID(A10,14,4)</f>
        <v>5210</v>
      </c>
      <c r="C10" s="106" t="s">
        <v>1230</v>
      </c>
      <c r="D10" s="62">
        <v>1200</v>
      </c>
      <c r="E10" s="62">
        <v>617.66</v>
      </c>
      <c r="F10" s="139"/>
      <c r="H10" s="62">
        <v>1200</v>
      </c>
      <c r="I10" s="62">
        <v>629.12</v>
      </c>
      <c r="J10" s="139"/>
      <c r="L10" s="62">
        <v>1000</v>
      </c>
      <c r="M10" s="62">
        <v>603.13</v>
      </c>
      <c r="N10" s="139"/>
      <c r="P10" s="62">
        <v>800</v>
      </c>
      <c r="Q10" s="62">
        <v>765.17</v>
      </c>
      <c r="R10" s="139"/>
      <c r="T10" s="62">
        <v>800</v>
      </c>
      <c r="U10" s="62">
        <v>538.72</v>
      </c>
      <c r="V10" s="139"/>
      <c r="W10" s="137"/>
      <c r="X10" s="62">
        <v>800</v>
      </c>
      <c r="Y10" s="62">
        <v>541.98</v>
      </c>
      <c r="Z10" s="139"/>
      <c r="AA10" s="137"/>
      <c r="AB10" s="62">
        <v>800</v>
      </c>
      <c r="AC10" s="62">
        <v>733.55</v>
      </c>
      <c r="AD10" s="139"/>
      <c r="AF10" s="141">
        <v>800</v>
      </c>
      <c r="AG10" s="141">
        <v>800</v>
      </c>
      <c r="AH10" s="62">
        <v>262.49</v>
      </c>
      <c r="AI10" s="139">
        <f>(AG10-AB10)/AB10</f>
        <v>0</v>
      </c>
      <c r="AJ10" s="38"/>
      <c r="AK10" s="62">
        <v>800</v>
      </c>
      <c r="AL10" s="62">
        <v>281.08</v>
      </c>
      <c r="AM10" s="289">
        <f>(AK10-AG10)/AG10</f>
        <v>0</v>
      </c>
      <c r="AO10" s="62">
        <v>800</v>
      </c>
      <c r="AP10" s="62">
        <v>173.79</v>
      </c>
      <c r="AQ10" s="289">
        <f>(AO10-AK10)/AK10</f>
        <v>0</v>
      </c>
      <c r="AS10" s="62">
        <v>800</v>
      </c>
      <c r="AT10" s="62">
        <v>89.12</v>
      </c>
      <c r="AU10" s="289">
        <f>(AS10-AO10)/AO10</f>
        <v>0</v>
      </c>
      <c r="AW10" s="63">
        <v>800</v>
      </c>
      <c r="AX10" s="141">
        <f>AW10-AS10</f>
        <v>0</v>
      </c>
      <c r="AY10" s="289">
        <f>(AW10-AS10)/AS10</f>
        <v>0</v>
      </c>
      <c r="AZ10" s="111"/>
    </row>
    <row r="11" spans="1:52" x14ac:dyDescent="0.25">
      <c r="A11" s="106" t="s">
        <v>368</v>
      </c>
      <c r="B11" s="66" t="str">
        <f>MID(A11,14,4)</f>
        <v>5230</v>
      </c>
      <c r="C11" s="106" t="s">
        <v>1347</v>
      </c>
      <c r="D11" s="62">
        <v>4000</v>
      </c>
      <c r="E11" s="62">
        <v>2500</v>
      </c>
      <c r="F11" s="139"/>
      <c r="H11" s="62">
        <v>4000</v>
      </c>
      <c r="I11" s="62">
        <v>2500</v>
      </c>
      <c r="J11" s="139"/>
      <c r="L11" s="62">
        <v>2600</v>
      </c>
      <c r="M11" s="62">
        <v>2125</v>
      </c>
      <c r="N11" s="139"/>
      <c r="P11" s="62">
        <v>2200</v>
      </c>
      <c r="Q11" s="62">
        <v>2180</v>
      </c>
      <c r="R11" s="139"/>
      <c r="T11" s="62">
        <v>2200</v>
      </c>
      <c r="U11" s="62">
        <v>2180</v>
      </c>
      <c r="V11" s="139"/>
      <c r="W11" s="137"/>
      <c r="X11" s="62">
        <v>2200</v>
      </c>
      <c r="Y11" s="62">
        <v>336.63</v>
      </c>
      <c r="Z11" s="139"/>
      <c r="AA11" s="137"/>
      <c r="AB11" s="62">
        <v>2200</v>
      </c>
      <c r="AC11" s="62">
        <v>2180</v>
      </c>
      <c r="AD11" s="139"/>
      <c r="AF11" s="62">
        <v>2200</v>
      </c>
      <c r="AG11" s="62">
        <v>2200</v>
      </c>
      <c r="AH11" s="62">
        <v>2180</v>
      </c>
      <c r="AI11" s="139">
        <f>(AG11-AB11)/AB11</f>
        <v>0</v>
      </c>
      <c r="AJ11" s="38"/>
      <c r="AK11" s="62">
        <v>2200</v>
      </c>
      <c r="AL11" s="62">
        <v>2572</v>
      </c>
      <c r="AM11" s="289">
        <f t="shared" ref="AM11:AM26" si="0">(AK11-AG11)/AG11</f>
        <v>0</v>
      </c>
      <c r="AO11" s="62">
        <v>2600</v>
      </c>
      <c r="AP11" s="62">
        <v>8872.5</v>
      </c>
      <c r="AQ11" s="289">
        <f t="shared" ref="AQ11:AQ22" si="1">(AO11-AK11)/AK11</f>
        <v>0.18181818181818182</v>
      </c>
      <c r="AS11" s="62">
        <v>10000</v>
      </c>
      <c r="AT11" s="62">
        <v>4259</v>
      </c>
      <c r="AU11" s="289">
        <f t="shared" ref="AU11:AU26" si="2">(AS11-AO11)/AO11</f>
        <v>2.8461538461538463</v>
      </c>
      <c r="AW11" s="63">
        <v>10000</v>
      </c>
      <c r="AX11" s="141">
        <f t="shared" ref="AX11:AX26" si="3">AW11-AS11</f>
        <v>0</v>
      </c>
      <c r="AY11" s="289">
        <f t="shared" ref="AY11:AY26" si="4">(AW11-AS11)/AS11</f>
        <v>0</v>
      </c>
      <c r="AZ11" s="111"/>
    </row>
    <row r="12" spans="1:52" s="287" customFormat="1" hidden="1" x14ac:dyDescent="0.25">
      <c r="A12" s="288" t="s">
        <v>1350</v>
      </c>
      <c r="B12" s="288" t="str">
        <f>MID(A12,14,4)</f>
        <v>5241</v>
      </c>
      <c r="C12" s="287" t="s">
        <v>1109</v>
      </c>
      <c r="D12" s="62"/>
      <c r="E12" s="62"/>
      <c r="F12" s="289"/>
      <c r="G12" s="290"/>
      <c r="H12" s="62"/>
      <c r="I12" s="62"/>
      <c r="J12" s="289"/>
      <c r="K12" s="290"/>
      <c r="L12" s="62"/>
      <c r="M12" s="62"/>
      <c r="N12" s="289"/>
      <c r="O12" s="290"/>
      <c r="P12" s="62"/>
      <c r="Q12" s="62"/>
      <c r="R12" s="289"/>
      <c r="S12" s="290"/>
      <c r="T12" s="62"/>
      <c r="U12" s="62"/>
      <c r="V12" s="289"/>
      <c r="W12" s="290"/>
      <c r="X12" s="62"/>
      <c r="Y12" s="62"/>
      <c r="Z12" s="289"/>
      <c r="AA12" s="290"/>
      <c r="AB12" s="62"/>
      <c r="AC12" s="62"/>
      <c r="AD12" s="289"/>
      <c r="AE12" s="290"/>
      <c r="AF12" s="62"/>
      <c r="AG12" s="62"/>
      <c r="AH12" s="62">
        <v>1205.48</v>
      </c>
      <c r="AI12" s="289"/>
      <c r="AJ12" s="289"/>
      <c r="AK12" s="62"/>
      <c r="AL12" s="62"/>
      <c r="AM12" s="289" t="e">
        <f t="shared" si="0"/>
        <v>#DIV/0!</v>
      </c>
      <c r="AN12" s="290"/>
      <c r="AO12" s="62"/>
      <c r="AP12" s="62"/>
      <c r="AQ12" s="289" t="e">
        <f t="shared" si="1"/>
        <v>#DIV/0!</v>
      </c>
      <c r="AR12" s="290"/>
      <c r="AS12" s="62"/>
      <c r="AT12" s="62"/>
      <c r="AU12" s="289" t="e">
        <f t="shared" si="2"/>
        <v>#DIV/0!</v>
      </c>
      <c r="AV12" s="290"/>
      <c r="AW12" s="63"/>
      <c r="AX12" s="141">
        <f t="shared" si="3"/>
        <v>0</v>
      </c>
      <c r="AY12" s="289" t="e">
        <f t="shared" si="4"/>
        <v>#DIV/0!</v>
      </c>
      <c r="AZ12" s="293"/>
    </row>
    <row r="13" spans="1:52" x14ac:dyDescent="0.25">
      <c r="A13" s="106" t="s">
        <v>369</v>
      </c>
      <c r="B13" s="66" t="str">
        <f>MID(A13,14,4)</f>
        <v>5242</v>
      </c>
      <c r="C13" s="106" t="s">
        <v>1106</v>
      </c>
      <c r="D13" s="62">
        <v>4000</v>
      </c>
      <c r="E13" s="62">
        <v>4574.8100000000004</v>
      </c>
      <c r="F13" s="139"/>
      <c r="H13" s="62">
        <v>4000</v>
      </c>
      <c r="I13" s="62">
        <v>5191.29</v>
      </c>
      <c r="J13" s="139"/>
      <c r="L13" s="62">
        <v>4000</v>
      </c>
      <c r="M13" s="62">
        <v>4975.84</v>
      </c>
      <c r="N13" s="139"/>
      <c r="P13" s="62">
        <v>4000</v>
      </c>
      <c r="Q13" s="62">
        <v>2222.02</v>
      </c>
      <c r="R13" s="139"/>
      <c r="T13" s="62">
        <v>4000</v>
      </c>
      <c r="U13" s="62">
        <v>3665.63</v>
      </c>
      <c r="V13" s="139"/>
      <c r="W13" s="137"/>
      <c r="X13" s="62">
        <v>4000</v>
      </c>
      <c r="Y13" s="62">
        <v>5552.5</v>
      </c>
      <c r="Z13" s="139"/>
      <c r="AA13" s="137"/>
      <c r="AB13" s="62">
        <v>4000</v>
      </c>
      <c r="AC13" s="62">
        <v>2806.55</v>
      </c>
      <c r="AD13" s="139"/>
      <c r="AF13" s="62">
        <v>4000</v>
      </c>
      <c r="AG13" s="62">
        <v>4000</v>
      </c>
      <c r="AH13" s="62">
        <v>1596.52</v>
      </c>
      <c r="AI13" s="139">
        <f>(AG13-AB13)/AB13</f>
        <v>0</v>
      </c>
      <c r="AJ13" s="38"/>
      <c r="AK13" s="62">
        <v>4000</v>
      </c>
      <c r="AL13" s="62">
        <v>3419.31</v>
      </c>
      <c r="AM13" s="289">
        <f t="shared" si="0"/>
        <v>0</v>
      </c>
      <c r="AO13" s="62">
        <v>4000</v>
      </c>
      <c r="AP13" s="62">
        <v>1109.3</v>
      </c>
      <c r="AQ13" s="289">
        <f t="shared" si="1"/>
        <v>0</v>
      </c>
      <c r="AS13" s="62">
        <v>4000</v>
      </c>
      <c r="AT13" s="62">
        <v>518</v>
      </c>
      <c r="AU13" s="289">
        <f t="shared" si="2"/>
        <v>0</v>
      </c>
      <c r="AW13" s="63">
        <v>4000</v>
      </c>
      <c r="AX13" s="141">
        <f t="shared" si="3"/>
        <v>0</v>
      </c>
      <c r="AY13" s="289">
        <f t="shared" si="4"/>
        <v>0</v>
      </c>
      <c r="AZ13" s="111"/>
    </row>
    <row r="14" spans="1:52" s="347" customFormat="1" x14ac:dyDescent="0.25">
      <c r="A14" s="349" t="s">
        <v>1762</v>
      </c>
      <c r="B14" s="349">
        <v>5245</v>
      </c>
      <c r="C14" s="347" t="s">
        <v>1626</v>
      </c>
      <c r="D14" s="62"/>
      <c r="E14" s="62"/>
      <c r="F14" s="289"/>
      <c r="G14" s="290"/>
      <c r="H14" s="62"/>
      <c r="I14" s="62"/>
      <c r="J14" s="289"/>
      <c r="K14" s="290"/>
      <c r="L14" s="62"/>
      <c r="M14" s="62"/>
      <c r="N14" s="289"/>
      <c r="O14" s="290"/>
      <c r="P14" s="62"/>
      <c r="Q14" s="62"/>
      <c r="R14" s="289"/>
      <c r="S14" s="290"/>
      <c r="T14" s="62"/>
      <c r="U14" s="62"/>
      <c r="V14" s="289"/>
      <c r="W14" s="290"/>
      <c r="X14" s="62"/>
      <c r="Y14" s="62"/>
      <c r="Z14" s="289"/>
      <c r="AA14" s="290"/>
      <c r="AB14" s="62"/>
      <c r="AC14" s="62"/>
      <c r="AD14" s="289"/>
      <c r="AE14" s="290"/>
      <c r="AF14" s="62"/>
      <c r="AG14" s="62"/>
      <c r="AH14" s="62"/>
      <c r="AI14" s="289"/>
      <c r="AJ14" s="289"/>
      <c r="AK14" s="62"/>
      <c r="AL14" s="62">
        <v>1995</v>
      </c>
      <c r="AM14" s="289" t="e">
        <f t="shared" si="0"/>
        <v>#DIV/0!</v>
      </c>
      <c r="AN14" s="290"/>
      <c r="AO14" s="62"/>
      <c r="AP14" s="62"/>
      <c r="AQ14" s="289"/>
      <c r="AR14" s="290"/>
      <c r="AS14" s="62"/>
      <c r="AT14" s="62"/>
      <c r="AU14" s="289"/>
      <c r="AV14" s="290"/>
      <c r="AW14" s="63"/>
      <c r="AX14" s="141">
        <f t="shared" si="3"/>
        <v>0</v>
      </c>
      <c r="AY14" s="289"/>
      <c r="AZ14" s="343"/>
    </row>
    <row r="15" spans="1:52" s="287" customFormat="1" hidden="1" x14ac:dyDescent="0.25">
      <c r="A15" s="288" t="s">
        <v>1351</v>
      </c>
      <c r="B15" s="288" t="str">
        <f>MID(A15,14,4)</f>
        <v>5254</v>
      </c>
      <c r="C15" s="287" t="s">
        <v>1327</v>
      </c>
      <c r="D15" s="62"/>
      <c r="E15" s="62"/>
      <c r="F15" s="289"/>
      <c r="G15" s="290"/>
      <c r="H15" s="62"/>
      <c r="I15" s="62"/>
      <c r="J15" s="289"/>
      <c r="K15" s="290"/>
      <c r="L15" s="62"/>
      <c r="M15" s="62"/>
      <c r="N15" s="289"/>
      <c r="O15" s="290"/>
      <c r="P15" s="62"/>
      <c r="Q15" s="62"/>
      <c r="R15" s="289"/>
      <c r="S15" s="290"/>
      <c r="T15" s="62"/>
      <c r="U15" s="62"/>
      <c r="V15" s="289"/>
      <c r="W15" s="290"/>
      <c r="X15" s="62"/>
      <c r="Y15" s="62"/>
      <c r="Z15" s="289"/>
      <c r="AA15" s="290"/>
      <c r="AB15" s="62"/>
      <c r="AC15" s="62"/>
      <c r="AD15" s="289"/>
      <c r="AE15" s="290"/>
      <c r="AF15" s="62"/>
      <c r="AG15" s="62"/>
      <c r="AH15" s="62">
        <v>1440</v>
      </c>
      <c r="AI15" s="289"/>
      <c r="AJ15" s="289"/>
      <c r="AK15" s="62"/>
      <c r="AL15" s="62"/>
      <c r="AM15" s="289" t="e">
        <f t="shared" si="0"/>
        <v>#DIV/0!</v>
      </c>
      <c r="AN15" s="290"/>
      <c r="AO15" s="62"/>
      <c r="AP15" s="62"/>
      <c r="AQ15" s="289" t="e">
        <f t="shared" si="1"/>
        <v>#DIV/0!</v>
      </c>
      <c r="AR15" s="290"/>
      <c r="AS15" s="62"/>
      <c r="AT15" s="62"/>
      <c r="AU15" s="289" t="e">
        <f t="shared" si="2"/>
        <v>#DIV/0!</v>
      </c>
      <c r="AV15" s="290"/>
      <c r="AW15" s="63"/>
      <c r="AX15" s="141">
        <f t="shared" si="3"/>
        <v>0</v>
      </c>
      <c r="AY15" s="289" t="e">
        <f t="shared" si="4"/>
        <v>#DIV/0!</v>
      </c>
      <c r="AZ15" s="293"/>
    </row>
    <row r="16" spans="1:52" s="135" customFormat="1" hidden="1" x14ac:dyDescent="0.25">
      <c r="A16" s="135" t="s">
        <v>370</v>
      </c>
      <c r="B16" s="138" t="str">
        <f>MID(A16,14,4)</f>
        <v>5293</v>
      </c>
      <c r="C16" s="137" t="s">
        <v>1115</v>
      </c>
      <c r="D16" s="62">
        <v>7000</v>
      </c>
      <c r="E16" s="62">
        <v>6241.05</v>
      </c>
      <c r="F16" s="139"/>
      <c r="G16" s="137"/>
      <c r="H16" s="62">
        <v>7000</v>
      </c>
      <c r="I16" s="62">
        <v>6942.6</v>
      </c>
      <c r="J16" s="139"/>
      <c r="K16" s="137"/>
      <c r="L16" s="62">
        <v>7000</v>
      </c>
      <c r="M16" s="62">
        <v>5867.9</v>
      </c>
      <c r="N16" s="139"/>
      <c r="O16" s="137"/>
      <c r="P16" s="62">
        <v>7000</v>
      </c>
      <c r="Q16" s="62">
        <v>3628.3</v>
      </c>
      <c r="R16" s="139"/>
      <c r="S16" s="137"/>
      <c r="T16" s="62">
        <v>7000</v>
      </c>
      <c r="U16" s="62">
        <v>6460.7</v>
      </c>
      <c r="V16" s="139"/>
      <c r="W16" s="137"/>
      <c r="X16" s="62">
        <v>7000</v>
      </c>
      <c r="Y16" s="62">
        <v>243</v>
      </c>
      <c r="Z16" s="139"/>
      <c r="AA16" s="137"/>
      <c r="AB16" s="62">
        <v>7000</v>
      </c>
      <c r="AC16" s="62">
        <v>0</v>
      </c>
      <c r="AD16" s="139"/>
      <c r="AE16" s="137"/>
      <c r="AF16" s="62"/>
      <c r="AG16" s="62"/>
      <c r="AH16" s="62">
        <v>122.14</v>
      </c>
      <c r="AI16" s="139">
        <f>(AG16-AB16)/AB16</f>
        <v>-1</v>
      </c>
      <c r="AJ16" s="139"/>
      <c r="AK16" s="62"/>
      <c r="AL16" s="62"/>
      <c r="AM16" s="289" t="e">
        <f t="shared" si="0"/>
        <v>#DIV/0!</v>
      </c>
      <c r="AN16" s="290"/>
      <c r="AO16" s="62"/>
      <c r="AP16" s="62"/>
      <c r="AQ16" s="289" t="e">
        <f t="shared" si="1"/>
        <v>#DIV/0!</v>
      </c>
      <c r="AR16" s="290"/>
      <c r="AS16" s="62"/>
      <c r="AT16" s="62"/>
      <c r="AU16" s="289" t="e">
        <f t="shared" si="2"/>
        <v>#DIV/0!</v>
      </c>
      <c r="AV16" s="290"/>
      <c r="AW16" s="63"/>
      <c r="AX16" s="141">
        <f t="shared" si="3"/>
        <v>0</v>
      </c>
      <c r="AY16" s="289" t="e">
        <f t="shared" si="4"/>
        <v>#DIV/0!</v>
      </c>
      <c r="AZ16" s="293"/>
    </row>
    <row r="17" spans="1:52" s="135" customFormat="1" x14ac:dyDescent="0.25">
      <c r="A17" s="135" t="s">
        <v>760</v>
      </c>
      <c r="B17" s="138" t="str">
        <f>MID(A17,14,4)</f>
        <v>5294</v>
      </c>
      <c r="C17" s="137" t="s">
        <v>1348</v>
      </c>
      <c r="D17" s="62">
        <v>0</v>
      </c>
      <c r="E17" s="62">
        <v>0</v>
      </c>
      <c r="F17" s="139"/>
      <c r="G17" s="137"/>
      <c r="H17" s="62">
        <v>0</v>
      </c>
      <c r="I17" s="62">
        <v>0</v>
      </c>
      <c r="J17" s="139"/>
      <c r="K17" s="137"/>
      <c r="L17" s="62">
        <v>0</v>
      </c>
      <c r="M17" s="62">
        <v>0</v>
      </c>
      <c r="N17" s="139"/>
      <c r="O17" s="137"/>
      <c r="P17" s="62">
        <v>0</v>
      </c>
      <c r="Q17" s="62">
        <v>3730.35</v>
      </c>
      <c r="R17" s="139"/>
      <c r="S17" s="137"/>
      <c r="T17" s="62">
        <v>0</v>
      </c>
      <c r="U17" s="62">
        <v>1871.32</v>
      </c>
      <c r="V17" s="139"/>
      <c r="W17" s="137"/>
      <c r="X17" s="62">
        <v>0</v>
      </c>
      <c r="Y17" s="62">
        <v>8893.0499999999993</v>
      </c>
      <c r="Z17" s="139"/>
      <c r="AA17" s="137"/>
      <c r="AB17" s="62">
        <v>0</v>
      </c>
      <c r="AC17" s="62">
        <v>8909.83</v>
      </c>
      <c r="AD17" s="139"/>
      <c r="AE17" s="137"/>
      <c r="AF17" s="168">
        <v>8000</v>
      </c>
      <c r="AG17" s="168">
        <v>8000</v>
      </c>
      <c r="AH17" s="168">
        <v>8132.37</v>
      </c>
      <c r="AI17" s="139"/>
      <c r="AJ17" s="139"/>
      <c r="AK17" s="62">
        <v>8500</v>
      </c>
      <c r="AL17" s="62">
        <v>7477.5</v>
      </c>
      <c r="AM17" s="289">
        <f t="shared" si="0"/>
        <v>6.25E-2</v>
      </c>
      <c r="AN17" s="290"/>
      <c r="AO17" s="62">
        <v>8500</v>
      </c>
      <c r="AP17" s="62">
        <v>6137.97</v>
      </c>
      <c r="AQ17" s="289">
        <f t="shared" si="1"/>
        <v>0</v>
      </c>
      <c r="AR17" s="290"/>
      <c r="AS17" s="62">
        <v>8500</v>
      </c>
      <c r="AT17" s="62">
        <v>4507.7</v>
      </c>
      <c r="AU17" s="289">
        <f t="shared" si="2"/>
        <v>0</v>
      </c>
      <c r="AV17" s="290"/>
      <c r="AW17" s="63">
        <v>8500</v>
      </c>
      <c r="AX17" s="141">
        <f t="shared" si="3"/>
        <v>0</v>
      </c>
      <c r="AY17" s="289">
        <f t="shared" si="4"/>
        <v>0</v>
      </c>
      <c r="AZ17" s="208"/>
    </row>
    <row r="18" spans="1:52" s="135" customFormat="1" x14ac:dyDescent="0.25">
      <c r="A18" s="135" t="s">
        <v>371</v>
      </c>
      <c r="B18" s="138" t="str">
        <f>MID(A18,14,4)</f>
        <v>5295</v>
      </c>
      <c r="C18" s="137" t="s">
        <v>1274</v>
      </c>
      <c r="D18" s="62">
        <v>2400</v>
      </c>
      <c r="E18" s="62">
        <v>3199</v>
      </c>
      <c r="F18" s="139"/>
      <c r="G18" s="137"/>
      <c r="H18" s="62">
        <v>2400</v>
      </c>
      <c r="I18" s="62">
        <v>1890</v>
      </c>
      <c r="J18" s="139"/>
      <c r="K18" s="137"/>
      <c r="L18" s="62">
        <v>2400</v>
      </c>
      <c r="M18" s="62">
        <v>1620.56</v>
      </c>
      <c r="N18" s="139"/>
      <c r="O18" s="137"/>
      <c r="P18" s="62">
        <v>2000</v>
      </c>
      <c r="Q18" s="62">
        <v>2641.82</v>
      </c>
      <c r="R18" s="139"/>
      <c r="S18" s="137"/>
      <c r="T18" s="62">
        <v>2000</v>
      </c>
      <c r="U18" s="62">
        <v>2846.88</v>
      </c>
      <c r="V18" s="139"/>
      <c r="W18" s="137"/>
      <c r="X18" s="62">
        <v>2000</v>
      </c>
      <c r="Y18" s="62">
        <v>1917.62</v>
      </c>
      <c r="Z18" s="139"/>
      <c r="AA18" s="137"/>
      <c r="AB18" s="62">
        <v>2500</v>
      </c>
      <c r="AC18" s="62">
        <v>1989.96</v>
      </c>
      <c r="AD18" s="139"/>
      <c r="AE18" s="137"/>
      <c r="AF18" s="62">
        <v>2500</v>
      </c>
      <c r="AG18" s="62">
        <v>2500</v>
      </c>
      <c r="AH18" s="62">
        <v>3237.31</v>
      </c>
      <c r="AI18" s="139">
        <f>(AG18-AB18)/AB18</f>
        <v>0</v>
      </c>
      <c r="AJ18" s="139"/>
      <c r="AK18" s="62">
        <v>3300</v>
      </c>
      <c r="AL18" s="62">
        <v>2198.04</v>
      </c>
      <c r="AM18" s="289">
        <f t="shared" si="0"/>
        <v>0.32</v>
      </c>
      <c r="AN18" s="290"/>
      <c r="AO18" s="62">
        <v>4400</v>
      </c>
      <c r="AP18" s="62">
        <v>2173.84</v>
      </c>
      <c r="AQ18" s="289">
        <f t="shared" si="1"/>
        <v>0.33333333333333331</v>
      </c>
      <c r="AR18" s="290"/>
      <c r="AS18" s="62">
        <v>4400</v>
      </c>
      <c r="AT18" s="62">
        <v>0</v>
      </c>
      <c r="AU18" s="289">
        <f t="shared" si="2"/>
        <v>0</v>
      </c>
      <c r="AV18" s="290"/>
      <c r="AW18" s="63">
        <v>5000</v>
      </c>
      <c r="AX18" s="141">
        <f t="shared" si="3"/>
        <v>600</v>
      </c>
      <c r="AY18" s="289">
        <f t="shared" si="4"/>
        <v>0.13636363636363635</v>
      </c>
      <c r="AZ18" s="293" t="s">
        <v>1078</v>
      </c>
    </row>
    <row r="19" spans="1:52" s="347" customFormat="1" x14ac:dyDescent="0.25">
      <c r="A19" s="349" t="s">
        <v>1763</v>
      </c>
      <c r="B19" s="349">
        <v>5296</v>
      </c>
      <c r="C19" s="290" t="s">
        <v>1349</v>
      </c>
      <c r="D19" s="62"/>
      <c r="E19" s="62"/>
      <c r="F19" s="289"/>
      <c r="G19" s="290"/>
      <c r="H19" s="62"/>
      <c r="I19" s="62"/>
      <c r="J19" s="289"/>
      <c r="K19" s="290"/>
      <c r="L19" s="62"/>
      <c r="M19" s="62"/>
      <c r="N19" s="289"/>
      <c r="O19" s="290"/>
      <c r="P19" s="62"/>
      <c r="Q19" s="62"/>
      <c r="R19" s="289"/>
      <c r="S19" s="290"/>
      <c r="T19" s="62"/>
      <c r="U19" s="62"/>
      <c r="V19" s="289"/>
      <c r="W19" s="290"/>
      <c r="X19" s="62"/>
      <c r="Y19" s="62"/>
      <c r="Z19" s="289"/>
      <c r="AA19" s="290"/>
      <c r="AB19" s="62"/>
      <c r="AC19" s="62"/>
      <c r="AD19" s="289"/>
      <c r="AE19" s="290"/>
      <c r="AF19" s="62"/>
      <c r="AG19" s="62"/>
      <c r="AH19" s="62"/>
      <c r="AI19" s="289"/>
      <c r="AJ19" s="289"/>
      <c r="AK19" s="62"/>
      <c r="AL19" s="62">
        <v>525</v>
      </c>
      <c r="AM19" s="289" t="e">
        <f t="shared" si="0"/>
        <v>#DIV/0!</v>
      </c>
      <c r="AN19" s="290"/>
      <c r="AO19" s="62"/>
      <c r="AP19" s="62">
        <v>2167.5</v>
      </c>
      <c r="AQ19" s="289" t="e">
        <f t="shared" si="1"/>
        <v>#DIV/0!</v>
      </c>
      <c r="AR19" s="290"/>
      <c r="AS19" s="62"/>
      <c r="AT19" s="62"/>
      <c r="AU19" s="289" t="e">
        <f t="shared" si="2"/>
        <v>#DIV/0!</v>
      </c>
      <c r="AV19" s="290"/>
      <c r="AW19" s="63">
        <v>2500</v>
      </c>
      <c r="AX19" s="141">
        <f t="shared" si="3"/>
        <v>2500</v>
      </c>
      <c r="AY19" s="289" t="e">
        <f t="shared" si="4"/>
        <v>#DIV/0!</v>
      </c>
      <c r="AZ19" s="343"/>
    </row>
    <row r="20" spans="1:52" s="347" customFormat="1" x14ac:dyDescent="0.25">
      <c r="A20" s="349" t="s">
        <v>1764</v>
      </c>
      <c r="B20" s="349">
        <v>5306</v>
      </c>
      <c r="C20" s="290" t="s">
        <v>1203</v>
      </c>
      <c r="D20" s="62"/>
      <c r="E20" s="62"/>
      <c r="F20" s="289"/>
      <c r="G20" s="290"/>
      <c r="H20" s="62"/>
      <c r="I20" s="62"/>
      <c r="J20" s="289"/>
      <c r="K20" s="290"/>
      <c r="L20" s="62"/>
      <c r="M20" s="62"/>
      <c r="N20" s="289"/>
      <c r="O20" s="290"/>
      <c r="P20" s="62"/>
      <c r="Q20" s="62"/>
      <c r="R20" s="289"/>
      <c r="S20" s="290"/>
      <c r="T20" s="62"/>
      <c r="U20" s="62"/>
      <c r="V20" s="289"/>
      <c r="W20" s="290"/>
      <c r="X20" s="62"/>
      <c r="Y20" s="62"/>
      <c r="Z20" s="289"/>
      <c r="AA20" s="290"/>
      <c r="AB20" s="62"/>
      <c r="AC20" s="62"/>
      <c r="AD20" s="289"/>
      <c r="AE20" s="290"/>
      <c r="AF20" s="62"/>
      <c r="AG20" s="62"/>
      <c r="AH20" s="62"/>
      <c r="AI20" s="289"/>
      <c r="AJ20" s="289"/>
      <c r="AK20" s="62"/>
      <c r="AL20" s="62">
        <v>38.5</v>
      </c>
      <c r="AM20" s="289" t="e">
        <f t="shared" si="0"/>
        <v>#DIV/0!</v>
      </c>
      <c r="AN20" s="290"/>
      <c r="AO20" s="62"/>
      <c r="AP20" s="62"/>
      <c r="AQ20" s="289" t="e">
        <f t="shared" si="1"/>
        <v>#DIV/0!</v>
      </c>
      <c r="AR20" s="290"/>
      <c r="AS20" s="62"/>
      <c r="AT20" s="62"/>
      <c r="AU20" s="289" t="e">
        <f t="shared" si="2"/>
        <v>#DIV/0!</v>
      </c>
      <c r="AV20" s="290"/>
      <c r="AW20" s="63"/>
      <c r="AX20" s="141">
        <f t="shared" si="3"/>
        <v>0</v>
      </c>
      <c r="AY20" s="289" t="e">
        <f t="shared" si="4"/>
        <v>#DIV/0!</v>
      </c>
      <c r="AZ20" s="343"/>
    </row>
    <row r="21" spans="1:52" s="347" customFormat="1" x14ac:dyDescent="0.25">
      <c r="A21" s="349"/>
      <c r="B21" s="349">
        <v>5298</v>
      </c>
      <c r="C21" s="290" t="s">
        <v>1117</v>
      </c>
      <c r="D21" s="62"/>
      <c r="E21" s="62"/>
      <c r="F21" s="289"/>
      <c r="G21" s="290"/>
      <c r="H21" s="62"/>
      <c r="I21" s="62"/>
      <c r="J21" s="289"/>
      <c r="K21" s="290"/>
      <c r="L21" s="62"/>
      <c r="M21" s="62"/>
      <c r="N21" s="289"/>
      <c r="O21" s="290"/>
      <c r="P21" s="62"/>
      <c r="Q21" s="62"/>
      <c r="R21" s="289"/>
      <c r="S21" s="290"/>
      <c r="T21" s="62"/>
      <c r="U21" s="62"/>
      <c r="V21" s="289"/>
      <c r="W21" s="290"/>
      <c r="X21" s="62"/>
      <c r="Y21" s="62"/>
      <c r="Z21" s="289"/>
      <c r="AA21" s="290"/>
      <c r="AB21" s="62"/>
      <c r="AC21" s="62"/>
      <c r="AD21" s="289"/>
      <c r="AE21" s="290"/>
      <c r="AF21" s="62"/>
      <c r="AG21" s="62"/>
      <c r="AH21" s="62"/>
      <c r="AI21" s="289"/>
      <c r="AJ21" s="289"/>
      <c r="AK21" s="62"/>
      <c r="AL21" s="62"/>
      <c r="AM21" s="289"/>
      <c r="AN21" s="290"/>
      <c r="AO21" s="62"/>
      <c r="AP21" s="62">
        <v>96.6</v>
      </c>
      <c r="AQ21" s="289"/>
      <c r="AR21" s="290"/>
      <c r="AS21" s="62"/>
      <c r="AT21" s="62"/>
      <c r="AU21" s="289"/>
      <c r="AV21" s="290"/>
      <c r="AW21" s="63"/>
      <c r="AX21" s="141"/>
      <c r="AY21" s="289"/>
      <c r="AZ21" s="451"/>
    </row>
    <row r="22" spans="1:52" s="135" customFormat="1" x14ac:dyDescent="0.25">
      <c r="A22" s="135" t="s">
        <v>372</v>
      </c>
      <c r="B22" s="138" t="str">
        <f>MID(A22,14,4)</f>
        <v>5399</v>
      </c>
      <c r="C22" s="137" t="s">
        <v>1206</v>
      </c>
      <c r="D22" s="62">
        <v>50082.52</v>
      </c>
      <c r="E22" s="62">
        <v>52050</v>
      </c>
      <c r="F22" s="139"/>
      <c r="G22" s="137"/>
      <c r="H22" s="62">
        <v>48000</v>
      </c>
      <c r="I22" s="62">
        <v>38689.58</v>
      </c>
      <c r="J22" s="139"/>
      <c r="K22" s="137"/>
      <c r="L22" s="62">
        <v>50000</v>
      </c>
      <c r="M22" s="62">
        <v>51664.4</v>
      </c>
      <c r="N22" s="139"/>
      <c r="O22" s="137"/>
      <c r="P22" s="62">
        <v>52000</v>
      </c>
      <c r="Q22" s="62">
        <v>52000</v>
      </c>
      <c r="R22" s="139"/>
      <c r="S22" s="137"/>
      <c r="T22" s="62">
        <v>52780</v>
      </c>
      <c r="U22" s="62">
        <v>53107.72</v>
      </c>
      <c r="V22" s="139"/>
      <c r="W22" s="137"/>
      <c r="X22" s="62">
        <v>53466.14</v>
      </c>
      <c r="Y22" s="62">
        <v>53466.14</v>
      </c>
      <c r="Z22" s="139"/>
      <c r="AA22" s="137"/>
      <c r="AB22" s="62">
        <v>54000</v>
      </c>
      <c r="AC22" s="62">
        <v>54000</v>
      </c>
      <c r="AD22" s="139"/>
      <c r="AE22" s="137"/>
      <c r="AF22" s="168">
        <v>54540</v>
      </c>
      <c r="AG22" s="168">
        <v>54540</v>
      </c>
      <c r="AH22" s="168">
        <v>54540</v>
      </c>
      <c r="AI22" s="139">
        <f>(AG22-AB22)/AB22</f>
        <v>0.01</v>
      </c>
      <c r="AJ22" s="139"/>
      <c r="AK22" s="62">
        <v>64000</v>
      </c>
      <c r="AL22" s="62">
        <v>64101.7</v>
      </c>
      <c r="AM22" s="289">
        <f t="shared" si="0"/>
        <v>0.17345067840117345</v>
      </c>
      <c r="AN22" s="290"/>
      <c r="AO22" s="62">
        <v>68000</v>
      </c>
      <c r="AP22" s="62">
        <v>68000</v>
      </c>
      <c r="AQ22" s="289">
        <f t="shared" si="1"/>
        <v>6.25E-2</v>
      </c>
      <c r="AR22" s="290"/>
      <c r="AS22" s="62">
        <v>70000</v>
      </c>
      <c r="AT22" s="62">
        <v>40043.72</v>
      </c>
      <c r="AU22" s="289">
        <f t="shared" si="2"/>
        <v>2.9411764705882353E-2</v>
      </c>
      <c r="AV22" s="290"/>
      <c r="AW22" s="63">
        <v>71000</v>
      </c>
      <c r="AX22" s="141">
        <f t="shared" si="3"/>
        <v>1000</v>
      </c>
      <c r="AY22" s="289">
        <f t="shared" si="4"/>
        <v>1.4285714285714285E-2</v>
      </c>
      <c r="AZ22" s="208"/>
    </row>
    <row r="23" spans="1:52" s="135" customFormat="1" ht="14.25" x14ac:dyDescent="0.3">
      <c r="A23" s="138" t="s">
        <v>972</v>
      </c>
      <c r="B23" s="138" t="str">
        <f>MID(A23,14,4)</f>
        <v>5430</v>
      </c>
      <c r="C23" s="135" t="s">
        <v>1275</v>
      </c>
      <c r="D23" s="62">
        <v>0</v>
      </c>
      <c r="E23" s="62">
        <v>0</v>
      </c>
      <c r="F23" s="139"/>
      <c r="G23" s="137"/>
      <c r="H23" s="62">
        <v>0</v>
      </c>
      <c r="I23" s="62">
        <v>0</v>
      </c>
      <c r="J23" s="139"/>
      <c r="K23" s="137"/>
      <c r="L23" s="62">
        <v>0</v>
      </c>
      <c r="M23" s="62">
        <v>0</v>
      </c>
      <c r="N23" s="139"/>
      <c r="O23" s="137"/>
      <c r="P23" s="62">
        <v>0</v>
      </c>
      <c r="Q23" s="62">
        <v>0</v>
      </c>
      <c r="R23" s="139"/>
      <c r="S23" s="137"/>
      <c r="T23" s="62">
        <v>0</v>
      </c>
      <c r="U23" s="62">
        <v>92.34</v>
      </c>
      <c r="V23" s="139"/>
      <c r="W23" s="137"/>
      <c r="X23" s="62">
        <v>0</v>
      </c>
      <c r="Y23" s="62">
        <v>104.9</v>
      </c>
      <c r="Z23" s="139"/>
      <c r="AA23" s="137"/>
      <c r="AB23" s="62">
        <v>0</v>
      </c>
      <c r="AC23" s="62">
        <v>787.01</v>
      </c>
      <c r="AD23" s="139"/>
      <c r="AE23" s="137"/>
      <c r="AF23" s="62"/>
      <c r="AG23" s="62"/>
      <c r="AH23" s="62"/>
      <c r="AI23" s="139"/>
      <c r="AJ23" s="139"/>
      <c r="AK23" s="62">
        <v>0</v>
      </c>
      <c r="AL23" s="62">
        <v>274.52</v>
      </c>
      <c r="AM23" s="289" t="e">
        <f t="shared" si="0"/>
        <v>#DIV/0!</v>
      </c>
      <c r="AN23" s="290"/>
      <c r="AO23" s="62">
        <v>500</v>
      </c>
      <c r="AP23" s="62">
        <v>269.14999999999998</v>
      </c>
      <c r="AQ23" s="289"/>
      <c r="AR23" s="290"/>
      <c r="AS23" s="62">
        <v>500</v>
      </c>
      <c r="AT23" s="62">
        <v>0</v>
      </c>
      <c r="AU23" s="289">
        <f t="shared" si="2"/>
        <v>0</v>
      </c>
      <c r="AV23" s="290"/>
      <c r="AW23" s="63">
        <v>500</v>
      </c>
      <c r="AX23" s="141">
        <f t="shared" si="3"/>
        <v>0</v>
      </c>
      <c r="AY23" s="289">
        <f t="shared" si="4"/>
        <v>0</v>
      </c>
      <c r="AZ23" s="102"/>
    </row>
    <row r="24" spans="1:52" s="287" customFormat="1" ht="14.25" x14ac:dyDescent="0.3">
      <c r="A24" s="288" t="s">
        <v>1474</v>
      </c>
      <c r="B24" s="288" t="str">
        <f>MID(A24,14,4)</f>
        <v>5450</v>
      </c>
      <c r="C24" s="287" t="s">
        <v>1248</v>
      </c>
      <c r="D24" s="62"/>
      <c r="E24" s="62"/>
      <c r="F24" s="289"/>
      <c r="G24" s="290"/>
      <c r="H24" s="62"/>
      <c r="I24" s="62"/>
      <c r="J24" s="289"/>
      <c r="K24" s="290"/>
      <c r="L24" s="62"/>
      <c r="M24" s="62"/>
      <c r="N24" s="289"/>
      <c r="O24" s="290"/>
      <c r="P24" s="62"/>
      <c r="Q24" s="62"/>
      <c r="R24" s="289"/>
      <c r="S24" s="290"/>
      <c r="T24" s="62"/>
      <c r="U24" s="62"/>
      <c r="V24" s="289"/>
      <c r="W24" s="290"/>
      <c r="X24" s="62"/>
      <c r="Y24" s="62"/>
      <c r="Z24" s="289"/>
      <c r="AA24" s="290"/>
      <c r="AB24" s="62"/>
      <c r="AC24" s="62"/>
      <c r="AD24" s="289"/>
      <c r="AE24" s="290"/>
      <c r="AF24" s="62"/>
      <c r="AG24" s="62"/>
      <c r="AH24" s="62"/>
      <c r="AI24" s="289"/>
      <c r="AJ24" s="289"/>
      <c r="AK24" s="62"/>
      <c r="AL24" s="62">
        <v>71.040000000000006</v>
      </c>
      <c r="AM24" s="289" t="e">
        <f t="shared" si="0"/>
        <v>#DIV/0!</v>
      </c>
      <c r="AN24" s="290"/>
      <c r="AO24" s="62"/>
      <c r="AP24" s="62"/>
      <c r="AQ24" s="289"/>
      <c r="AR24" s="290"/>
      <c r="AS24" s="62"/>
      <c r="AT24" s="62"/>
      <c r="AU24" s="289" t="e">
        <f t="shared" si="2"/>
        <v>#DIV/0!</v>
      </c>
      <c r="AV24" s="290"/>
      <c r="AW24" s="63"/>
      <c r="AX24" s="141">
        <f t="shared" si="3"/>
        <v>0</v>
      </c>
      <c r="AY24" s="289" t="e">
        <f t="shared" si="4"/>
        <v>#DIV/0!</v>
      </c>
      <c r="AZ24" s="102"/>
    </row>
    <row r="25" spans="1:52" s="347" customFormat="1" ht="14.25" hidden="1" x14ac:dyDescent="0.3">
      <c r="A25" s="349" t="s">
        <v>1765</v>
      </c>
      <c r="B25" s="349">
        <v>5589</v>
      </c>
      <c r="C25" s="347" t="s">
        <v>1208</v>
      </c>
      <c r="D25" s="62"/>
      <c r="E25" s="62"/>
      <c r="F25" s="289"/>
      <c r="G25" s="290"/>
      <c r="H25" s="62"/>
      <c r="I25" s="62"/>
      <c r="J25" s="289"/>
      <c r="K25" s="290"/>
      <c r="L25" s="62"/>
      <c r="M25" s="62"/>
      <c r="N25" s="289"/>
      <c r="O25" s="290"/>
      <c r="P25" s="62"/>
      <c r="Q25" s="62"/>
      <c r="R25" s="289"/>
      <c r="S25" s="290"/>
      <c r="T25" s="62"/>
      <c r="U25" s="62"/>
      <c r="V25" s="289"/>
      <c r="W25" s="290"/>
      <c r="X25" s="62"/>
      <c r="Y25" s="62"/>
      <c r="Z25" s="289"/>
      <c r="AA25" s="290"/>
      <c r="AB25" s="62"/>
      <c r="AC25" s="62"/>
      <c r="AD25" s="289"/>
      <c r="AE25" s="290"/>
      <c r="AF25" s="62"/>
      <c r="AG25" s="62"/>
      <c r="AH25" s="62"/>
      <c r="AI25" s="289"/>
      <c r="AJ25" s="289"/>
      <c r="AK25" s="62"/>
      <c r="AL25" s="62"/>
      <c r="AM25" s="289"/>
      <c r="AN25" s="290"/>
      <c r="AO25" s="62"/>
      <c r="AP25" s="62">
        <v>131.84</v>
      </c>
      <c r="AQ25" s="289"/>
      <c r="AR25" s="290"/>
      <c r="AS25" s="62"/>
      <c r="AT25" s="62"/>
      <c r="AU25" s="289"/>
      <c r="AV25" s="290"/>
      <c r="AW25" s="63"/>
      <c r="AX25" s="141">
        <f t="shared" si="3"/>
        <v>0</v>
      </c>
      <c r="AY25" s="289"/>
      <c r="AZ25" s="339"/>
    </row>
    <row r="26" spans="1:52" ht="14.25" x14ac:dyDescent="0.3">
      <c r="A26" s="138" t="s">
        <v>1053</v>
      </c>
      <c r="B26" s="66" t="str">
        <f>MID(A26,14,4)</f>
        <v>5870</v>
      </c>
      <c r="C26" s="135" t="s">
        <v>1277</v>
      </c>
      <c r="D26" s="62">
        <v>500</v>
      </c>
      <c r="E26" s="62">
        <v>0</v>
      </c>
      <c r="F26" s="139"/>
      <c r="H26" s="62">
        <v>500</v>
      </c>
      <c r="I26" s="62">
        <v>0</v>
      </c>
      <c r="J26" s="139"/>
      <c r="L26" s="62">
        <v>0</v>
      </c>
      <c r="M26" s="62">
        <v>0</v>
      </c>
      <c r="N26" s="139"/>
      <c r="P26" s="62">
        <v>0</v>
      </c>
      <c r="Q26" s="62">
        <v>0</v>
      </c>
      <c r="R26" s="139"/>
      <c r="T26" s="62">
        <v>0</v>
      </c>
      <c r="U26" s="62">
        <v>0</v>
      </c>
      <c r="V26" s="139"/>
      <c r="W26" s="137"/>
      <c r="X26" s="62">
        <v>0</v>
      </c>
      <c r="Y26" s="62">
        <v>0</v>
      </c>
      <c r="Z26" s="139"/>
      <c r="AA26" s="137"/>
      <c r="AB26" s="62">
        <v>0</v>
      </c>
      <c r="AC26" s="62">
        <v>0</v>
      </c>
      <c r="AD26" s="139"/>
      <c r="AF26" s="62"/>
      <c r="AG26" s="62"/>
      <c r="AH26" s="62"/>
      <c r="AI26" s="139" t="e">
        <f>(AG26-AB26)/AB26</f>
        <v>#DIV/0!</v>
      </c>
      <c r="AJ26" s="38"/>
      <c r="AK26" s="62">
        <v>0</v>
      </c>
      <c r="AL26" s="62"/>
      <c r="AM26" s="289" t="e">
        <f t="shared" si="0"/>
        <v>#DIV/0!</v>
      </c>
      <c r="AO26" s="62">
        <v>500</v>
      </c>
      <c r="AP26" s="62">
        <v>568</v>
      </c>
      <c r="AQ26" s="289"/>
      <c r="AS26" s="62">
        <v>500</v>
      </c>
      <c r="AT26" s="62">
        <v>0</v>
      </c>
      <c r="AU26" s="289">
        <f t="shared" si="2"/>
        <v>0</v>
      </c>
      <c r="AW26" s="63">
        <v>500</v>
      </c>
      <c r="AX26" s="141">
        <f t="shared" si="3"/>
        <v>0</v>
      </c>
      <c r="AY26" s="289">
        <f t="shared" si="4"/>
        <v>0</v>
      </c>
      <c r="AZ26" s="102"/>
    </row>
    <row r="27" spans="1:52" s="64" customFormat="1" x14ac:dyDescent="0.25">
      <c r="A27" s="142"/>
      <c r="B27" s="142"/>
      <c r="C27" s="142" t="s">
        <v>168</v>
      </c>
      <c r="D27" s="143">
        <f>SUM(D10:D26)</f>
        <v>69182.51999999999</v>
      </c>
      <c r="E27" s="143">
        <f>SUM(E10:E26)</f>
        <v>69182.52</v>
      </c>
      <c r="F27" s="144"/>
      <c r="G27" s="142"/>
      <c r="H27" s="143">
        <f>SUM(H10:H26)</f>
        <v>67100</v>
      </c>
      <c r="I27" s="143">
        <f>SUM(I10:I26)</f>
        <v>55842.590000000004</v>
      </c>
      <c r="J27" s="145">
        <f>(H27-D27)/D27</f>
        <v>-3.0101823408571846E-2</v>
      </c>
      <c r="K27" s="142"/>
      <c r="L27" s="143">
        <f>SUM(L10:L26)</f>
        <v>67000</v>
      </c>
      <c r="M27" s="143">
        <f>SUM(M10:M26)</f>
        <v>66856.83</v>
      </c>
      <c r="N27" s="145">
        <f>(L27-H27)/H27</f>
        <v>-1.4903129657228018E-3</v>
      </c>
      <c r="O27" s="142"/>
      <c r="P27" s="143">
        <f>SUM(P10:P26)</f>
        <v>68000</v>
      </c>
      <c r="Q27" s="143">
        <f>SUM(Q10:Q26)</f>
        <v>67167.66</v>
      </c>
      <c r="R27" s="145">
        <f>(P27-L27)/L27</f>
        <v>1.4925373134328358E-2</v>
      </c>
      <c r="S27" s="142"/>
      <c r="T27" s="143">
        <f>SUM(T10:T26)</f>
        <v>68780</v>
      </c>
      <c r="U27" s="143">
        <f>SUM(U10:U26)</f>
        <v>70763.31</v>
      </c>
      <c r="V27" s="145">
        <f>(T27-P27)/P27</f>
        <v>1.1470588235294118E-2</v>
      </c>
      <c r="W27" s="142"/>
      <c r="X27" s="143">
        <f>SUM(X10:X26)</f>
        <v>69466.14</v>
      </c>
      <c r="Y27" s="143">
        <f>SUM(Y10:Y26)</f>
        <v>71055.819999999992</v>
      </c>
      <c r="Z27" s="145">
        <f>(X27-T27)/T27</f>
        <v>9.9758650770572759E-3</v>
      </c>
      <c r="AA27" s="142"/>
      <c r="AB27" s="143">
        <f>SUM(AB10:AB26)</f>
        <v>70500</v>
      </c>
      <c r="AC27" s="143">
        <f>SUM(AC10:AC26)</f>
        <v>71406.899999999994</v>
      </c>
      <c r="AD27" s="144">
        <f>(AB27-X27)/X27</f>
        <v>1.4882934333187372E-2</v>
      </c>
      <c r="AE27" s="142"/>
      <c r="AF27" s="143">
        <f>SUM(AF10:AF26)</f>
        <v>72040</v>
      </c>
      <c r="AG27" s="143">
        <f>SUM(AG10:AG26)</f>
        <v>72040</v>
      </c>
      <c r="AH27" s="143">
        <f>SUM(AH10:AH26)</f>
        <v>72716.31</v>
      </c>
      <c r="AI27" s="144">
        <f>(AG27-AB27)/AB27</f>
        <v>2.1843971631205675E-2</v>
      </c>
      <c r="AJ27" s="144"/>
      <c r="AK27" s="294">
        <f>SUM(AK10:AK26)</f>
        <v>82800</v>
      </c>
      <c r="AL27" s="294">
        <f>SUM(AL10:AL26)</f>
        <v>82953.69</v>
      </c>
      <c r="AM27" s="144">
        <f>(AK27-AG27)/AG27</f>
        <v>0.14936146585230428</v>
      </c>
      <c r="AN27" s="142"/>
      <c r="AO27" s="294">
        <f>SUM(AO10:AO26)</f>
        <v>89300</v>
      </c>
      <c r="AP27" s="294">
        <f>SUM(AP10:AP26)</f>
        <v>89700.489999999991</v>
      </c>
      <c r="AQ27" s="144">
        <f>(AO27-AK27)/AK27</f>
        <v>7.85024154589372E-2</v>
      </c>
      <c r="AR27" s="142"/>
      <c r="AS27" s="294">
        <f>SUM(AS10:AS26)</f>
        <v>98700</v>
      </c>
      <c r="AT27" s="294">
        <f>SUM(AT10:AT26)</f>
        <v>49417.54</v>
      </c>
      <c r="AU27" s="144">
        <f>(AS27-AO27)/AO27</f>
        <v>0.10526315789473684</v>
      </c>
      <c r="AV27" s="142"/>
      <c r="AW27" s="146">
        <f>SUM(AW10:AW26)</f>
        <v>102800</v>
      </c>
      <c r="AX27" s="146">
        <f>SUM(AX10:AX26)</f>
        <v>4100</v>
      </c>
      <c r="AY27" s="144">
        <f>(AW27-AS27)/AS27</f>
        <v>4.1540020263424522E-2</v>
      </c>
      <c r="AZ27" s="142"/>
    </row>
    <row r="28" spans="1:52" s="135" customFormat="1" x14ac:dyDescent="0.25">
      <c r="D28" s="62"/>
      <c r="E28" s="62"/>
      <c r="F28" s="139"/>
      <c r="G28" s="137"/>
      <c r="H28" s="62"/>
      <c r="I28" s="62"/>
      <c r="J28" s="289"/>
      <c r="K28" s="137"/>
      <c r="L28" s="62"/>
      <c r="M28" s="62"/>
      <c r="N28" s="289"/>
      <c r="O28" s="137"/>
      <c r="P28" s="62"/>
      <c r="Q28" s="62"/>
      <c r="R28" s="289"/>
      <c r="S28" s="137"/>
      <c r="T28" s="62"/>
      <c r="U28" s="62"/>
      <c r="V28" s="289"/>
      <c r="W28" s="137"/>
      <c r="X28" s="62"/>
      <c r="Y28" s="62"/>
      <c r="Z28" s="139"/>
      <c r="AA28" s="137"/>
      <c r="AB28" s="62"/>
      <c r="AC28" s="62"/>
      <c r="AD28" s="139"/>
      <c r="AE28" s="137"/>
      <c r="AF28" s="62"/>
      <c r="AG28" s="62"/>
      <c r="AH28" s="62"/>
      <c r="AI28" s="139"/>
      <c r="AJ28" s="139"/>
      <c r="AK28" s="62"/>
      <c r="AL28" s="62"/>
      <c r="AM28" s="289"/>
      <c r="AN28" s="290"/>
      <c r="AO28" s="62"/>
      <c r="AP28" s="62"/>
      <c r="AQ28" s="289"/>
      <c r="AR28" s="290"/>
      <c r="AS28" s="62"/>
      <c r="AT28" s="62"/>
      <c r="AU28" s="289"/>
      <c r="AV28" s="290"/>
      <c r="AW28" s="136"/>
      <c r="AX28" s="136"/>
      <c r="AY28" s="289"/>
    </row>
    <row r="29" spans="1:52" s="64" customFormat="1" ht="12.75" x14ac:dyDescent="0.2">
      <c r="A29" s="151"/>
      <c r="B29" s="151"/>
      <c r="C29" s="156" t="s">
        <v>169</v>
      </c>
      <c r="D29" s="153">
        <f>D7+D27</f>
        <v>69182.51999999999</v>
      </c>
      <c r="E29" s="153">
        <f>E7+E27</f>
        <v>69182.52</v>
      </c>
      <c r="F29" s="154"/>
      <c r="G29" s="151"/>
      <c r="H29" s="153">
        <f>H7+H27</f>
        <v>67100</v>
      </c>
      <c r="I29" s="153">
        <f>I7+I27</f>
        <v>55842.590000000004</v>
      </c>
      <c r="J29" s="154">
        <f>(H29-D29)/D29</f>
        <v>-3.0101823408571846E-2</v>
      </c>
      <c r="K29" s="151"/>
      <c r="L29" s="153">
        <f>L7+L27</f>
        <v>67000</v>
      </c>
      <c r="M29" s="153">
        <f>M7+M27</f>
        <v>66856.83</v>
      </c>
      <c r="N29" s="154">
        <f>(L29-H29)/H29</f>
        <v>-1.4903129657228018E-3</v>
      </c>
      <c r="O29" s="151"/>
      <c r="P29" s="153">
        <f>P7+P27</f>
        <v>68000</v>
      </c>
      <c r="Q29" s="153">
        <f>Q7+Q27</f>
        <v>67167.66</v>
      </c>
      <c r="R29" s="154">
        <f>(P29-L29)/L29</f>
        <v>1.4925373134328358E-2</v>
      </c>
      <c r="S29" s="151"/>
      <c r="T29" s="153">
        <f>T7+T27</f>
        <v>68780</v>
      </c>
      <c r="U29" s="153">
        <f>U7+U27</f>
        <v>70763.31</v>
      </c>
      <c r="V29" s="154">
        <f>(T29-P29)/P29</f>
        <v>1.1470588235294118E-2</v>
      </c>
      <c r="W29" s="151"/>
      <c r="X29" s="153">
        <f>X7+X27</f>
        <v>69466.14</v>
      </c>
      <c r="Y29" s="153">
        <f>Y7+Y27</f>
        <v>71055.819999999992</v>
      </c>
      <c r="Z29" s="154">
        <f>(X29-T29)/T29</f>
        <v>9.9758650770572759E-3</v>
      </c>
      <c r="AA29" s="151"/>
      <c r="AB29" s="153">
        <f>AB7+AB27</f>
        <v>70500</v>
      </c>
      <c r="AC29" s="153">
        <f>AC7+AC27</f>
        <v>71406.899999999994</v>
      </c>
      <c r="AD29" s="154">
        <f>(AB29-X29)/X29</f>
        <v>1.4882934333187372E-2</v>
      </c>
      <c r="AE29" s="151"/>
      <c r="AF29" s="153">
        <f>AF7+AF27</f>
        <v>72040</v>
      </c>
      <c r="AG29" s="153">
        <f>AG7+AG27</f>
        <v>72040</v>
      </c>
      <c r="AH29" s="153">
        <f>AH7+AH27</f>
        <v>72716.31</v>
      </c>
      <c r="AI29" s="154">
        <f>(AG29-AB29)/AB29</f>
        <v>2.1843971631205675E-2</v>
      </c>
      <c r="AJ29" s="154"/>
      <c r="AK29" s="295">
        <f>AK7+AK27</f>
        <v>82800</v>
      </c>
      <c r="AL29" s="295">
        <f>AL7+AL27</f>
        <v>82953.69</v>
      </c>
      <c r="AM29" s="154">
        <f>(AK29-AG29)/AG29</f>
        <v>0.14936146585230428</v>
      </c>
      <c r="AN29" s="151"/>
      <c r="AO29" s="295">
        <f>AO7+AO27</f>
        <v>89300</v>
      </c>
      <c r="AP29" s="295">
        <f>AP7+AP27</f>
        <v>89700.489999999991</v>
      </c>
      <c r="AQ29" s="154">
        <f>(AO29-AK29)/AK29</f>
        <v>7.85024154589372E-2</v>
      </c>
      <c r="AR29" s="151"/>
      <c r="AS29" s="295">
        <f>AS7+AS27</f>
        <v>98700</v>
      </c>
      <c r="AT29" s="295">
        <f>AT7+AT27</f>
        <v>49417.54</v>
      </c>
      <c r="AU29" s="154">
        <f>(AS29-AO29)/AO29</f>
        <v>0.10526315789473684</v>
      </c>
      <c r="AV29" s="151"/>
      <c r="AW29" s="153">
        <f>AW7+AW27</f>
        <v>102800</v>
      </c>
      <c r="AX29" s="295">
        <f>AX7+AX27</f>
        <v>4100</v>
      </c>
      <c r="AY29" s="154">
        <f>(AW29-AS29)/AS29</f>
        <v>4.1540020263424522E-2</v>
      </c>
      <c r="AZ29" s="156"/>
    </row>
    <row r="30" spans="1:52" x14ac:dyDescent="0.25">
      <c r="D30" s="67"/>
      <c r="H30" s="67"/>
      <c r="L30" s="67"/>
      <c r="P30" s="67"/>
      <c r="T30" s="67"/>
      <c r="X30" s="67"/>
      <c r="AB30" s="67"/>
      <c r="AF30" s="67"/>
      <c r="AG30" s="67"/>
      <c r="AK30" s="296"/>
      <c r="AO30" s="296"/>
      <c r="AS30" s="296"/>
      <c r="AY30" s="135"/>
    </row>
    <row r="31" spans="1:52" s="61" customFormat="1" thickBot="1" x14ac:dyDescent="0.25">
      <c r="C31" s="61" t="s">
        <v>170</v>
      </c>
      <c r="D31" s="69"/>
      <c r="E31" s="68">
        <f>D29-E29</f>
        <v>0</v>
      </c>
      <c r="G31" s="65"/>
      <c r="H31" s="69"/>
      <c r="I31" s="68">
        <f>H29-I29</f>
        <v>11257.409999999996</v>
      </c>
      <c r="K31" s="65"/>
      <c r="L31" s="69"/>
      <c r="M31" s="68">
        <f>L29-M29</f>
        <v>143.16999999999825</v>
      </c>
      <c r="O31" s="65"/>
      <c r="P31" s="69"/>
      <c r="Q31" s="68">
        <f>P29-Q29</f>
        <v>832.33999999999651</v>
      </c>
      <c r="S31" s="65"/>
      <c r="T31" s="69"/>
      <c r="U31" s="68">
        <f>T29-U29</f>
        <v>-1983.3099999999977</v>
      </c>
      <c r="W31" s="65"/>
      <c r="X31" s="69"/>
      <c r="Y31" s="68">
        <f>X29-Y29</f>
        <v>-1589.679999999993</v>
      </c>
      <c r="AA31" s="65"/>
      <c r="AB31" s="69"/>
      <c r="AC31" s="68">
        <f>AB29-AC29</f>
        <v>-906.89999999999418</v>
      </c>
      <c r="AE31" s="65"/>
      <c r="AF31" s="69"/>
      <c r="AG31" s="69"/>
      <c r="AH31" s="439">
        <f>AG29-AH29</f>
        <v>-676.30999999999767</v>
      </c>
      <c r="AK31" s="69"/>
      <c r="AL31" s="439">
        <f>AK29-AL29</f>
        <v>-153.69000000000233</v>
      </c>
      <c r="AN31" s="65"/>
      <c r="AO31" s="69"/>
      <c r="AP31" s="439">
        <f>AO29-AP29</f>
        <v>-400.48999999999069</v>
      </c>
      <c r="AR31" s="65"/>
      <c r="AS31" s="69"/>
      <c r="AT31" s="68">
        <f>AS29-AT29</f>
        <v>49282.46</v>
      </c>
      <c r="AV31" s="65"/>
      <c r="AW31" s="70"/>
      <c r="AX31" s="70"/>
    </row>
    <row r="32" spans="1:52" ht="14.25" thickTop="1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Y32" s="135"/>
    </row>
    <row r="33" spans="4:51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  <c r="AY33" s="135"/>
    </row>
    <row r="34" spans="4:51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</row>
    <row r="35" spans="4:51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</row>
    <row r="36" spans="4:51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</row>
    <row r="37" spans="4:51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</row>
    <row r="38" spans="4:51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</row>
    <row r="39" spans="4:51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</row>
    <row r="40" spans="4:51" x14ac:dyDescent="0.25">
      <c r="D40" s="67"/>
      <c r="F40" s="139"/>
      <c r="H40" s="67"/>
      <c r="J40" s="139"/>
      <c r="L40" s="67"/>
      <c r="N40" s="139"/>
      <c r="P40" s="67"/>
      <c r="R40" s="139"/>
      <c r="T40" s="67"/>
      <c r="V40" s="38"/>
      <c r="X40" s="67"/>
      <c r="AB40" s="67"/>
      <c r="AF40" s="67"/>
      <c r="AG40" s="67"/>
      <c r="AK40" s="296"/>
      <c r="AO40" s="296"/>
      <c r="AS40" s="296"/>
    </row>
    <row r="41" spans="4:51" x14ac:dyDescent="0.25">
      <c r="D41" s="67"/>
      <c r="F41" s="139"/>
      <c r="H41" s="67"/>
      <c r="J41" s="139"/>
      <c r="L41" s="67"/>
      <c r="N41" s="139"/>
      <c r="P41" s="67"/>
      <c r="R41" s="139"/>
      <c r="T41" s="67"/>
      <c r="V41" s="38"/>
      <c r="X41" s="67"/>
      <c r="AB41" s="67"/>
      <c r="AF41" s="67"/>
      <c r="AG41" s="67"/>
      <c r="AK41" s="296"/>
      <c r="AO41" s="296"/>
      <c r="AS41" s="296"/>
    </row>
    <row r="42" spans="4:51" x14ac:dyDescent="0.25">
      <c r="D42" s="67"/>
      <c r="F42" s="139"/>
      <c r="H42" s="67"/>
      <c r="J42" s="139"/>
      <c r="L42" s="67"/>
      <c r="N42" s="139"/>
      <c r="P42" s="67"/>
      <c r="R42" s="139"/>
      <c r="T42" s="67"/>
      <c r="V42" s="38"/>
      <c r="X42" s="67"/>
      <c r="AB42" s="67"/>
      <c r="AF42" s="67"/>
      <c r="AG42" s="67"/>
      <c r="AK42" s="296"/>
      <c r="AO42" s="296"/>
      <c r="AS42" s="296"/>
    </row>
    <row r="43" spans="4:51" x14ac:dyDescent="0.25">
      <c r="D43" s="67"/>
      <c r="F43" s="139"/>
      <c r="H43" s="67"/>
      <c r="J43" s="139"/>
      <c r="L43" s="67"/>
      <c r="N43" s="139"/>
      <c r="P43" s="67"/>
      <c r="R43" s="139"/>
      <c r="T43" s="67"/>
      <c r="V43" s="38"/>
      <c r="X43" s="67"/>
      <c r="AB43" s="67"/>
      <c r="AF43" s="67"/>
      <c r="AG43" s="67"/>
      <c r="AK43" s="296"/>
      <c r="AO43" s="296"/>
      <c r="AS43" s="296"/>
    </row>
    <row r="44" spans="4:51" x14ac:dyDescent="0.25">
      <c r="D44" s="67"/>
      <c r="F44" s="139"/>
      <c r="H44" s="67"/>
      <c r="J44" s="139"/>
      <c r="L44" s="67"/>
      <c r="N44" s="139"/>
      <c r="P44" s="67"/>
      <c r="R44" s="139"/>
      <c r="T44" s="67"/>
      <c r="V44" s="38"/>
      <c r="X44" s="67"/>
      <c r="AB44" s="67"/>
      <c r="AF44" s="67"/>
      <c r="AG44" s="67"/>
      <c r="AK44" s="296"/>
      <c r="AO44" s="296"/>
      <c r="AS44" s="296"/>
    </row>
    <row r="45" spans="4:51" x14ac:dyDescent="0.25">
      <c r="D45" s="67"/>
      <c r="F45" s="139"/>
      <c r="H45" s="67"/>
      <c r="J45" s="139"/>
      <c r="L45" s="67"/>
      <c r="N45" s="139"/>
      <c r="P45" s="67"/>
      <c r="R45" s="139"/>
      <c r="T45" s="67"/>
      <c r="V45" s="38"/>
      <c r="X45" s="67"/>
      <c r="AB45" s="67"/>
      <c r="AF45" s="67"/>
      <c r="AG45" s="67"/>
      <c r="AK45" s="296"/>
      <c r="AO45" s="296"/>
      <c r="AS45" s="296"/>
    </row>
    <row r="46" spans="4:51" x14ac:dyDescent="0.25">
      <c r="D46" s="67"/>
      <c r="F46" s="139"/>
      <c r="H46" s="67"/>
      <c r="J46" s="139"/>
      <c r="L46" s="67"/>
      <c r="N46" s="139"/>
      <c r="P46" s="67"/>
      <c r="R46" s="139"/>
      <c r="T46" s="67"/>
      <c r="V46" s="38"/>
      <c r="X46" s="67"/>
      <c r="AB46" s="67"/>
      <c r="AF46" s="67"/>
      <c r="AG46" s="67"/>
      <c r="AK46" s="296"/>
      <c r="AO46" s="296"/>
      <c r="AS46" s="296"/>
    </row>
    <row r="47" spans="4:51" x14ac:dyDescent="0.25">
      <c r="D47" s="67"/>
      <c r="F47" s="139"/>
      <c r="H47" s="67"/>
      <c r="J47" s="139"/>
      <c r="L47" s="67"/>
      <c r="N47" s="139"/>
      <c r="P47" s="67"/>
      <c r="R47" s="139"/>
      <c r="T47" s="67"/>
      <c r="V47" s="38"/>
      <c r="X47" s="67"/>
      <c r="AB47" s="67"/>
      <c r="AF47" s="67"/>
      <c r="AG47" s="67"/>
      <c r="AK47" s="296"/>
      <c r="AO47" s="296"/>
      <c r="AS47" s="296"/>
    </row>
    <row r="48" spans="4:51" x14ac:dyDescent="0.25">
      <c r="D48" s="67"/>
      <c r="F48" s="139"/>
      <c r="H48" s="67"/>
      <c r="J48" s="139"/>
      <c r="L48" s="67"/>
      <c r="N48" s="139"/>
      <c r="P48" s="67"/>
      <c r="R48" s="139"/>
      <c r="T48" s="67"/>
      <c r="V48" s="38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F49" s="139"/>
      <c r="H49" s="67"/>
      <c r="J49" s="139"/>
      <c r="L49" s="67"/>
      <c r="N49" s="139"/>
      <c r="P49" s="67"/>
      <c r="R49" s="139"/>
      <c r="T49" s="67"/>
      <c r="V49" s="38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296" t="s">
        <v>1128</v>
      </c>
      <c r="E132" s="135">
        <v>30.35</v>
      </c>
      <c r="F132" s="135">
        <v>25</v>
      </c>
      <c r="G132" s="290"/>
      <c r="H132" s="296"/>
      <c r="I132" s="287"/>
      <c r="J132" s="28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  <row r="381" spans="4:45" x14ac:dyDescent="0.25">
      <c r="D381" s="67"/>
      <c r="H381" s="67"/>
      <c r="L381" s="67"/>
      <c r="P381" s="67"/>
      <c r="T381" s="67"/>
      <c r="X381" s="67"/>
      <c r="AB381" s="67"/>
      <c r="AF381" s="67"/>
      <c r="AG381" s="67"/>
      <c r="AK381" s="296"/>
      <c r="AO381" s="296"/>
      <c r="AS381" s="296"/>
    </row>
    <row r="382" spans="4:45" x14ac:dyDescent="0.25">
      <c r="D382" s="67"/>
      <c r="H382" s="67"/>
      <c r="L382" s="67"/>
      <c r="P382" s="67"/>
      <c r="T382" s="67"/>
      <c r="X382" s="67"/>
      <c r="AB382" s="67"/>
      <c r="AF382" s="67"/>
      <c r="AG382" s="67"/>
      <c r="AK382" s="296"/>
      <c r="AO382" s="296"/>
      <c r="AS382" s="296"/>
    </row>
    <row r="383" spans="4:45" x14ac:dyDescent="0.25">
      <c r="D383" s="67"/>
      <c r="H383" s="67"/>
      <c r="L383" s="67"/>
      <c r="P383" s="67"/>
      <c r="T383" s="67"/>
      <c r="X383" s="67"/>
      <c r="AB383" s="67"/>
      <c r="AF383" s="67"/>
      <c r="AG383" s="67"/>
      <c r="AK383" s="296"/>
      <c r="AO383" s="296"/>
      <c r="AS383" s="296"/>
    </row>
    <row r="384" spans="4:45" x14ac:dyDescent="0.25">
      <c r="D384" s="67"/>
      <c r="H384" s="67"/>
      <c r="L384" s="67"/>
      <c r="P384" s="67"/>
      <c r="T384" s="67"/>
      <c r="X384" s="67"/>
      <c r="AB384" s="67"/>
      <c r="AF384" s="67"/>
      <c r="AG384" s="67"/>
      <c r="AK384" s="296"/>
      <c r="AO384" s="296"/>
      <c r="AS384" s="296"/>
    </row>
    <row r="385" spans="4:45" x14ac:dyDescent="0.25">
      <c r="D385" s="67"/>
      <c r="H385" s="67"/>
      <c r="L385" s="67"/>
      <c r="P385" s="67"/>
      <c r="T385" s="67"/>
      <c r="X385" s="67"/>
      <c r="AB385" s="67"/>
      <c r="AF385" s="67"/>
      <c r="AG385" s="67"/>
      <c r="AK385" s="296"/>
      <c r="AO385" s="296"/>
      <c r="AS385" s="296"/>
    </row>
    <row r="386" spans="4:45" x14ac:dyDescent="0.25">
      <c r="D386" s="67"/>
      <c r="H386" s="67"/>
      <c r="L386" s="67"/>
      <c r="P386" s="67"/>
      <c r="T386" s="67"/>
      <c r="X386" s="67"/>
      <c r="AB386" s="67"/>
      <c r="AF386" s="67"/>
      <c r="AG386" s="67"/>
      <c r="AK386" s="296"/>
      <c r="AO386" s="296"/>
      <c r="AS386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r:id="rId1"/>
  <headerFooter alignWithMargins="0">
    <oddHeader>&amp;C&amp;"-,Bold"Proposed Budget &amp; Analysis Report for FY22</oddHeader>
    <oddFooter>&amp;C&amp;D&amp;T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BJ311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20" style="106" customWidth="1"/>
    <col min="2" max="2" width="5.5703125" style="106" customWidth="1"/>
    <col min="3" max="3" width="30.85546875" style="106" customWidth="1"/>
    <col min="4" max="5" width="11.5703125" style="135" bestFit="1" customWidth="1"/>
    <col min="6" max="6" width="6.140625" style="135" bestFit="1" customWidth="1"/>
    <col min="7" max="7" width="1.7109375" style="137" customWidth="1"/>
    <col min="8" max="9" width="11.5703125" style="135" bestFit="1" customWidth="1"/>
    <col min="10" max="10" width="6.140625" style="135" bestFit="1" customWidth="1"/>
    <col min="11" max="11" width="1.7109375" style="137" customWidth="1"/>
    <col min="12" max="13" width="11.5703125" style="135" bestFit="1" customWidth="1"/>
    <col min="14" max="14" width="6.140625" style="135" bestFit="1" customWidth="1"/>
    <col min="15" max="15" width="1.7109375" style="137" customWidth="1"/>
    <col min="16" max="17" width="11.5703125" style="135" bestFit="1" customWidth="1"/>
    <col min="18" max="18" width="6.140625" style="135" bestFit="1" customWidth="1"/>
    <col min="19" max="19" width="1.7109375" style="137" customWidth="1"/>
    <col min="20" max="21" width="11.5703125" style="106" bestFit="1" customWidth="1"/>
    <col min="22" max="22" width="7.28515625" style="106" bestFit="1" customWidth="1"/>
    <col min="23" max="23" width="1.7109375" style="59" customWidth="1"/>
    <col min="24" max="25" width="11.5703125" style="106" customWidth="1"/>
    <col min="26" max="26" width="8.28515625" style="106" bestFit="1" customWidth="1"/>
    <col min="27" max="27" width="1.7109375" style="59" customWidth="1"/>
    <col min="28" max="29" width="11.5703125" style="106" customWidth="1"/>
    <col min="30" max="30" width="8.28515625" style="106" bestFit="1" customWidth="1"/>
    <col min="31" max="31" width="1.7109375" style="137" customWidth="1"/>
    <col min="32" max="34" width="11.5703125" style="135" customWidth="1"/>
    <col min="35" max="35" width="8.28515625" style="135" customWidth="1"/>
    <col min="36" max="36" width="1.85546875" style="106" customWidth="1"/>
    <col min="37" max="37" width="12.140625" style="347" customWidth="1"/>
    <col min="38" max="38" width="11.5703125" style="347" customWidth="1"/>
    <col min="39" max="39" width="8.28515625" style="347" customWidth="1"/>
    <col min="40" max="40" width="2.7109375" style="290" customWidth="1"/>
    <col min="41" max="41" width="12.140625" style="287" bestFit="1" customWidth="1"/>
    <col min="42" max="42" width="11.5703125" style="287" bestFit="1" customWidth="1"/>
    <col min="43" max="43" width="9.5703125" style="287" bestFit="1" customWidth="1"/>
    <col min="44" max="44" width="2.7109375" style="290" customWidth="1"/>
    <col min="45" max="45" width="12.140625" style="347" bestFit="1" customWidth="1"/>
    <col min="46" max="46" width="11.5703125" style="347" bestFit="1" customWidth="1"/>
    <col min="47" max="47" width="9.5703125" style="347" bestFit="1" customWidth="1"/>
    <col min="48" max="48" width="2.7109375" style="290" hidden="1" customWidth="1"/>
    <col min="49" max="49" width="12" style="60" hidden="1" customWidth="1"/>
    <col min="50" max="50" width="11.5703125" style="60" hidden="1" customWidth="1"/>
    <col min="51" max="51" width="12.42578125" style="106" hidden="1" customWidth="1"/>
    <col min="52" max="52" width="32.8554687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1354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373</v>
      </c>
      <c r="B6" s="66" t="str">
        <f t="shared" ref="B6:B19" si="0">MID(A6,14,4)</f>
        <v>5116</v>
      </c>
      <c r="C6" s="106" t="s">
        <v>1288</v>
      </c>
      <c r="D6" s="168">
        <v>77631.839999999997</v>
      </c>
      <c r="E6" s="168">
        <v>77631.839999999997</v>
      </c>
      <c r="F6" s="139"/>
      <c r="H6" s="168">
        <v>82413</v>
      </c>
      <c r="I6" s="168">
        <v>82413</v>
      </c>
      <c r="J6" s="139"/>
      <c r="L6" s="168">
        <v>87800.4</v>
      </c>
      <c r="M6" s="168">
        <v>87800.45</v>
      </c>
      <c r="N6" s="139"/>
      <c r="P6" s="168">
        <v>93124.800000000003</v>
      </c>
      <c r="Q6" s="168">
        <v>93124.73</v>
      </c>
      <c r="R6" s="139"/>
      <c r="T6" s="107">
        <v>94523.76</v>
      </c>
      <c r="U6" s="107">
        <v>94523.71</v>
      </c>
      <c r="V6" s="38"/>
      <c r="X6" s="107">
        <v>96122.559999999998</v>
      </c>
      <c r="Y6" s="107">
        <v>96122.58</v>
      </c>
      <c r="Z6" s="289">
        <f>(X6-T6)/T6</f>
        <v>1.6914265788834499E-2</v>
      </c>
      <c r="AB6" s="107">
        <v>96716.160000000003</v>
      </c>
      <c r="AC6" s="107">
        <v>109095.46</v>
      </c>
      <c r="AD6" s="289">
        <f>(AB6-X6)/X6</f>
        <v>6.1754493430054907E-3</v>
      </c>
      <c r="AF6" s="168">
        <v>130000</v>
      </c>
      <c r="AG6" s="276">
        <v>120000</v>
      </c>
      <c r="AH6" s="168">
        <v>120000</v>
      </c>
      <c r="AI6" s="289">
        <f>(AG6-AB6)/AB6</f>
        <v>0.24074404939153907</v>
      </c>
      <c r="AJ6" s="38"/>
      <c r="AK6" s="348">
        <v>121833</v>
      </c>
      <c r="AL6" s="348">
        <v>121353.92</v>
      </c>
      <c r="AM6" s="289">
        <f>(AK6-AG6)/AG6</f>
        <v>1.5275E-2</v>
      </c>
      <c r="AO6" s="342">
        <v>124262.09</v>
      </c>
      <c r="AP6" s="291">
        <v>124727.21</v>
      </c>
      <c r="AQ6" s="289">
        <f>(AO6-AK6)/AK6</f>
        <v>1.9937865767074573E-2</v>
      </c>
      <c r="AS6" s="342">
        <v>140000</v>
      </c>
      <c r="AT6" s="348">
        <v>65977.19</v>
      </c>
      <c r="AU6" s="289">
        <f>(AS6-AO6)/AO6</f>
        <v>0.12665093593709878</v>
      </c>
      <c r="AW6" s="233" t="e">
        <f>#REF!</f>
        <v>#REF!</v>
      </c>
      <c r="AX6" s="60" t="e">
        <f>AW6-AS6</f>
        <v>#REF!</v>
      </c>
      <c r="AY6" s="289" t="e">
        <f>(AW6-AS6)/AS6</f>
        <v>#REF!</v>
      </c>
      <c r="AZ6" s="421" t="s">
        <v>1840</v>
      </c>
    </row>
    <row r="7" spans="1:52" x14ac:dyDescent="0.25">
      <c r="A7" s="106" t="s">
        <v>374</v>
      </c>
      <c r="B7" s="66" t="str">
        <f t="shared" si="0"/>
        <v>5117</v>
      </c>
      <c r="C7" s="106" t="s">
        <v>1295</v>
      </c>
      <c r="D7" s="168">
        <v>73770</v>
      </c>
      <c r="E7" s="168">
        <v>73486.399999999994</v>
      </c>
      <c r="F7" s="139"/>
      <c r="H7" s="168">
        <v>75690</v>
      </c>
      <c r="I7" s="168">
        <v>75400</v>
      </c>
      <c r="J7" s="139"/>
      <c r="L7" s="168">
        <v>77965.919999999998</v>
      </c>
      <c r="M7" s="168">
        <v>77667.199999999997</v>
      </c>
      <c r="N7" s="139"/>
      <c r="P7" s="168">
        <v>79845.119999999995</v>
      </c>
      <c r="Q7" s="168">
        <v>80189.279999999999</v>
      </c>
      <c r="R7" s="139"/>
      <c r="T7" s="168">
        <v>81035.28</v>
      </c>
      <c r="U7" s="168">
        <v>80996.47</v>
      </c>
      <c r="V7" s="139"/>
      <c r="W7" s="137"/>
      <c r="X7" s="168">
        <v>82414.720000000001</v>
      </c>
      <c r="Y7" s="168">
        <v>82414.720000000001</v>
      </c>
      <c r="Z7" s="289">
        <f t="shared" ref="Z7:Z19" si="1">(X7-T7)/T7</f>
        <v>1.7022709121261782E-2</v>
      </c>
      <c r="AA7" s="137"/>
      <c r="AB7" s="168">
        <v>82914.48</v>
      </c>
      <c r="AC7" s="168">
        <v>78168.639999999999</v>
      </c>
      <c r="AD7" s="289">
        <f t="shared" ref="AD7:AD19" si="2">(AB7-X7)/X7</f>
        <v>6.0639652722231504E-3</v>
      </c>
      <c r="AF7" s="168">
        <v>83749.679999999993</v>
      </c>
      <c r="AG7" s="276">
        <v>88030.080000000002</v>
      </c>
      <c r="AH7" s="168">
        <v>88030.080000000002</v>
      </c>
      <c r="AI7" s="289">
        <f t="shared" ref="AI7:AI19" si="3">(AG7-AB7)/AB7</f>
        <v>6.169730546461856E-2</v>
      </c>
      <c r="AJ7" s="38"/>
      <c r="AK7" s="348">
        <v>92832.48</v>
      </c>
      <c r="AL7" s="348">
        <v>92476.800000000003</v>
      </c>
      <c r="AM7" s="289">
        <f t="shared" ref="AM7:AM19" si="4">(AK7-AG7)/AG7</f>
        <v>5.4554079696394621E-2</v>
      </c>
      <c r="AO7" s="291">
        <v>98198.64</v>
      </c>
      <c r="AP7" s="291">
        <v>98339.73</v>
      </c>
      <c r="AQ7" s="289">
        <f t="shared" ref="AQ7:AQ19" si="5">(AO7-AK7)/AK7</f>
        <v>5.780476833108416E-2</v>
      </c>
      <c r="AS7" s="348">
        <v>103168.08</v>
      </c>
      <c r="AT7" s="348">
        <v>48866.49</v>
      </c>
      <c r="AU7" s="289">
        <f t="shared" ref="AU7:AU19" si="6">(AS7-AO7)/AO7</f>
        <v>5.0605996172655779E-2</v>
      </c>
      <c r="AW7" s="108" t="e">
        <f>#REF!</f>
        <v>#REF!</v>
      </c>
      <c r="AX7" s="292" t="e">
        <f t="shared" ref="AX7:AX19" si="7">AW7-AS7</f>
        <v>#REF!</v>
      </c>
      <c r="AY7" s="289" t="e">
        <f t="shared" ref="AY7:AY19" si="8">(AW7-AS7)/AS7</f>
        <v>#REF!</v>
      </c>
      <c r="AZ7" s="343" t="s">
        <v>1841</v>
      </c>
    </row>
    <row r="8" spans="1:52" x14ac:dyDescent="0.25">
      <c r="A8" s="106" t="s">
        <v>375</v>
      </c>
      <c r="B8" s="66" t="str">
        <f t="shared" si="0"/>
        <v>5119</v>
      </c>
      <c r="C8" s="287" t="s">
        <v>1296</v>
      </c>
      <c r="D8" s="168">
        <v>58986</v>
      </c>
      <c r="E8" s="168">
        <v>58731.75</v>
      </c>
      <c r="F8" s="139"/>
      <c r="H8" s="168">
        <v>62661</v>
      </c>
      <c r="I8" s="168">
        <v>63261.08</v>
      </c>
      <c r="J8" s="139"/>
      <c r="L8" s="168">
        <v>66753.36</v>
      </c>
      <c r="M8" s="168">
        <v>66497.600000000006</v>
      </c>
      <c r="N8" s="139"/>
      <c r="P8" s="168">
        <v>70699.679999999993</v>
      </c>
      <c r="Q8" s="168">
        <v>70428.800000000003</v>
      </c>
      <c r="R8" s="139"/>
      <c r="T8" s="168">
        <v>74353.679999999993</v>
      </c>
      <c r="U8" s="168">
        <v>74353.679999999993</v>
      </c>
      <c r="V8" s="139"/>
      <c r="W8" s="137"/>
      <c r="X8" s="168">
        <v>65835.360000000001</v>
      </c>
      <c r="Y8" s="168">
        <v>75566.649999999994</v>
      </c>
      <c r="Z8" s="289">
        <f t="shared" si="1"/>
        <v>-0.11456487426042657</v>
      </c>
      <c r="AA8" s="137"/>
      <c r="AB8" s="168">
        <v>66252.240000000005</v>
      </c>
      <c r="AC8" s="168">
        <v>64852.75</v>
      </c>
      <c r="AD8" s="289">
        <f t="shared" si="2"/>
        <v>6.3321594960520401E-3</v>
      </c>
      <c r="AF8" s="168">
        <v>76817.52</v>
      </c>
      <c r="AG8" s="276">
        <v>69029.279999999999</v>
      </c>
      <c r="AH8" s="168">
        <v>68124.320000000007</v>
      </c>
      <c r="AI8" s="289">
        <f t="shared" si="3"/>
        <v>4.1916167664670559E-2</v>
      </c>
      <c r="AJ8" s="38"/>
      <c r="AK8" s="348">
        <v>72808.56</v>
      </c>
      <c r="AL8" s="348">
        <v>64932.46</v>
      </c>
      <c r="AM8" s="289">
        <f t="shared" si="4"/>
        <v>5.4748941318814262E-2</v>
      </c>
      <c r="AO8" s="291">
        <v>77005.440000000002</v>
      </c>
      <c r="AP8" s="291">
        <v>77318.94</v>
      </c>
      <c r="AQ8" s="289">
        <f t="shared" si="5"/>
        <v>5.7642672784628687E-2</v>
      </c>
      <c r="AS8" s="348">
        <v>80889.119999999995</v>
      </c>
      <c r="AT8" s="348">
        <v>38139.519999999997</v>
      </c>
      <c r="AU8" s="289">
        <f t="shared" si="6"/>
        <v>5.0433839479392534E-2</v>
      </c>
      <c r="AW8" s="108" t="e">
        <f>#REF!</f>
        <v>#REF!</v>
      </c>
      <c r="AX8" s="292" t="e">
        <f t="shared" si="7"/>
        <v>#REF!</v>
      </c>
      <c r="AY8" s="289" t="e">
        <f t="shared" si="8"/>
        <v>#REF!</v>
      </c>
      <c r="AZ8" s="343" t="s">
        <v>1842</v>
      </c>
    </row>
    <row r="9" spans="1:52" x14ac:dyDescent="0.25">
      <c r="A9" s="106" t="s">
        <v>376</v>
      </c>
      <c r="B9" s="66" t="str">
        <f t="shared" si="0"/>
        <v>5121</v>
      </c>
      <c r="C9" s="287" t="s">
        <v>1297</v>
      </c>
      <c r="D9" s="168">
        <v>65417.04</v>
      </c>
      <c r="E9" s="168">
        <v>65150.74</v>
      </c>
      <c r="F9" s="139"/>
      <c r="H9" s="168">
        <v>69447</v>
      </c>
      <c r="I9" s="168">
        <v>69712.960000000006</v>
      </c>
      <c r="J9" s="139"/>
      <c r="L9" s="168">
        <v>71534.880000000005</v>
      </c>
      <c r="M9" s="168">
        <v>17035.849999999999</v>
      </c>
      <c r="N9" s="139"/>
      <c r="P9" s="168">
        <v>59570.64</v>
      </c>
      <c r="Q9" s="168">
        <v>59399.47</v>
      </c>
      <c r="R9" s="139"/>
      <c r="T9" s="168">
        <v>62577.36</v>
      </c>
      <c r="U9" s="168">
        <v>55570.62</v>
      </c>
      <c r="V9" s="139"/>
      <c r="W9" s="137"/>
      <c r="X9" s="168">
        <v>75602.720000000001</v>
      </c>
      <c r="Y9" s="168">
        <v>58968.01</v>
      </c>
      <c r="Z9" s="289">
        <f t="shared" si="1"/>
        <v>0.20814812257979565</v>
      </c>
      <c r="AA9" s="137"/>
      <c r="AB9" s="168">
        <v>76065.84</v>
      </c>
      <c r="AC9" s="168">
        <v>61926.7</v>
      </c>
      <c r="AD9" s="289">
        <f t="shared" si="2"/>
        <v>6.1257055301713395E-3</v>
      </c>
      <c r="AF9" s="168">
        <v>64665.36</v>
      </c>
      <c r="AG9" s="276">
        <v>69029.279999999999</v>
      </c>
      <c r="AH9" s="168">
        <v>69095.399999999994</v>
      </c>
      <c r="AI9" s="289">
        <f t="shared" si="3"/>
        <v>-9.2506176228383169E-2</v>
      </c>
      <c r="AJ9" s="38"/>
      <c r="AK9" s="348">
        <v>72808.56</v>
      </c>
      <c r="AL9" s="348">
        <v>72982.89</v>
      </c>
      <c r="AM9" s="289">
        <f t="shared" si="4"/>
        <v>5.4748941318814262E-2</v>
      </c>
      <c r="AO9" s="291">
        <v>77005.440000000002</v>
      </c>
      <c r="AP9" s="291">
        <v>76968.56</v>
      </c>
      <c r="AQ9" s="289">
        <f t="shared" si="5"/>
        <v>5.7642672784628687E-2</v>
      </c>
      <c r="AS9" s="348">
        <v>80889.119999999995</v>
      </c>
      <c r="AT9" s="348">
        <v>37965.199999999997</v>
      </c>
      <c r="AU9" s="289">
        <f t="shared" si="6"/>
        <v>5.0433839479392534E-2</v>
      </c>
      <c r="AW9" s="108" t="e">
        <f>#REF!</f>
        <v>#REF!</v>
      </c>
      <c r="AX9" s="292" t="e">
        <f t="shared" si="7"/>
        <v>#REF!</v>
      </c>
      <c r="AY9" s="289" t="e">
        <f t="shared" si="8"/>
        <v>#REF!</v>
      </c>
      <c r="AZ9" s="451" t="s">
        <v>1842</v>
      </c>
    </row>
    <row r="10" spans="1:52" x14ac:dyDescent="0.25">
      <c r="A10" s="288" t="s">
        <v>377</v>
      </c>
      <c r="B10" s="131">
        <v>5191</v>
      </c>
      <c r="C10" s="106" t="s">
        <v>1294</v>
      </c>
      <c r="D10" s="168">
        <v>0</v>
      </c>
      <c r="E10" s="168">
        <v>0</v>
      </c>
      <c r="F10" s="139"/>
      <c r="H10" s="168">
        <v>0</v>
      </c>
      <c r="I10" s="168">
        <v>0</v>
      </c>
      <c r="J10" s="139"/>
      <c r="L10" s="168">
        <v>56208.959999999999</v>
      </c>
      <c r="M10" s="168">
        <v>0</v>
      </c>
      <c r="N10" s="139"/>
      <c r="P10" s="168">
        <v>59570.64</v>
      </c>
      <c r="Q10" s="168">
        <v>62138.33</v>
      </c>
      <c r="R10" s="139"/>
      <c r="T10" s="168">
        <v>62577.36</v>
      </c>
      <c r="U10" s="168">
        <v>0</v>
      </c>
      <c r="V10" s="139"/>
      <c r="W10" s="137"/>
      <c r="X10" s="168">
        <v>61475.68</v>
      </c>
      <c r="Y10" s="168">
        <v>27013.200000000001</v>
      </c>
      <c r="Z10" s="289">
        <f>(X10-T10)/T10</f>
        <v>-1.7605089124884787E-2</v>
      </c>
      <c r="AA10" s="137"/>
      <c r="AB10" s="168">
        <v>61867.44</v>
      </c>
      <c r="AC10" s="168">
        <v>60008.480000000003</v>
      </c>
      <c r="AD10" s="289">
        <f>(AB10-X10)/X10</f>
        <v>6.3726013278747311E-3</v>
      </c>
      <c r="AF10" s="168">
        <v>62472.959999999999</v>
      </c>
      <c r="AG10" s="276">
        <v>66690.720000000001</v>
      </c>
      <c r="AH10" s="168">
        <v>66690.720000000001</v>
      </c>
      <c r="AI10" s="289">
        <f>(AG10-AB10)/AB10</f>
        <v>7.7961525480931465E-2</v>
      </c>
      <c r="AJ10" s="38"/>
      <c r="AK10" s="348">
        <v>70344.72</v>
      </c>
      <c r="AL10" s="348">
        <v>70344.710000000006</v>
      </c>
      <c r="AM10" s="289">
        <f>(AK10-AG10)/AG10</f>
        <v>5.4790231684408268E-2</v>
      </c>
      <c r="AO10" s="291">
        <v>74416.320000000007</v>
      </c>
      <c r="AP10" s="291">
        <v>74416.320000000007</v>
      </c>
      <c r="AQ10" s="289">
        <f>(AO10-AK10)/AK10</f>
        <v>5.7880676758682185E-2</v>
      </c>
      <c r="AS10" s="348">
        <v>78153.84</v>
      </c>
      <c r="AT10" s="348">
        <v>36831.120000000003</v>
      </c>
      <c r="AU10" s="289">
        <f>(AS10-AO10)/AO10</f>
        <v>5.0224466891133412E-2</v>
      </c>
      <c r="AW10" s="108" t="e">
        <f>#REF!</f>
        <v>#REF!</v>
      </c>
      <c r="AX10" s="292" t="e">
        <f t="shared" si="7"/>
        <v>#REF!</v>
      </c>
      <c r="AY10" s="289" t="e">
        <f>(AW10-AS10)/AS10</f>
        <v>#REF!</v>
      </c>
      <c r="AZ10" s="343" t="s">
        <v>1587</v>
      </c>
    </row>
    <row r="11" spans="1:52" x14ac:dyDescent="0.25">
      <c r="A11" s="106" t="s">
        <v>381</v>
      </c>
      <c r="B11" s="66" t="str">
        <f>MID(A11,14,4)</f>
        <v>5142</v>
      </c>
      <c r="C11" s="106" t="s">
        <v>1088</v>
      </c>
      <c r="D11" s="168">
        <v>738</v>
      </c>
      <c r="E11" s="168">
        <v>2251.7199999999998</v>
      </c>
      <c r="F11" s="139"/>
      <c r="H11" s="168">
        <v>2338</v>
      </c>
      <c r="I11" s="168">
        <v>2337.8000000000002</v>
      </c>
      <c r="J11" s="139"/>
      <c r="L11" s="168">
        <v>2437.3200000000002</v>
      </c>
      <c r="M11" s="168">
        <v>2437.3200000000002</v>
      </c>
      <c r="N11" s="139"/>
      <c r="P11" s="168">
        <v>2528.15</v>
      </c>
      <c r="Q11" s="168">
        <v>2528.15</v>
      </c>
      <c r="R11" s="139"/>
      <c r="T11" s="168">
        <v>2565.94</v>
      </c>
      <c r="U11" s="168">
        <v>2565.9499999999998</v>
      </c>
      <c r="V11" s="139"/>
      <c r="W11" s="137"/>
      <c r="X11" s="168">
        <v>2609.52</v>
      </c>
      <c r="Y11" s="168">
        <v>4385.45</v>
      </c>
      <c r="Z11" s="289">
        <f>(X11-T11)/T11</f>
        <v>1.6984029244643258E-2</v>
      </c>
      <c r="AA11" s="137"/>
      <c r="AB11" s="108">
        <v>4421.75</v>
      </c>
      <c r="AC11" s="168">
        <v>2487.4299999999998</v>
      </c>
      <c r="AD11" s="289">
        <f>(AB11-X11)/X11</f>
        <v>0.69446871455286796</v>
      </c>
      <c r="AF11" s="168">
        <v>2512.4899999999998</v>
      </c>
      <c r="AG11" s="108">
        <v>3600</v>
      </c>
      <c r="AH11" s="168">
        <v>3600</v>
      </c>
      <c r="AI11" s="289">
        <f>(AG11-AB11)/AB11</f>
        <v>-0.1858427093345395</v>
      </c>
      <c r="AJ11" s="38"/>
      <c r="AK11" s="342">
        <v>3636</v>
      </c>
      <c r="AL11" s="348">
        <v>3636</v>
      </c>
      <c r="AM11" s="289">
        <f>(AK11-AG11)/AG11</f>
        <v>0.01</v>
      </c>
      <c r="AO11" s="108">
        <v>4709.8500000000004</v>
      </c>
      <c r="AP11" s="291">
        <v>4687.1499999999996</v>
      </c>
      <c r="AQ11" s="289">
        <f>(AO11-AK11)/AK11</f>
        <v>0.29533828382838295</v>
      </c>
      <c r="AS11" s="342">
        <v>6631.68</v>
      </c>
      <c r="AT11" s="348">
        <v>1031.68</v>
      </c>
      <c r="AU11" s="289">
        <f>(AS11-AO11)/AO11</f>
        <v>0.40804484219242648</v>
      </c>
      <c r="AW11" s="108" t="e">
        <f>#REF!+#REF!</f>
        <v>#REF!</v>
      </c>
      <c r="AX11" s="292" t="e">
        <f t="shared" si="7"/>
        <v>#REF!</v>
      </c>
      <c r="AY11" s="289" t="e">
        <f>(AW11-AS11)/AS11</f>
        <v>#REF!</v>
      </c>
      <c r="AZ11" s="343" t="s">
        <v>1588</v>
      </c>
    </row>
    <row r="12" spans="1:52" ht="15" x14ac:dyDescent="0.25">
      <c r="A12" s="106" t="s">
        <v>378</v>
      </c>
      <c r="B12" s="66" t="str">
        <f t="shared" si="0"/>
        <v>5130</v>
      </c>
      <c r="C12" s="287" t="s">
        <v>1193</v>
      </c>
      <c r="D12" s="168">
        <v>25000</v>
      </c>
      <c r="E12" s="168">
        <v>22956.36</v>
      </c>
      <c r="F12" s="139"/>
      <c r="H12" s="168">
        <v>28000</v>
      </c>
      <c r="I12" s="168">
        <v>20859.93</v>
      </c>
      <c r="J12" s="139"/>
      <c r="L12" s="168">
        <v>22000</v>
      </c>
      <c r="M12" s="168">
        <v>22214.45</v>
      </c>
      <c r="N12" s="139"/>
      <c r="P12" s="168">
        <v>25000</v>
      </c>
      <c r="Q12" s="168">
        <v>28005.71</v>
      </c>
      <c r="R12" s="139"/>
      <c r="T12" s="168">
        <v>26000</v>
      </c>
      <c r="U12" s="168">
        <v>34800.39</v>
      </c>
      <c r="V12" s="139"/>
      <c r="W12" s="137"/>
      <c r="X12" s="168">
        <v>28000</v>
      </c>
      <c r="Y12" s="168">
        <v>23905.74</v>
      </c>
      <c r="Z12" s="289">
        <f t="shared" si="1"/>
        <v>7.6923076923076927E-2</v>
      </c>
      <c r="AA12" s="137"/>
      <c r="AB12" s="168">
        <v>30000</v>
      </c>
      <c r="AC12" s="168">
        <v>31740.45</v>
      </c>
      <c r="AD12" s="289">
        <f t="shared" si="2"/>
        <v>7.1428571428571425E-2</v>
      </c>
      <c r="AF12" s="168">
        <v>30000</v>
      </c>
      <c r="AG12" s="276">
        <v>35000</v>
      </c>
      <c r="AH12" s="168">
        <v>38203.15</v>
      </c>
      <c r="AI12" s="289">
        <f t="shared" si="3"/>
        <v>0.16666666666666666</v>
      </c>
      <c r="AJ12" s="38"/>
      <c r="AK12" s="348">
        <v>34242</v>
      </c>
      <c r="AL12" s="348">
        <v>41316.53</v>
      </c>
      <c r="AM12" s="289">
        <f t="shared" si="4"/>
        <v>-2.1657142857142857E-2</v>
      </c>
      <c r="AO12" s="291">
        <v>36193.22</v>
      </c>
      <c r="AP12" s="291">
        <v>34158.400000000001</v>
      </c>
      <c r="AQ12" s="289">
        <f t="shared" si="5"/>
        <v>5.6983236960457949E-2</v>
      </c>
      <c r="AS12" s="348">
        <v>38001.03</v>
      </c>
      <c r="AT12" s="348">
        <v>18235.5</v>
      </c>
      <c r="AU12" s="289">
        <f t="shared" si="6"/>
        <v>4.9948857824752745E-2</v>
      </c>
      <c r="AW12" s="108" t="e">
        <f>#REF!</f>
        <v>#REF!</v>
      </c>
      <c r="AX12" s="292" t="e">
        <f t="shared" si="7"/>
        <v>#REF!</v>
      </c>
      <c r="AY12" s="289" t="e">
        <f t="shared" si="8"/>
        <v>#REF!</v>
      </c>
      <c r="AZ12" s="330" t="s">
        <v>1843</v>
      </c>
    </row>
    <row r="13" spans="1:52" x14ac:dyDescent="0.25">
      <c r="A13" s="287" t="s">
        <v>379</v>
      </c>
      <c r="B13" s="288" t="str">
        <f t="shared" si="0"/>
        <v>5140</v>
      </c>
      <c r="C13" s="287" t="s">
        <v>1289</v>
      </c>
      <c r="D13" s="168">
        <v>17460</v>
      </c>
      <c r="E13" s="168">
        <v>18920</v>
      </c>
      <c r="F13" s="139"/>
      <c r="H13" s="168">
        <v>17460</v>
      </c>
      <c r="I13" s="168">
        <v>27220</v>
      </c>
      <c r="J13" s="139"/>
      <c r="L13" s="168">
        <v>28170</v>
      </c>
      <c r="M13" s="168">
        <v>34380</v>
      </c>
      <c r="N13" s="139"/>
      <c r="P13" s="168">
        <v>33000</v>
      </c>
      <c r="Q13" s="168">
        <v>36400</v>
      </c>
      <c r="R13" s="139"/>
      <c r="T13" s="168">
        <v>36500</v>
      </c>
      <c r="U13" s="168">
        <v>36500</v>
      </c>
      <c r="V13" s="139"/>
      <c r="W13" s="137"/>
      <c r="X13" s="168">
        <v>36500</v>
      </c>
      <c r="Y13" s="168">
        <v>35800</v>
      </c>
      <c r="Z13" s="289">
        <f t="shared" si="1"/>
        <v>0</v>
      </c>
      <c r="AA13" s="137"/>
      <c r="AB13" s="168">
        <v>36500</v>
      </c>
      <c r="AC13" s="168">
        <v>36400</v>
      </c>
      <c r="AD13" s="289">
        <f t="shared" si="2"/>
        <v>0</v>
      </c>
      <c r="AF13" s="168">
        <v>36500</v>
      </c>
      <c r="AG13" s="276">
        <v>36500</v>
      </c>
      <c r="AH13" s="168">
        <v>36600</v>
      </c>
      <c r="AI13" s="289">
        <f t="shared" si="3"/>
        <v>0</v>
      </c>
      <c r="AJ13" s="38"/>
      <c r="AK13" s="348">
        <v>36500</v>
      </c>
      <c r="AL13" s="348">
        <v>36300</v>
      </c>
      <c r="AM13" s="289">
        <f t="shared" si="4"/>
        <v>0</v>
      </c>
      <c r="AO13" s="291">
        <v>36500</v>
      </c>
      <c r="AP13" s="291">
        <v>47450</v>
      </c>
      <c r="AQ13" s="289">
        <f t="shared" si="5"/>
        <v>0</v>
      </c>
      <c r="AS13" s="348">
        <v>47450</v>
      </c>
      <c r="AT13" s="348">
        <v>23335</v>
      </c>
      <c r="AU13" s="289">
        <f t="shared" si="6"/>
        <v>0.3</v>
      </c>
      <c r="AW13" s="108" t="e">
        <f>#REF!</f>
        <v>#REF!</v>
      </c>
      <c r="AX13" s="292" t="e">
        <f t="shared" si="7"/>
        <v>#REF!</v>
      </c>
      <c r="AY13" s="289" t="e">
        <f t="shared" si="8"/>
        <v>#REF!</v>
      </c>
      <c r="AZ13" s="421" t="s">
        <v>1646</v>
      </c>
    </row>
    <row r="14" spans="1:52" x14ac:dyDescent="0.25">
      <c r="A14" s="106" t="s">
        <v>380</v>
      </c>
      <c r="B14" s="66" t="str">
        <f t="shared" si="0"/>
        <v>5141</v>
      </c>
      <c r="C14" s="106" t="s">
        <v>1290</v>
      </c>
      <c r="D14" s="168">
        <v>72556.800000000003</v>
      </c>
      <c r="E14" s="168">
        <v>60613.81</v>
      </c>
      <c r="F14" s="139"/>
      <c r="H14" s="168">
        <v>74483</v>
      </c>
      <c r="I14" s="168">
        <v>52928.21</v>
      </c>
      <c r="J14" s="139"/>
      <c r="L14" s="168">
        <v>41393</v>
      </c>
      <c r="M14" s="168">
        <v>40023.040000000001</v>
      </c>
      <c r="N14" s="139"/>
      <c r="P14" s="168">
        <v>50240</v>
      </c>
      <c r="Q14" s="168">
        <v>15001.63</v>
      </c>
      <c r="R14" s="139"/>
      <c r="T14" s="168">
        <v>50402.559999999998</v>
      </c>
      <c r="U14" s="168">
        <v>54869.03</v>
      </c>
      <c r="V14" s="139"/>
      <c r="W14" s="137"/>
      <c r="X14" s="168">
        <v>52051.199999999997</v>
      </c>
      <c r="Y14" s="168">
        <v>64115.83</v>
      </c>
      <c r="Z14" s="289">
        <f t="shared" si="1"/>
        <v>3.2709449678746463E-2</v>
      </c>
      <c r="AA14" s="137"/>
      <c r="AB14" s="300">
        <v>48800</v>
      </c>
      <c r="AC14" s="168">
        <v>49354.7</v>
      </c>
      <c r="AD14" s="289">
        <f t="shared" si="2"/>
        <v>-6.2461576294110359E-2</v>
      </c>
      <c r="AF14" s="168">
        <v>50867.199999999997</v>
      </c>
      <c r="AG14" s="300">
        <v>50867.199999999997</v>
      </c>
      <c r="AH14" s="168">
        <v>30583.58</v>
      </c>
      <c r="AI14" s="289">
        <f t="shared" si="3"/>
        <v>4.236065573770486E-2</v>
      </c>
      <c r="AJ14" s="38"/>
      <c r="AK14" s="300">
        <v>45360</v>
      </c>
      <c r="AL14" s="348">
        <v>28825.87</v>
      </c>
      <c r="AM14" s="289">
        <f t="shared" si="4"/>
        <v>-0.1082662304982385</v>
      </c>
      <c r="AO14" s="300">
        <v>45360</v>
      </c>
      <c r="AP14" s="291">
        <v>36655.94</v>
      </c>
      <c r="AQ14" s="289">
        <f t="shared" si="5"/>
        <v>0</v>
      </c>
      <c r="AS14" s="300">
        <v>47040</v>
      </c>
      <c r="AT14" s="348">
        <v>26526.05</v>
      </c>
      <c r="AU14" s="289">
        <f t="shared" si="6"/>
        <v>3.7037037037037035E-2</v>
      </c>
      <c r="AW14" s="300" t="e">
        <f>#REF!</f>
        <v>#REF!</v>
      </c>
      <c r="AX14" s="292" t="e">
        <f t="shared" si="7"/>
        <v>#REF!</v>
      </c>
      <c r="AY14" s="289" t="e">
        <f t="shared" si="8"/>
        <v>#REF!</v>
      </c>
      <c r="AZ14" s="421" t="s">
        <v>1647</v>
      </c>
    </row>
    <row r="15" spans="1:52" x14ac:dyDescent="0.25">
      <c r="A15" s="106" t="s">
        <v>382</v>
      </c>
      <c r="B15" s="66" t="str">
        <f t="shared" si="0"/>
        <v>5143</v>
      </c>
      <c r="C15" s="106" t="s">
        <v>1291</v>
      </c>
      <c r="D15" s="168">
        <v>14151.2</v>
      </c>
      <c r="E15" s="168">
        <v>17587.28</v>
      </c>
      <c r="F15" s="139"/>
      <c r="H15" s="168">
        <v>15558</v>
      </c>
      <c r="I15" s="168">
        <v>24983.82</v>
      </c>
      <c r="J15" s="139"/>
      <c r="L15" s="168">
        <v>12820</v>
      </c>
      <c r="M15" s="168">
        <v>92205.28</v>
      </c>
      <c r="N15" s="139"/>
      <c r="P15" s="168">
        <v>14222</v>
      </c>
      <c r="Q15" s="168">
        <v>48353.27</v>
      </c>
      <c r="R15" s="139"/>
      <c r="T15" s="168">
        <v>14435.33</v>
      </c>
      <c r="U15" s="168">
        <v>78383.05</v>
      </c>
      <c r="V15" s="139"/>
      <c r="W15" s="137"/>
      <c r="X15" s="168">
        <v>16872</v>
      </c>
      <c r="Y15" s="168">
        <v>74768.479999999996</v>
      </c>
      <c r="Z15" s="289">
        <f t="shared" si="1"/>
        <v>0.1687990506625065</v>
      </c>
      <c r="AA15" s="137"/>
      <c r="AB15" s="300">
        <v>17996.8</v>
      </c>
      <c r="AC15" s="168">
        <v>30013.8</v>
      </c>
      <c r="AD15" s="289">
        <f t="shared" si="2"/>
        <v>6.6666666666666624E-2</v>
      </c>
      <c r="AF15" s="168">
        <v>17996.8</v>
      </c>
      <c r="AG15" s="300">
        <v>17996.8</v>
      </c>
      <c r="AH15" s="168">
        <v>19358.23</v>
      </c>
      <c r="AI15" s="289">
        <f t="shared" si="3"/>
        <v>0</v>
      </c>
      <c r="AJ15" s="38"/>
      <c r="AK15" s="300">
        <v>17280</v>
      </c>
      <c r="AL15" s="348">
        <v>23925.33</v>
      </c>
      <c r="AM15" s="289">
        <f t="shared" si="4"/>
        <v>-3.9829302987197689E-2</v>
      </c>
      <c r="AO15" s="300">
        <v>17280</v>
      </c>
      <c r="AP15" s="291">
        <v>15565.79</v>
      </c>
      <c r="AQ15" s="289">
        <f t="shared" si="5"/>
        <v>0</v>
      </c>
      <c r="AS15" s="300">
        <v>17920</v>
      </c>
      <c r="AT15" s="348">
        <v>7856.37</v>
      </c>
      <c r="AU15" s="289">
        <f t="shared" si="6"/>
        <v>3.7037037037037035E-2</v>
      </c>
      <c r="AW15" s="300" t="e">
        <f>#REF!</f>
        <v>#REF!</v>
      </c>
      <c r="AX15" s="292" t="e">
        <f t="shared" si="7"/>
        <v>#REF!</v>
      </c>
      <c r="AY15" s="289" t="e">
        <f t="shared" si="8"/>
        <v>#REF!</v>
      </c>
      <c r="AZ15" s="421" t="s">
        <v>1648</v>
      </c>
    </row>
    <row r="16" spans="1:52" x14ac:dyDescent="0.25">
      <c r="A16" s="106" t="s">
        <v>383</v>
      </c>
      <c r="B16" s="66" t="str">
        <f t="shared" si="0"/>
        <v>5150</v>
      </c>
      <c r="C16" s="106" t="s">
        <v>1292</v>
      </c>
      <c r="D16" s="168">
        <v>32838.400000000001</v>
      </c>
      <c r="E16" s="168">
        <v>16893.8</v>
      </c>
      <c r="F16" s="139"/>
      <c r="H16" s="168">
        <v>33001</v>
      </c>
      <c r="I16" s="168">
        <v>16517.580000000002</v>
      </c>
      <c r="J16" s="139"/>
      <c r="L16" s="168">
        <v>22820</v>
      </c>
      <c r="M16" s="168">
        <v>16058.15</v>
      </c>
      <c r="N16" s="139"/>
      <c r="P16" s="168">
        <v>25099.200000000001</v>
      </c>
      <c r="Q16" s="168">
        <v>16178.67</v>
      </c>
      <c r="R16" s="139"/>
      <c r="T16" s="168">
        <v>24236.799999999999</v>
      </c>
      <c r="U16" s="168">
        <v>2619.88</v>
      </c>
      <c r="V16" s="139"/>
      <c r="W16" s="137"/>
      <c r="X16" s="168">
        <v>21175.200000000001</v>
      </c>
      <c r="Y16" s="168">
        <v>9460.11</v>
      </c>
      <c r="Z16" s="289">
        <f t="shared" si="1"/>
        <v>-0.12632030631106411</v>
      </c>
      <c r="AA16" s="137"/>
      <c r="AB16" s="300">
        <v>23720.1</v>
      </c>
      <c r="AC16" s="168">
        <v>17434.8</v>
      </c>
      <c r="AD16" s="289">
        <f t="shared" si="2"/>
        <v>0.12018304431599218</v>
      </c>
      <c r="AF16" s="168">
        <v>20879.400000000001</v>
      </c>
      <c r="AG16" s="300">
        <v>20879.400000000001</v>
      </c>
      <c r="AH16" s="168">
        <v>18887.3</v>
      </c>
      <c r="AI16" s="289">
        <f t="shared" si="3"/>
        <v>-0.11975919157170489</v>
      </c>
      <c r="AJ16" s="38"/>
      <c r="AK16" s="300">
        <v>35280</v>
      </c>
      <c r="AL16" s="348">
        <v>23838.95</v>
      </c>
      <c r="AM16" s="289">
        <f t="shared" si="4"/>
        <v>0.68970372711859529</v>
      </c>
      <c r="AO16" s="300">
        <v>35280</v>
      </c>
      <c r="AP16" s="291">
        <v>29699.74</v>
      </c>
      <c r="AQ16" s="289">
        <f t="shared" si="5"/>
        <v>0</v>
      </c>
      <c r="AS16" s="300">
        <v>35280</v>
      </c>
      <c r="AT16" s="348">
        <v>27927.1</v>
      </c>
      <c r="AU16" s="289">
        <f t="shared" si="6"/>
        <v>0</v>
      </c>
      <c r="AW16" s="300" t="e">
        <f>#REF!</f>
        <v>#REF!</v>
      </c>
      <c r="AX16" s="292" t="e">
        <f t="shared" si="7"/>
        <v>#REF!</v>
      </c>
      <c r="AY16" s="289" t="e">
        <f t="shared" si="8"/>
        <v>#REF!</v>
      </c>
      <c r="AZ16" s="208" t="s">
        <v>1844</v>
      </c>
    </row>
    <row r="17" spans="1:52" x14ac:dyDescent="0.25">
      <c r="A17" s="106" t="s">
        <v>384</v>
      </c>
      <c r="B17" s="66" t="str">
        <f t="shared" si="0"/>
        <v>5164</v>
      </c>
      <c r="C17" s="347" t="s">
        <v>1645</v>
      </c>
      <c r="D17" s="168">
        <v>3000</v>
      </c>
      <c r="E17" s="168">
        <v>2575.0300000000002</v>
      </c>
      <c r="F17" s="139"/>
      <c r="H17" s="168">
        <v>3000</v>
      </c>
      <c r="I17" s="168">
        <v>4136.62</v>
      </c>
      <c r="J17" s="139"/>
      <c r="L17" s="168">
        <v>4800</v>
      </c>
      <c r="M17" s="168">
        <v>1156.95</v>
      </c>
      <c r="N17" s="139"/>
      <c r="P17" s="168">
        <v>5200</v>
      </c>
      <c r="Q17" s="168">
        <v>2138.2199999999998</v>
      </c>
      <c r="R17" s="139"/>
      <c r="T17" s="168">
        <v>4800</v>
      </c>
      <c r="U17" s="168">
        <v>2639.65</v>
      </c>
      <c r="V17" s="139"/>
      <c r="W17" s="137"/>
      <c r="X17" s="168">
        <v>4800</v>
      </c>
      <c r="Y17" s="168">
        <v>1220.5999999999999</v>
      </c>
      <c r="Z17" s="289">
        <f t="shared" si="1"/>
        <v>0</v>
      </c>
      <c r="AA17" s="137"/>
      <c r="AB17" s="300">
        <v>4800</v>
      </c>
      <c r="AC17" s="168">
        <v>992.23</v>
      </c>
      <c r="AD17" s="289">
        <f t="shared" si="2"/>
        <v>0</v>
      </c>
      <c r="AF17" s="168">
        <v>4800</v>
      </c>
      <c r="AG17" s="300">
        <v>4800</v>
      </c>
      <c r="AH17" s="168">
        <v>4406.18</v>
      </c>
      <c r="AI17" s="289">
        <f t="shared" si="3"/>
        <v>0</v>
      </c>
      <c r="AJ17" s="38"/>
      <c r="AK17" s="300">
        <v>4800</v>
      </c>
      <c r="AL17" s="348">
        <v>6623.25</v>
      </c>
      <c r="AM17" s="289">
        <f t="shared" si="4"/>
        <v>0</v>
      </c>
      <c r="AO17" s="300">
        <f>8000+45000</f>
        <v>53000</v>
      </c>
      <c r="AP17" s="291">
        <v>37063.589999999997</v>
      </c>
      <c r="AQ17" s="289">
        <f>(AO17-AK17)/AK17</f>
        <v>10.041666666666666</v>
      </c>
      <c r="AS17" s="300">
        <v>40000</v>
      </c>
      <c r="AT17" s="348">
        <v>19460.59</v>
      </c>
      <c r="AU17" s="289">
        <f>(AS17-AO17)/AO17</f>
        <v>-0.24528301886792453</v>
      </c>
      <c r="AW17" s="342" t="e">
        <f>#REF!</f>
        <v>#REF!</v>
      </c>
      <c r="AX17" s="292" t="e">
        <f t="shared" si="7"/>
        <v>#REF!</v>
      </c>
      <c r="AY17" s="289" t="e">
        <f>(AW17-AS17)/AS17</f>
        <v>#REF!</v>
      </c>
      <c r="AZ17" s="343" t="s">
        <v>1568</v>
      </c>
    </row>
    <row r="18" spans="1:52" x14ac:dyDescent="0.25">
      <c r="A18" s="106" t="s">
        <v>385</v>
      </c>
      <c r="B18" s="66" t="str">
        <f t="shared" si="0"/>
        <v>5186</v>
      </c>
      <c r="C18" s="106" t="s">
        <v>1293</v>
      </c>
      <c r="D18" s="168">
        <v>10000</v>
      </c>
      <c r="E18" s="168">
        <v>13372.84</v>
      </c>
      <c r="F18" s="139"/>
      <c r="H18" s="168">
        <v>11500</v>
      </c>
      <c r="I18" s="168">
        <v>16478.46</v>
      </c>
      <c r="J18" s="139"/>
      <c r="L18" s="168">
        <v>19331.32</v>
      </c>
      <c r="M18" s="168">
        <v>16318.98</v>
      </c>
      <c r="N18" s="139"/>
      <c r="P18" s="168">
        <v>20738.36</v>
      </c>
      <c r="Q18" s="168">
        <v>17367.98</v>
      </c>
      <c r="R18" s="139"/>
      <c r="T18" s="168">
        <v>24236</v>
      </c>
      <c r="U18" s="168">
        <v>14628.09</v>
      </c>
      <c r="V18" s="139"/>
      <c r="W18" s="137"/>
      <c r="X18" s="168">
        <v>17905.38</v>
      </c>
      <c r="Y18" s="168">
        <v>13800.81</v>
      </c>
      <c r="Z18" s="289">
        <f t="shared" si="1"/>
        <v>-0.26120729493315725</v>
      </c>
      <c r="AA18" s="137"/>
      <c r="AB18" s="168">
        <v>19785.580000000002</v>
      </c>
      <c r="AC18" s="168">
        <v>15790.2</v>
      </c>
      <c r="AD18" s="289">
        <f t="shared" si="2"/>
        <v>0.10500754521825287</v>
      </c>
      <c r="AF18" s="168">
        <v>21052.14</v>
      </c>
      <c r="AG18" s="276">
        <v>21052.14</v>
      </c>
      <c r="AH18" s="168">
        <v>12453.22</v>
      </c>
      <c r="AI18" s="289">
        <f t="shared" si="3"/>
        <v>6.40142972811511E-2</v>
      </c>
      <c r="AJ18" s="38"/>
      <c r="AK18" s="348">
        <v>18011</v>
      </c>
      <c r="AL18" s="348">
        <v>10862.09</v>
      </c>
      <c r="AM18" s="289">
        <f t="shared" si="4"/>
        <v>-0.14445752308316398</v>
      </c>
      <c r="AO18" s="291">
        <v>18011</v>
      </c>
      <c r="AP18" s="291">
        <v>12358.5</v>
      </c>
      <c r="AQ18" s="289">
        <f t="shared" si="5"/>
        <v>0</v>
      </c>
      <c r="AS18" s="348">
        <v>18011</v>
      </c>
      <c r="AT18" s="348">
        <v>6482.64</v>
      </c>
      <c r="AU18" s="289">
        <f t="shared" si="6"/>
        <v>0</v>
      </c>
      <c r="AW18" s="108" t="e">
        <f>#REF!</f>
        <v>#REF!</v>
      </c>
      <c r="AX18" s="292" t="e">
        <f t="shared" si="7"/>
        <v>#REF!</v>
      </c>
      <c r="AY18" s="289" t="e">
        <f>(AW18-AS18)/AS18</f>
        <v>#REF!</v>
      </c>
      <c r="AZ18" s="208" t="s">
        <v>1041</v>
      </c>
    </row>
    <row r="19" spans="1:52" x14ac:dyDescent="0.25">
      <c r="A19" s="106" t="s">
        <v>386</v>
      </c>
      <c r="B19" s="66" t="str">
        <f t="shared" si="0"/>
        <v>5190</v>
      </c>
      <c r="C19" s="106" t="s">
        <v>1846</v>
      </c>
      <c r="D19" s="168">
        <v>0</v>
      </c>
      <c r="E19" s="168">
        <v>0</v>
      </c>
      <c r="F19" s="139"/>
      <c r="H19" s="168">
        <v>5000</v>
      </c>
      <c r="I19" s="168">
        <v>5246.58</v>
      </c>
      <c r="J19" s="139"/>
      <c r="L19" s="168">
        <v>5000</v>
      </c>
      <c r="M19" s="168">
        <v>0</v>
      </c>
      <c r="N19" s="139"/>
      <c r="P19" s="168">
        <v>5000</v>
      </c>
      <c r="Q19" s="168">
        <v>0</v>
      </c>
      <c r="R19" s="139"/>
      <c r="T19" s="168">
        <v>7000</v>
      </c>
      <c r="U19" s="168">
        <v>0</v>
      </c>
      <c r="V19" s="139"/>
      <c r="W19" s="137"/>
      <c r="X19" s="168">
        <v>10000</v>
      </c>
      <c r="Y19" s="168">
        <v>0</v>
      </c>
      <c r="Z19" s="289">
        <f t="shared" si="1"/>
        <v>0.42857142857142855</v>
      </c>
      <c r="AA19" s="137"/>
      <c r="AB19" s="168">
        <v>14000</v>
      </c>
      <c r="AC19" s="168">
        <v>10699.61</v>
      </c>
      <c r="AD19" s="289">
        <f t="shared" si="2"/>
        <v>0.4</v>
      </c>
      <c r="AF19" s="168">
        <v>10000</v>
      </c>
      <c r="AG19" s="276">
        <v>12021.8</v>
      </c>
      <c r="AH19" s="168">
        <v>9270.18</v>
      </c>
      <c r="AI19" s="289">
        <f t="shared" si="3"/>
        <v>-0.14130000000000006</v>
      </c>
      <c r="AJ19" s="38"/>
      <c r="AK19" s="348">
        <v>10000</v>
      </c>
      <c r="AL19" s="348">
        <v>601.51</v>
      </c>
      <c r="AM19" s="289">
        <f t="shared" si="4"/>
        <v>-0.1681778103112678</v>
      </c>
      <c r="AO19" s="291">
        <v>10000</v>
      </c>
      <c r="AP19" s="291">
        <v>1328.03</v>
      </c>
      <c r="AQ19" s="289">
        <f t="shared" si="5"/>
        <v>0</v>
      </c>
      <c r="AS19" s="348"/>
      <c r="AT19" s="348">
        <v>929.76</v>
      </c>
      <c r="AU19" s="289">
        <f t="shared" si="6"/>
        <v>-1</v>
      </c>
      <c r="AW19" s="108" t="e">
        <f>#REF!</f>
        <v>#REF!</v>
      </c>
      <c r="AX19" s="292" t="e">
        <f t="shared" si="7"/>
        <v>#REF!</v>
      </c>
      <c r="AY19" s="289" t="e">
        <f t="shared" si="8"/>
        <v>#REF!</v>
      </c>
      <c r="AZ19" s="208" t="s">
        <v>1845</v>
      </c>
    </row>
    <row r="20" spans="1:52" s="64" customFormat="1" x14ac:dyDescent="0.25">
      <c r="A20" s="147"/>
      <c r="B20" s="147"/>
      <c r="C20" s="147" t="s">
        <v>26</v>
      </c>
      <c r="D20" s="148">
        <f>SUM(D6:D19)</f>
        <v>451549.28</v>
      </c>
      <c r="E20" s="148">
        <f>SUM(E6:E19)</f>
        <v>430171.56999999995</v>
      </c>
      <c r="F20" s="149">
        <v>8.0100000000000005E-2</v>
      </c>
      <c r="G20" s="147"/>
      <c r="H20" s="148">
        <f>SUM(H6:H19)</f>
        <v>480551</v>
      </c>
      <c r="I20" s="148">
        <f>SUM(I6:I19)</f>
        <v>461496.0400000001</v>
      </c>
      <c r="J20" s="149">
        <f>(H20-D20)/D20</f>
        <v>6.4227142605564488E-2</v>
      </c>
      <c r="K20" s="147"/>
      <c r="L20" s="148">
        <f>SUM(L6:L19)</f>
        <v>519035.16000000003</v>
      </c>
      <c r="M20" s="148">
        <f>SUM(M6:M19)</f>
        <v>473795.26999999996</v>
      </c>
      <c r="N20" s="149">
        <f>(L20-H20)/H20</f>
        <v>8.0083404258861249E-2</v>
      </c>
      <c r="O20" s="147"/>
      <c r="P20" s="148">
        <f>SUM(P6:P19)</f>
        <v>543838.59000000008</v>
      </c>
      <c r="Q20" s="148">
        <f>SUM(Q6:Q19)</f>
        <v>531254.24000000011</v>
      </c>
      <c r="R20" s="149">
        <f>(P20-L20)/L20</f>
        <v>4.7787571847733877E-2</v>
      </c>
      <c r="S20" s="147"/>
      <c r="T20" s="148">
        <f>SUM(T6:T19)</f>
        <v>565244.06999999995</v>
      </c>
      <c r="U20" s="148">
        <f>SUM(U6:U19)</f>
        <v>532450.52</v>
      </c>
      <c r="V20" s="149">
        <f>(T20-P20)/P20</f>
        <v>3.9359987307998612E-2</v>
      </c>
      <c r="W20" s="147"/>
      <c r="X20" s="148">
        <f>SUM(X6:X19)</f>
        <v>571364.34</v>
      </c>
      <c r="Y20" s="148">
        <f>SUM(Y6:Y19)</f>
        <v>567542.18000000005</v>
      </c>
      <c r="Z20" s="149">
        <f>(X20-T20)/T20</f>
        <v>1.0827658926169751E-2</v>
      </c>
      <c r="AA20" s="147"/>
      <c r="AB20" s="148">
        <f>SUM(AB6:AB19)</f>
        <v>583840.3899999999</v>
      </c>
      <c r="AC20" s="148">
        <f>SUM(AC6:AC19)</f>
        <v>568965.24999999988</v>
      </c>
      <c r="AD20" s="149">
        <f>(AB20-X20)/X20</f>
        <v>2.1835541924089857E-2</v>
      </c>
      <c r="AE20" s="147"/>
      <c r="AF20" s="148">
        <f>SUM(AF6:AF19)</f>
        <v>612313.55000000005</v>
      </c>
      <c r="AG20" s="277">
        <f>SUM(AG6:AG19)</f>
        <v>615496.70000000007</v>
      </c>
      <c r="AH20" s="148">
        <f>SUM(AH6:AH19)</f>
        <v>585302.36000000022</v>
      </c>
      <c r="AI20" s="149">
        <f>(AG20-AB20)/AB20</f>
        <v>5.4220829086525132E-2</v>
      </c>
      <c r="AJ20" s="149"/>
      <c r="AK20" s="148">
        <f>SUM(AK6:AK19)</f>
        <v>635736.31999999995</v>
      </c>
      <c r="AL20" s="148">
        <f>SUM(AL6:AL19)</f>
        <v>598020.30999999994</v>
      </c>
      <c r="AM20" s="149">
        <f>(AK20-AG20)/AG20</f>
        <v>3.2883393200970661E-2</v>
      </c>
      <c r="AN20" s="147"/>
      <c r="AO20" s="148">
        <f>SUM(AO6:AO19)</f>
        <v>707222</v>
      </c>
      <c r="AP20" s="148">
        <f>SUM(AP6:AP19)</f>
        <v>670737.9</v>
      </c>
      <c r="AQ20" s="149">
        <f>(AO20-AK20)/AK20</f>
        <v>0.11244548683328343</v>
      </c>
      <c r="AR20" s="147"/>
      <c r="AS20" s="148">
        <f>SUM(AS6:AS19)</f>
        <v>733433.87</v>
      </c>
      <c r="AT20" s="148">
        <f>SUM(AT6:AT19)</f>
        <v>359564.20999999996</v>
      </c>
      <c r="AU20" s="149">
        <f>(AS20-AO20)/AO20</f>
        <v>3.706314283209515E-2</v>
      </c>
      <c r="AV20" s="147"/>
      <c r="AW20" s="150" t="e">
        <f>SUM(AW6:AW19)</f>
        <v>#REF!</v>
      </c>
      <c r="AX20" s="148" t="e">
        <f>SUM(AX6:AX19)</f>
        <v>#REF!</v>
      </c>
      <c r="AY20" s="149" t="e">
        <f>(AW20-AS20)/AS20</f>
        <v>#REF!</v>
      </c>
      <c r="AZ20" s="147"/>
    </row>
    <row r="21" spans="1:52" x14ac:dyDescent="0.25">
      <c r="D21" s="62"/>
      <c r="E21" s="62"/>
      <c r="F21" s="139"/>
      <c r="H21" s="62"/>
      <c r="I21" s="62"/>
      <c r="J21" s="139"/>
      <c r="L21" s="62"/>
      <c r="M21" s="62"/>
      <c r="N21" s="289"/>
      <c r="P21" s="62"/>
      <c r="Q21" s="62"/>
      <c r="R21" s="289"/>
      <c r="T21" s="62"/>
      <c r="U21" s="62"/>
      <c r="V21" s="289"/>
      <c r="X21" s="62"/>
      <c r="Y21" s="62"/>
      <c r="Z21" s="289"/>
      <c r="AB21" s="62"/>
      <c r="AC21" s="62"/>
      <c r="AD21" s="289"/>
      <c r="AF21" s="62"/>
      <c r="AG21" s="62"/>
      <c r="AH21" s="62"/>
      <c r="AI21" s="289"/>
      <c r="AJ21" s="38"/>
      <c r="AK21" s="62"/>
      <c r="AL21" s="62"/>
      <c r="AM21" s="289"/>
      <c r="AO21" s="62"/>
      <c r="AP21" s="62"/>
      <c r="AQ21" s="289"/>
      <c r="AS21" s="62"/>
      <c r="AT21" s="62"/>
      <c r="AU21" s="289"/>
      <c r="AY21" s="289"/>
    </row>
    <row r="22" spans="1:52" x14ac:dyDescent="0.25">
      <c r="C22" s="61" t="s">
        <v>166</v>
      </c>
      <c r="D22" s="62"/>
      <c r="E22" s="62"/>
      <c r="F22" s="139"/>
      <c r="H22" s="62"/>
      <c r="I22" s="62"/>
      <c r="J22" s="139"/>
      <c r="L22" s="62"/>
      <c r="M22" s="62"/>
      <c r="N22" s="289"/>
      <c r="P22" s="62"/>
      <c r="Q22" s="62"/>
      <c r="R22" s="289"/>
      <c r="T22" s="62"/>
      <c r="U22" s="62"/>
      <c r="V22" s="289"/>
      <c r="X22" s="62"/>
      <c r="Y22" s="62"/>
      <c r="Z22" s="289"/>
      <c r="AB22" s="62"/>
      <c r="AC22" s="62"/>
      <c r="AD22" s="289"/>
      <c r="AF22" s="62"/>
      <c r="AG22" s="62"/>
      <c r="AH22" s="62"/>
      <c r="AI22" s="289"/>
      <c r="AJ22" s="38"/>
      <c r="AK22" s="62"/>
      <c r="AL22" s="62"/>
      <c r="AM22" s="289"/>
      <c r="AO22" s="62"/>
      <c r="AP22" s="62"/>
      <c r="AQ22" s="289"/>
      <c r="AS22" s="62"/>
      <c r="AT22" s="62"/>
      <c r="AU22" s="289"/>
      <c r="AY22" s="289"/>
      <c r="AZ22" s="61"/>
    </row>
    <row r="23" spans="1:52" x14ac:dyDescent="0.25">
      <c r="A23" s="106" t="s">
        <v>387</v>
      </c>
      <c r="B23" s="66" t="str">
        <f>MID(A23,14,4)</f>
        <v>5210</v>
      </c>
      <c r="C23" s="106" t="s">
        <v>1230</v>
      </c>
      <c r="D23" s="168">
        <v>4400</v>
      </c>
      <c r="E23" s="168">
        <v>2761.74</v>
      </c>
      <c r="F23" s="139"/>
      <c r="H23" s="168">
        <v>4400</v>
      </c>
      <c r="I23" s="168">
        <v>2270.62</v>
      </c>
      <c r="J23" s="139"/>
      <c r="L23" s="168">
        <v>3200</v>
      </c>
      <c r="M23" s="168">
        <v>2563.12</v>
      </c>
      <c r="N23" s="289"/>
      <c r="P23" s="168">
        <v>3200</v>
      </c>
      <c r="Q23" s="168">
        <v>2658.61</v>
      </c>
      <c r="R23" s="289"/>
      <c r="T23" s="168">
        <v>3200</v>
      </c>
      <c r="U23" s="168">
        <v>2034.71</v>
      </c>
      <c r="V23" s="289"/>
      <c r="W23" s="137"/>
      <c r="X23" s="168">
        <v>3200</v>
      </c>
      <c r="Y23" s="168">
        <v>0</v>
      </c>
      <c r="Z23" s="289">
        <f>(X23-T23)/T23</f>
        <v>0</v>
      </c>
      <c r="AA23" s="137"/>
      <c r="AB23" s="168">
        <v>3200</v>
      </c>
      <c r="AC23" s="168">
        <v>1123.55</v>
      </c>
      <c r="AD23" s="289">
        <f>(AB23-X23)/X23</f>
        <v>0</v>
      </c>
      <c r="AF23" s="168">
        <v>3200</v>
      </c>
      <c r="AG23" s="168">
        <v>3200</v>
      </c>
      <c r="AH23" s="168">
        <v>1166.75</v>
      </c>
      <c r="AI23" s="289">
        <f>(AG23-AB23)/AB23</f>
        <v>0</v>
      </c>
      <c r="AJ23" s="38"/>
      <c r="AK23" s="348">
        <v>3200</v>
      </c>
      <c r="AL23" s="348">
        <v>1089.8699999999999</v>
      </c>
      <c r="AM23" s="289">
        <f>(AK23-AG23)/AG23</f>
        <v>0</v>
      </c>
      <c r="AO23" s="291">
        <v>3200</v>
      </c>
      <c r="AP23" s="291">
        <v>940.38</v>
      </c>
      <c r="AQ23" s="289">
        <f>(AO23-AK23)/AK23</f>
        <v>0</v>
      </c>
      <c r="AS23" s="348">
        <v>3200</v>
      </c>
      <c r="AT23" s="348">
        <v>855.54</v>
      </c>
      <c r="AU23" s="289">
        <f>(AS23-AO23)/AO23</f>
        <v>0</v>
      </c>
      <c r="AW23" s="108">
        <v>3200</v>
      </c>
      <c r="AX23" s="292">
        <f t="shared" ref="AX23:AX52" si="9">AW23-AS23</f>
        <v>0</v>
      </c>
      <c r="AY23" s="289">
        <f>(AW23-AS23)/AS23</f>
        <v>0</v>
      </c>
      <c r="AZ23" s="111"/>
    </row>
    <row r="24" spans="1:52" x14ac:dyDescent="0.25">
      <c r="A24" s="106" t="s">
        <v>388</v>
      </c>
      <c r="B24" s="66" t="str">
        <f t="shared" ref="B24:B29" si="10">MID(A24,14,4)</f>
        <v>5211</v>
      </c>
      <c r="C24" s="106" t="s">
        <v>1232</v>
      </c>
      <c r="D24" s="168">
        <v>3500</v>
      </c>
      <c r="E24" s="168">
        <v>5110.8599999999997</v>
      </c>
      <c r="F24" s="139"/>
      <c r="H24" s="168">
        <v>3500</v>
      </c>
      <c r="I24" s="168">
        <v>3903.8</v>
      </c>
      <c r="J24" s="139"/>
      <c r="L24" s="168">
        <v>4200</v>
      </c>
      <c r="M24" s="168">
        <v>5364.61</v>
      </c>
      <c r="N24" s="289"/>
      <c r="P24" s="168">
        <v>4300</v>
      </c>
      <c r="Q24" s="168">
        <v>4663.3</v>
      </c>
      <c r="R24" s="289"/>
      <c r="T24" s="168">
        <v>4500</v>
      </c>
      <c r="U24" s="168">
        <v>3468.72</v>
      </c>
      <c r="V24" s="289"/>
      <c r="W24" s="137"/>
      <c r="X24" s="168">
        <v>4500</v>
      </c>
      <c r="Y24" s="168">
        <v>1810.65</v>
      </c>
      <c r="Z24" s="289">
        <f t="shared" ref="Z24:Z50" si="11">(X24-T24)/T24</f>
        <v>0</v>
      </c>
      <c r="AA24" s="137"/>
      <c r="AB24" s="168">
        <v>4500</v>
      </c>
      <c r="AC24" s="168">
        <v>2196.52</v>
      </c>
      <c r="AD24" s="289">
        <f t="shared" ref="AD24:AD50" si="12">(AB24-X24)/X24</f>
        <v>0</v>
      </c>
      <c r="AF24" s="168">
        <v>4500</v>
      </c>
      <c r="AG24" s="168">
        <v>4500</v>
      </c>
      <c r="AH24" s="168">
        <v>3565.29</v>
      </c>
      <c r="AI24" s="289">
        <f t="shared" ref="AI24:AI50" si="13">(AG24-AB24)/AB24</f>
        <v>0</v>
      </c>
      <c r="AJ24" s="38"/>
      <c r="AK24" s="348">
        <v>4500</v>
      </c>
      <c r="AL24" s="348">
        <v>3076.46</v>
      </c>
      <c r="AM24" s="289">
        <f t="shared" ref="AM24:AM50" si="14">(AK24-AG24)/AG24</f>
        <v>0</v>
      </c>
      <c r="AO24" s="291">
        <v>4500</v>
      </c>
      <c r="AP24" s="291">
        <v>2319.13</v>
      </c>
      <c r="AQ24" s="289">
        <f t="shared" ref="AQ24:AQ50" si="15">(AO24-AK24)/AK24</f>
        <v>0</v>
      </c>
      <c r="AS24" s="348">
        <v>4500</v>
      </c>
      <c r="AT24" s="348">
        <v>373.8</v>
      </c>
      <c r="AU24" s="289">
        <f t="shared" ref="AU24:AU50" si="16">(AS24-AO24)/AO24</f>
        <v>0</v>
      </c>
      <c r="AW24" s="108">
        <v>4500</v>
      </c>
      <c r="AX24" s="292">
        <f t="shared" si="9"/>
        <v>0</v>
      </c>
      <c r="AY24" s="289">
        <f t="shared" ref="AY24:AY50" si="17">(AW24-AS24)/AS24</f>
        <v>0</v>
      </c>
      <c r="AZ24" s="111"/>
    </row>
    <row r="25" spans="1:52" s="287" customFormat="1" x14ac:dyDescent="0.25">
      <c r="A25" s="287" t="s">
        <v>389</v>
      </c>
      <c r="B25" s="288" t="str">
        <f t="shared" si="10"/>
        <v>5239</v>
      </c>
      <c r="C25" s="287" t="s">
        <v>1282</v>
      </c>
      <c r="D25" s="291">
        <v>400</v>
      </c>
      <c r="E25" s="291">
        <v>616</v>
      </c>
      <c r="F25" s="289"/>
      <c r="G25" s="290"/>
      <c r="H25" s="291">
        <v>400</v>
      </c>
      <c r="I25" s="291">
        <v>336</v>
      </c>
      <c r="J25" s="289"/>
      <c r="K25" s="290"/>
      <c r="L25" s="291">
        <v>525</v>
      </c>
      <c r="M25" s="291">
        <v>815</v>
      </c>
      <c r="N25" s="289"/>
      <c r="O25" s="290"/>
      <c r="P25" s="291">
        <v>525</v>
      </c>
      <c r="Q25" s="291">
        <v>599</v>
      </c>
      <c r="R25" s="289"/>
      <c r="S25" s="290"/>
      <c r="T25" s="291">
        <v>525</v>
      </c>
      <c r="U25" s="291">
        <v>715</v>
      </c>
      <c r="V25" s="289"/>
      <c r="W25" s="290"/>
      <c r="X25" s="291">
        <v>525</v>
      </c>
      <c r="Y25" s="291">
        <v>498</v>
      </c>
      <c r="Z25" s="289">
        <f t="shared" si="11"/>
        <v>0</v>
      </c>
      <c r="AA25" s="290"/>
      <c r="AB25" s="291">
        <v>525</v>
      </c>
      <c r="AC25" s="291">
        <v>643</v>
      </c>
      <c r="AD25" s="289">
        <f t="shared" si="12"/>
        <v>0</v>
      </c>
      <c r="AE25" s="290"/>
      <c r="AF25" s="291">
        <v>525</v>
      </c>
      <c r="AG25" s="291">
        <v>525</v>
      </c>
      <c r="AH25" s="291">
        <v>695</v>
      </c>
      <c r="AI25" s="289">
        <f t="shared" si="13"/>
        <v>0</v>
      </c>
      <c r="AJ25" s="289"/>
      <c r="AK25" s="348">
        <v>650</v>
      </c>
      <c r="AL25" s="348">
        <v>360</v>
      </c>
      <c r="AM25" s="289">
        <f t="shared" si="14"/>
        <v>0.23809523809523808</v>
      </c>
      <c r="AN25" s="290"/>
      <c r="AO25" s="291">
        <v>650</v>
      </c>
      <c r="AP25" s="291">
        <v>360</v>
      </c>
      <c r="AQ25" s="289">
        <f t="shared" si="15"/>
        <v>0</v>
      </c>
      <c r="AR25" s="290"/>
      <c r="AS25" s="348">
        <v>650</v>
      </c>
      <c r="AT25" s="348">
        <v>180</v>
      </c>
      <c r="AU25" s="289">
        <f t="shared" si="16"/>
        <v>0</v>
      </c>
      <c r="AV25" s="290"/>
      <c r="AW25" s="108">
        <v>650</v>
      </c>
      <c r="AX25" s="292">
        <f t="shared" si="9"/>
        <v>0</v>
      </c>
      <c r="AY25" s="289">
        <f t="shared" si="17"/>
        <v>0</v>
      </c>
      <c r="AZ25" s="293"/>
    </row>
    <row r="26" spans="1:52" s="287" customFormat="1" x14ac:dyDescent="0.25">
      <c r="A26" s="287" t="s">
        <v>390</v>
      </c>
      <c r="B26" s="288" t="str">
        <f t="shared" si="10"/>
        <v>5241</v>
      </c>
      <c r="C26" s="287" t="s">
        <v>1234</v>
      </c>
      <c r="D26" s="291">
        <v>4000</v>
      </c>
      <c r="E26" s="291">
        <v>4556.3999999999996</v>
      </c>
      <c r="F26" s="289"/>
      <c r="G26" s="290"/>
      <c r="H26" s="291">
        <v>4000</v>
      </c>
      <c r="I26" s="291">
        <v>4006.08</v>
      </c>
      <c r="J26" s="289"/>
      <c r="K26" s="290"/>
      <c r="L26" s="291">
        <v>5000</v>
      </c>
      <c r="M26" s="291">
        <v>4925.07</v>
      </c>
      <c r="N26" s="289"/>
      <c r="O26" s="290"/>
      <c r="P26" s="291">
        <v>5000</v>
      </c>
      <c r="Q26" s="291">
        <v>4547.88</v>
      </c>
      <c r="R26" s="289"/>
      <c r="S26" s="290"/>
      <c r="T26" s="291">
        <v>5000</v>
      </c>
      <c r="U26" s="291">
        <v>5406.33</v>
      </c>
      <c r="V26" s="289"/>
      <c r="W26" s="290"/>
      <c r="X26" s="291">
        <v>5000</v>
      </c>
      <c r="Y26" s="291">
        <v>5083.58</v>
      </c>
      <c r="Z26" s="289">
        <f t="shared" si="11"/>
        <v>0</v>
      </c>
      <c r="AA26" s="290"/>
      <c r="AB26" s="291">
        <v>5000</v>
      </c>
      <c r="AC26" s="291">
        <v>6055.07</v>
      </c>
      <c r="AD26" s="289">
        <f t="shared" si="12"/>
        <v>0</v>
      </c>
      <c r="AE26" s="290"/>
      <c r="AF26" s="291">
        <v>5000</v>
      </c>
      <c r="AG26" s="278">
        <v>9000</v>
      </c>
      <c r="AH26" s="291">
        <v>9138.75</v>
      </c>
      <c r="AI26" s="289">
        <f t="shared" si="13"/>
        <v>0.8</v>
      </c>
      <c r="AJ26" s="289"/>
      <c r="AK26" s="348">
        <v>6000</v>
      </c>
      <c r="AL26" s="348">
        <v>6656.08</v>
      </c>
      <c r="AM26" s="289">
        <f t="shared" si="14"/>
        <v>-0.33333333333333331</v>
      </c>
      <c r="AN26" s="290"/>
      <c r="AO26" s="291">
        <v>7000</v>
      </c>
      <c r="AP26" s="291">
        <v>6851.03</v>
      </c>
      <c r="AQ26" s="289">
        <f t="shared" si="15"/>
        <v>0.16666666666666666</v>
      </c>
      <c r="AR26" s="290"/>
      <c r="AS26" s="348">
        <v>7000</v>
      </c>
      <c r="AT26" s="348">
        <v>2375.9299999999998</v>
      </c>
      <c r="AU26" s="289">
        <f t="shared" si="16"/>
        <v>0</v>
      </c>
      <c r="AV26" s="290"/>
      <c r="AW26" s="108">
        <v>7000</v>
      </c>
      <c r="AX26" s="292">
        <f t="shared" si="9"/>
        <v>0</v>
      </c>
      <c r="AY26" s="289">
        <f t="shared" si="17"/>
        <v>0</v>
      </c>
      <c r="AZ26" s="293"/>
    </row>
    <row r="27" spans="1:52" s="287" customFormat="1" x14ac:dyDescent="0.25">
      <c r="A27" s="287" t="s">
        <v>391</v>
      </c>
      <c r="B27" s="288" t="str">
        <f t="shared" si="10"/>
        <v>5243</v>
      </c>
      <c r="C27" s="287" t="s">
        <v>1283</v>
      </c>
      <c r="D27" s="291">
        <v>8500</v>
      </c>
      <c r="E27" s="291">
        <v>4791.87</v>
      </c>
      <c r="F27" s="289"/>
      <c r="G27" s="290"/>
      <c r="H27" s="291">
        <v>8500</v>
      </c>
      <c r="I27" s="291">
        <v>6627.4</v>
      </c>
      <c r="J27" s="289"/>
      <c r="K27" s="290"/>
      <c r="L27" s="291">
        <v>7500</v>
      </c>
      <c r="M27" s="291">
        <v>5052.49</v>
      </c>
      <c r="N27" s="289"/>
      <c r="O27" s="290"/>
      <c r="P27" s="291">
        <v>7500</v>
      </c>
      <c r="Q27" s="291">
        <v>3128.91</v>
      </c>
      <c r="R27" s="289"/>
      <c r="S27" s="290"/>
      <c r="T27" s="291">
        <v>8500</v>
      </c>
      <c r="U27" s="291">
        <v>6760.94</v>
      </c>
      <c r="V27" s="289"/>
      <c r="W27" s="290"/>
      <c r="X27" s="291">
        <v>8500</v>
      </c>
      <c r="Y27" s="291">
        <v>11831.2</v>
      </c>
      <c r="Z27" s="289">
        <f t="shared" si="11"/>
        <v>0</v>
      </c>
      <c r="AA27" s="290"/>
      <c r="AB27" s="291">
        <v>8500</v>
      </c>
      <c r="AC27" s="291">
        <v>6688.3</v>
      </c>
      <c r="AD27" s="289">
        <f t="shared" si="12"/>
        <v>0</v>
      </c>
      <c r="AE27" s="290"/>
      <c r="AF27" s="291">
        <v>8500</v>
      </c>
      <c r="AG27" s="291">
        <v>8500</v>
      </c>
      <c r="AH27" s="291">
        <v>4524.4399999999996</v>
      </c>
      <c r="AI27" s="289">
        <f t="shared" si="13"/>
        <v>0</v>
      </c>
      <c r="AJ27" s="289"/>
      <c r="AK27" s="348">
        <v>8500</v>
      </c>
      <c r="AL27" s="348">
        <v>13085.63</v>
      </c>
      <c r="AM27" s="289">
        <f t="shared" si="14"/>
        <v>0</v>
      </c>
      <c r="AN27" s="290"/>
      <c r="AO27" s="291">
        <v>8500</v>
      </c>
      <c r="AP27" s="348">
        <v>9639.0300000000007</v>
      </c>
      <c r="AQ27" s="289">
        <f t="shared" si="15"/>
        <v>0</v>
      </c>
      <c r="AR27" s="290"/>
      <c r="AS27" s="348">
        <v>8500</v>
      </c>
      <c r="AT27" s="348">
        <v>487.37</v>
      </c>
      <c r="AU27" s="289">
        <f t="shared" si="16"/>
        <v>0</v>
      </c>
      <c r="AV27" s="290"/>
      <c r="AW27" s="108">
        <v>8500</v>
      </c>
      <c r="AX27" s="292">
        <f t="shared" si="9"/>
        <v>0</v>
      </c>
      <c r="AY27" s="289">
        <f t="shared" si="17"/>
        <v>0</v>
      </c>
      <c r="AZ27" s="293"/>
    </row>
    <row r="28" spans="1:52" s="287" customFormat="1" x14ac:dyDescent="0.25">
      <c r="A28" s="287" t="s">
        <v>392</v>
      </c>
      <c r="B28" s="288" t="str">
        <f t="shared" si="10"/>
        <v>5245</v>
      </c>
      <c r="C28" s="287" t="s">
        <v>1237</v>
      </c>
      <c r="D28" s="291">
        <v>1100</v>
      </c>
      <c r="E28" s="291">
        <v>1222</v>
      </c>
      <c r="F28" s="289"/>
      <c r="G28" s="290"/>
      <c r="H28" s="291">
        <v>1100</v>
      </c>
      <c r="I28" s="291">
        <v>184</v>
      </c>
      <c r="J28" s="289"/>
      <c r="K28" s="290"/>
      <c r="L28" s="291">
        <v>1100</v>
      </c>
      <c r="M28" s="291">
        <v>461</v>
      </c>
      <c r="N28" s="289"/>
      <c r="O28" s="290"/>
      <c r="P28" s="291">
        <v>1100</v>
      </c>
      <c r="Q28" s="291">
        <v>615.5</v>
      </c>
      <c r="R28" s="289"/>
      <c r="S28" s="290"/>
      <c r="T28" s="291">
        <v>900</v>
      </c>
      <c r="U28" s="291">
        <v>701.61</v>
      </c>
      <c r="V28" s="289"/>
      <c r="W28" s="290"/>
      <c r="X28" s="291">
        <v>900</v>
      </c>
      <c r="Y28" s="291">
        <v>522</v>
      </c>
      <c r="Z28" s="289">
        <f t="shared" si="11"/>
        <v>0</v>
      </c>
      <c r="AA28" s="290"/>
      <c r="AB28" s="291">
        <v>900</v>
      </c>
      <c r="AC28" s="291">
        <v>784.5</v>
      </c>
      <c r="AD28" s="289">
        <f t="shared" si="12"/>
        <v>0</v>
      </c>
      <c r="AE28" s="290"/>
      <c r="AF28" s="291">
        <v>900</v>
      </c>
      <c r="AG28" s="291">
        <v>900</v>
      </c>
      <c r="AH28" s="291">
        <v>1702.16</v>
      </c>
      <c r="AI28" s="289">
        <f t="shared" si="13"/>
        <v>0</v>
      </c>
      <c r="AJ28" s="289"/>
      <c r="AK28" s="348">
        <v>900</v>
      </c>
      <c r="AL28" s="348">
        <v>908.69</v>
      </c>
      <c r="AM28" s="289">
        <f t="shared" si="14"/>
        <v>0</v>
      </c>
      <c r="AN28" s="290"/>
      <c r="AO28" s="291">
        <v>900</v>
      </c>
      <c r="AP28" s="291">
        <v>594</v>
      </c>
      <c r="AQ28" s="289">
        <f t="shared" si="15"/>
        <v>0</v>
      </c>
      <c r="AR28" s="290"/>
      <c r="AS28" s="348">
        <v>900</v>
      </c>
      <c r="AT28" s="348">
        <v>72</v>
      </c>
      <c r="AU28" s="289">
        <f t="shared" si="16"/>
        <v>0</v>
      </c>
      <c r="AV28" s="290"/>
      <c r="AW28" s="108">
        <v>900</v>
      </c>
      <c r="AX28" s="292">
        <f t="shared" si="9"/>
        <v>0</v>
      </c>
      <c r="AY28" s="289">
        <f t="shared" si="17"/>
        <v>0</v>
      </c>
      <c r="AZ28" s="293"/>
    </row>
    <row r="29" spans="1:52" s="287" customFormat="1" x14ac:dyDescent="0.25">
      <c r="A29" s="287" t="s">
        <v>393</v>
      </c>
      <c r="B29" s="288" t="str">
        <f t="shared" si="10"/>
        <v>5247</v>
      </c>
      <c r="C29" s="287" t="s">
        <v>1239</v>
      </c>
      <c r="D29" s="291">
        <v>15900</v>
      </c>
      <c r="E29" s="291">
        <v>15994.93</v>
      </c>
      <c r="F29" s="289"/>
      <c r="G29" s="290"/>
      <c r="H29" s="291">
        <v>17808</v>
      </c>
      <c r="I29" s="291">
        <v>15003.1</v>
      </c>
      <c r="J29" s="289"/>
      <c r="K29" s="290"/>
      <c r="L29" s="291">
        <v>16036.59</v>
      </c>
      <c r="M29" s="291">
        <v>20920.22</v>
      </c>
      <c r="N29" s="289"/>
      <c r="O29" s="290"/>
      <c r="P29" s="291">
        <v>18036.59</v>
      </c>
      <c r="Q29" s="291">
        <v>22405.66</v>
      </c>
      <c r="R29" s="289"/>
      <c r="S29" s="290"/>
      <c r="T29" s="291">
        <v>20200.98</v>
      </c>
      <c r="U29" s="291">
        <v>21946.84</v>
      </c>
      <c r="V29" s="289"/>
      <c r="W29" s="290"/>
      <c r="X29" s="291">
        <v>25153</v>
      </c>
      <c r="Y29" s="291">
        <v>28127.9</v>
      </c>
      <c r="Z29" s="289">
        <f t="shared" si="11"/>
        <v>0.24513761213564889</v>
      </c>
      <c r="AA29" s="290"/>
      <c r="AB29" s="291">
        <v>25153</v>
      </c>
      <c r="AC29" s="291">
        <v>25242.55</v>
      </c>
      <c r="AD29" s="289">
        <f t="shared" si="12"/>
        <v>0</v>
      </c>
      <c r="AE29" s="290"/>
      <c r="AF29" s="291">
        <v>28171.360000000001</v>
      </c>
      <c r="AG29" s="291">
        <v>28171.360000000001</v>
      </c>
      <c r="AH29" s="291">
        <v>25017.759999999998</v>
      </c>
      <c r="AI29" s="289">
        <f t="shared" si="13"/>
        <v>0.12000000000000002</v>
      </c>
      <c r="AJ29" s="289"/>
      <c r="AK29" s="348">
        <v>25000</v>
      </c>
      <c r="AL29" s="348">
        <v>24567.71</v>
      </c>
      <c r="AM29" s="289">
        <f t="shared" si="14"/>
        <v>-0.11257390484520451</v>
      </c>
      <c r="AN29" s="290"/>
      <c r="AO29" s="291">
        <v>25000</v>
      </c>
      <c r="AP29" s="291">
        <v>25090.74</v>
      </c>
      <c r="AQ29" s="289">
        <f t="shared" si="15"/>
        <v>0</v>
      </c>
      <c r="AR29" s="290"/>
      <c r="AS29" s="348">
        <v>25000</v>
      </c>
      <c r="AT29" s="348">
        <v>22253.39</v>
      </c>
      <c r="AU29" s="289">
        <f t="shared" si="16"/>
        <v>0</v>
      </c>
      <c r="AV29" s="290"/>
      <c r="AW29" s="108">
        <v>27380</v>
      </c>
      <c r="AX29" s="292">
        <f t="shared" si="9"/>
        <v>2380</v>
      </c>
      <c r="AY29" s="289">
        <f t="shared" si="17"/>
        <v>9.5200000000000007E-2</v>
      </c>
      <c r="AZ29" s="293" t="s">
        <v>1046</v>
      </c>
    </row>
    <row r="30" spans="1:52" s="287" customFormat="1" x14ac:dyDescent="0.25">
      <c r="A30" s="287" t="s">
        <v>1043</v>
      </c>
      <c r="B30" s="288" t="s">
        <v>1044</v>
      </c>
      <c r="C30" s="347" t="s">
        <v>1586</v>
      </c>
      <c r="D30" s="291">
        <v>0</v>
      </c>
      <c r="E30" s="291">
        <v>0</v>
      </c>
      <c r="F30" s="289"/>
      <c r="G30" s="290"/>
      <c r="H30" s="291">
        <v>0</v>
      </c>
      <c r="I30" s="291">
        <v>0</v>
      </c>
      <c r="J30" s="289"/>
      <c r="K30" s="290"/>
      <c r="L30" s="291">
        <v>0</v>
      </c>
      <c r="M30" s="291">
        <v>0</v>
      </c>
      <c r="N30" s="289"/>
      <c r="O30" s="290"/>
      <c r="P30" s="291">
        <v>0</v>
      </c>
      <c r="Q30" s="291">
        <v>0</v>
      </c>
      <c r="R30" s="289"/>
      <c r="S30" s="290"/>
      <c r="T30" s="291">
        <v>0</v>
      </c>
      <c r="U30" s="291">
        <v>0</v>
      </c>
      <c r="V30" s="289"/>
      <c r="W30" s="290"/>
      <c r="X30" s="291">
        <v>0</v>
      </c>
      <c r="Y30" s="291">
        <v>0</v>
      </c>
      <c r="Z30" s="289" t="e">
        <f t="shared" si="11"/>
        <v>#DIV/0!</v>
      </c>
      <c r="AA30" s="290"/>
      <c r="AB30" s="291">
        <v>0</v>
      </c>
      <c r="AC30" s="291">
        <v>0</v>
      </c>
      <c r="AD30" s="289" t="e">
        <f t="shared" si="12"/>
        <v>#DIV/0!</v>
      </c>
      <c r="AE30" s="290"/>
      <c r="AF30" s="291"/>
      <c r="AG30" s="291"/>
      <c r="AH30" s="291">
        <v>2723.07</v>
      </c>
      <c r="AI30" s="289"/>
      <c r="AJ30" s="289"/>
      <c r="AK30" s="348">
        <v>2624.04</v>
      </c>
      <c r="AL30" s="348">
        <v>2670.29</v>
      </c>
      <c r="AM30" s="289"/>
      <c r="AN30" s="290"/>
      <c r="AO30" s="291">
        <v>2624.04</v>
      </c>
      <c r="AP30" s="291">
        <v>3091.26</v>
      </c>
      <c r="AQ30" s="289">
        <f t="shared" si="15"/>
        <v>0</v>
      </c>
      <c r="AR30" s="290"/>
      <c r="AS30" s="348">
        <v>2624.04</v>
      </c>
      <c r="AT30" s="348">
        <v>622.16</v>
      </c>
      <c r="AU30" s="289">
        <f t="shared" si="16"/>
        <v>0</v>
      </c>
      <c r="AV30" s="290"/>
      <c r="AW30" s="108">
        <v>3783</v>
      </c>
      <c r="AX30" s="292">
        <f t="shared" si="9"/>
        <v>1158.96</v>
      </c>
      <c r="AY30" s="289">
        <f t="shared" si="17"/>
        <v>0.44167009649243155</v>
      </c>
      <c r="AZ30" s="293" t="s">
        <v>1045</v>
      </c>
    </row>
    <row r="31" spans="1:52" s="347" customFormat="1" hidden="1" x14ac:dyDescent="0.25">
      <c r="B31" s="349">
        <v>5293</v>
      </c>
      <c r="C31" s="347" t="s">
        <v>1631</v>
      </c>
      <c r="D31" s="348"/>
      <c r="E31" s="348"/>
      <c r="F31" s="289"/>
      <c r="G31" s="290"/>
      <c r="H31" s="348"/>
      <c r="I31" s="348"/>
      <c r="J31" s="289"/>
      <c r="K31" s="290"/>
      <c r="L31" s="348"/>
      <c r="M31" s="348"/>
      <c r="N31" s="289"/>
      <c r="O31" s="290"/>
      <c r="P31" s="348"/>
      <c r="Q31" s="348"/>
      <c r="R31" s="289"/>
      <c r="S31" s="290"/>
      <c r="T31" s="348"/>
      <c r="U31" s="348"/>
      <c r="V31" s="289"/>
      <c r="W31" s="290"/>
      <c r="X31" s="348"/>
      <c r="Y31" s="348"/>
      <c r="Z31" s="289"/>
      <c r="AA31" s="290"/>
      <c r="AB31" s="348"/>
      <c r="AC31" s="348"/>
      <c r="AD31" s="289"/>
      <c r="AE31" s="290"/>
      <c r="AF31" s="348"/>
      <c r="AG31" s="348"/>
      <c r="AH31" s="348"/>
      <c r="AI31" s="289"/>
      <c r="AJ31" s="289"/>
      <c r="AK31" s="348"/>
      <c r="AL31" s="348"/>
      <c r="AM31" s="289"/>
      <c r="AN31" s="290"/>
      <c r="AO31" s="348"/>
      <c r="AP31" s="348">
        <v>10</v>
      </c>
      <c r="AQ31" s="289"/>
      <c r="AR31" s="290"/>
      <c r="AS31" s="348"/>
      <c r="AT31" s="348"/>
      <c r="AU31" s="289"/>
      <c r="AV31" s="290"/>
      <c r="AW31" s="342"/>
      <c r="AX31" s="292">
        <f t="shared" si="9"/>
        <v>0</v>
      </c>
      <c r="AY31" s="289"/>
      <c r="AZ31" s="421"/>
    </row>
    <row r="32" spans="1:52" s="287" customFormat="1" hidden="1" x14ac:dyDescent="0.25">
      <c r="A32" s="287" t="s">
        <v>939</v>
      </c>
      <c r="B32" s="288" t="str">
        <f t="shared" ref="B32:B51" si="18">MID(A32,14,4)</f>
        <v>5251</v>
      </c>
      <c r="C32" s="287" t="s">
        <v>1284</v>
      </c>
      <c r="D32" s="291">
        <v>0</v>
      </c>
      <c r="E32" s="291">
        <v>0</v>
      </c>
      <c r="F32" s="289"/>
      <c r="G32" s="290"/>
      <c r="H32" s="291">
        <v>0</v>
      </c>
      <c r="I32" s="291">
        <v>642</v>
      </c>
      <c r="J32" s="289"/>
      <c r="K32" s="290"/>
      <c r="L32" s="291">
        <v>0</v>
      </c>
      <c r="M32" s="291">
        <v>700</v>
      </c>
      <c r="N32" s="289"/>
      <c r="O32" s="290"/>
      <c r="P32" s="291">
        <v>0</v>
      </c>
      <c r="Q32" s="291">
        <v>631</v>
      </c>
      <c r="R32" s="289"/>
      <c r="S32" s="290"/>
      <c r="T32" s="291">
        <v>0</v>
      </c>
      <c r="U32" s="291">
        <v>1433</v>
      </c>
      <c r="V32" s="289"/>
      <c r="W32" s="290"/>
      <c r="X32" s="291">
        <v>0</v>
      </c>
      <c r="Y32" s="291">
        <v>605</v>
      </c>
      <c r="Z32" s="289" t="e">
        <f t="shared" si="11"/>
        <v>#DIV/0!</v>
      </c>
      <c r="AA32" s="290"/>
      <c r="AB32" s="291">
        <v>0</v>
      </c>
      <c r="AC32" s="291">
        <v>476.63</v>
      </c>
      <c r="AD32" s="289" t="e">
        <f t="shared" si="12"/>
        <v>#DIV/0!</v>
      </c>
      <c r="AE32" s="290"/>
      <c r="AF32" s="291"/>
      <c r="AG32" s="291"/>
      <c r="AH32" s="291"/>
      <c r="AI32" s="289"/>
      <c r="AJ32" s="289"/>
      <c r="AK32" s="348"/>
      <c r="AL32" s="348"/>
      <c r="AM32" s="289"/>
      <c r="AN32" s="290"/>
      <c r="AO32" s="291"/>
      <c r="AP32" s="291"/>
      <c r="AQ32" s="289" t="e">
        <f t="shared" si="15"/>
        <v>#DIV/0!</v>
      </c>
      <c r="AR32" s="290"/>
      <c r="AS32" s="348"/>
      <c r="AT32" s="348"/>
      <c r="AU32" s="289" t="e">
        <f t="shared" si="16"/>
        <v>#DIV/0!</v>
      </c>
      <c r="AV32" s="290"/>
      <c r="AW32" s="108"/>
      <c r="AX32" s="292">
        <f t="shared" si="9"/>
        <v>0</v>
      </c>
      <c r="AY32" s="289" t="e">
        <f t="shared" si="17"/>
        <v>#DIV/0!</v>
      </c>
      <c r="AZ32" s="293"/>
    </row>
    <row r="33" spans="1:52" s="287" customFormat="1" x14ac:dyDescent="0.25">
      <c r="A33" s="287" t="s">
        <v>394</v>
      </c>
      <c r="B33" s="288" t="str">
        <f t="shared" si="18"/>
        <v>5303</v>
      </c>
      <c r="C33" s="287" t="s">
        <v>1113</v>
      </c>
      <c r="D33" s="291">
        <v>3500</v>
      </c>
      <c r="E33" s="291">
        <v>2896.65</v>
      </c>
      <c r="F33" s="289"/>
      <c r="G33" s="290"/>
      <c r="H33" s="291">
        <v>4500</v>
      </c>
      <c r="I33" s="291">
        <v>823.17</v>
      </c>
      <c r="J33" s="289"/>
      <c r="K33" s="290"/>
      <c r="L33" s="291">
        <v>4600</v>
      </c>
      <c r="M33" s="291">
        <v>3442.54</v>
      </c>
      <c r="N33" s="289"/>
      <c r="O33" s="290"/>
      <c r="P33" s="291">
        <v>4800</v>
      </c>
      <c r="Q33" s="291">
        <v>3068.15</v>
      </c>
      <c r="R33" s="289"/>
      <c r="S33" s="290"/>
      <c r="T33" s="291">
        <v>4800</v>
      </c>
      <c r="U33" s="291">
        <v>2853.99</v>
      </c>
      <c r="V33" s="289"/>
      <c r="W33" s="290"/>
      <c r="X33" s="291">
        <v>4800</v>
      </c>
      <c r="Y33" s="291">
        <v>6857.12</v>
      </c>
      <c r="Z33" s="289">
        <f t="shared" si="11"/>
        <v>0</v>
      </c>
      <c r="AA33" s="290"/>
      <c r="AB33" s="291">
        <v>7200</v>
      </c>
      <c r="AC33" s="291">
        <v>2333.29</v>
      </c>
      <c r="AD33" s="289">
        <f t="shared" si="12"/>
        <v>0.5</v>
      </c>
      <c r="AE33" s="290"/>
      <c r="AF33" s="291">
        <v>7200</v>
      </c>
      <c r="AG33" s="291">
        <v>7200</v>
      </c>
      <c r="AH33" s="291">
        <v>2981.56</v>
      </c>
      <c r="AI33" s="289">
        <f t="shared" si="13"/>
        <v>0</v>
      </c>
      <c r="AJ33" s="289"/>
      <c r="AK33" s="348">
        <v>3600</v>
      </c>
      <c r="AL33" s="348">
        <v>3721.33</v>
      </c>
      <c r="AM33" s="289">
        <f t="shared" si="14"/>
        <v>-0.5</v>
      </c>
      <c r="AN33" s="290"/>
      <c r="AO33" s="291">
        <v>4600</v>
      </c>
      <c r="AP33" s="291">
        <v>2780</v>
      </c>
      <c r="AQ33" s="289">
        <f t="shared" si="15"/>
        <v>0.27777777777777779</v>
      </c>
      <c r="AR33" s="290"/>
      <c r="AS33" s="348">
        <v>4600</v>
      </c>
      <c r="AT33" s="348">
        <v>825</v>
      </c>
      <c r="AU33" s="289">
        <f t="shared" si="16"/>
        <v>0</v>
      </c>
      <c r="AV33" s="290"/>
      <c r="AW33" s="108">
        <v>4600</v>
      </c>
      <c r="AX33" s="292">
        <f t="shared" si="9"/>
        <v>0</v>
      </c>
      <c r="AY33" s="289">
        <f t="shared" si="17"/>
        <v>0</v>
      </c>
      <c r="AZ33" s="293"/>
    </row>
    <row r="34" spans="1:52" s="287" customFormat="1" x14ac:dyDescent="0.25">
      <c r="A34" s="287" t="s">
        <v>395</v>
      </c>
      <c r="B34" s="288" t="str">
        <f t="shared" si="18"/>
        <v>5306</v>
      </c>
      <c r="C34" s="287" t="s">
        <v>1203</v>
      </c>
      <c r="D34" s="291">
        <v>250</v>
      </c>
      <c r="E34" s="291">
        <v>0</v>
      </c>
      <c r="F34" s="289"/>
      <c r="G34" s="290"/>
      <c r="H34" s="291">
        <v>250</v>
      </c>
      <c r="I34" s="291">
        <v>0</v>
      </c>
      <c r="J34" s="289"/>
      <c r="K34" s="290"/>
      <c r="L34" s="291">
        <v>150</v>
      </c>
      <c r="M34" s="291">
        <v>113.1</v>
      </c>
      <c r="N34" s="289"/>
      <c r="O34" s="290"/>
      <c r="P34" s="291">
        <v>150</v>
      </c>
      <c r="Q34" s="291">
        <v>0</v>
      </c>
      <c r="R34" s="289"/>
      <c r="S34" s="290"/>
      <c r="T34" s="291">
        <v>150</v>
      </c>
      <c r="U34" s="291">
        <v>50</v>
      </c>
      <c r="V34" s="289"/>
      <c r="W34" s="290"/>
      <c r="X34" s="291">
        <v>150</v>
      </c>
      <c r="Y34" s="291">
        <v>30</v>
      </c>
      <c r="Z34" s="289">
        <f t="shared" si="11"/>
        <v>0</v>
      </c>
      <c r="AA34" s="290"/>
      <c r="AB34" s="291">
        <v>150</v>
      </c>
      <c r="AC34" s="291">
        <v>639.05999999999995</v>
      </c>
      <c r="AD34" s="289">
        <f t="shared" si="12"/>
        <v>0</v>
      </c>
      <c r="AE34" s="290"/>
      <c r="AF34" s="291">
        <v>150</v>
      </c>
      <c r="AG34" s="291">
        <v>150</v>
      </c>
      <c r="AH34" s="291">
        <v>0</v>
      </c>
      <c r="AI34" s="289">
        <f t="shared" si="13"/>
        <v>0</v>
      </c>
      <c r="AJ34" s="289"/>
      <c r="AK34" s="348">
        <v>150</v>
      </c>
      <c r="AL34" s="348">
        <v>0</v>
      </c>
      <c r="AM34" s="289">
        <f t="shared" si="14"/>
        <v>0</v>
      </c>
      <c r="AN34" s="290"/>
      <c r="AO34" s="291">
        <v>150</v>
      </c>
      <c r="AP34" s="291"/>
      <c r="AQ34" s="289">
        <f t="shared" si="15"/>
        <v>0</v>
      </c>
      <c r="AR34" s="290"/>
      <c r="AS34" s="348">
        <v>150</v>
      </c>
      <c r="AT34" s="348">
        <v>0</v>
      </c>
      <c r="AU34" s="289">
        <f t="shared" si="16"/>
        <v>0</v>
      </c>
      <c r="AV34" s="290"/>
      <c r="AW34" s="108">
        <v>150</v>
      </c>
      <c r="AX34" s="292">
        <f t="shared" si="9"/>
        <v>0</v>
      </c>
      <c r="AY34" s="289">
        <f t="shared" si="17"/>
        <v>0</v>
      </c>
      <c r="AZ34" s="293"/>
    </row>
    <row r="35" spans="1:52" s="287" customFormat="1" x14ac:dyDescent="0.25">
      <c r="A35" s="287" t="s">
        <v>396</v>
      </c>
      <c r="B35" s="288" t="str">
        <f t="shared" si="18"/>
        <v>5341</v>
      </c>
      <c r="C35" s="287" t="s">
        <v>1244</v>
      </c>
      <c r="D35" s="291">
        <v>5000</v>
      </c>
      <c r="E35" s="291">
        <v>4249.1899999999996</v>
      </c>
      <c r="F35" s="289"/>
      <c r="G35" s="290"/>
      <c r="H35" s="291">
        <v>5000</v>
      </c>
      <c r="I35" s="291">
        <v>3440.4</v>
      </c>
      <c r="J35" s="289"/>
      <c r="K35" s="290"/>
      <c r="L35" s="291">
        <v>5000</v>
      </c>
      <c r="M35" s="291">
        <v>4478.28</v>
      </c>
      <c r="N35" s="289"/>
      <c r="O35" s="290"/>
      <c r="P35" s="291">
        <v>5000</v>
      </c>
      <c r="Q35" s="291">
        <v>4537.76</v>
      </c>
      <c r="R35" s="289"/>
      <c r="S35" s="290"/>
      <c r="T35" s="291">
        <v>5000</v>
      </c>
      <c r="U35" s="291">
        <v>4135.7</v>
      </c>
      <c r="V35" s="289"/>
      <c r="W35" s="290"/>
      <c r="X35" s="291">
        <v>5000</v>
      </c>
      <c r="Y35" s="291">
        <v>4006.8</v>
      </c>
      <c r="Z35" s="289">
        <f t="shared" si="11"/>
        <v>0</v>
      </c>
      <c r="AA35" s="290"/>
      <c r="AB35" s="291">
        <v>5000</v>
      </c>
      <c r="AC35" s="291">
        <v>2477.91</v>
      </c>
      <c r="AD35" s="289">
        <f t="shared" si="12"/>
        <v>0</v>
      </c>
      <c r="AE35" s="290"/>
      <c r="AF35" s="291">
        <v>5000</v>
      </c>
      <c r="AG35" s="291">
        <v>5000</v>
      </c>
      <c r="AH35" s="291">
        <v>3844.44</v>
      </c>
      <c r="AI35" s="289">
        <f t="shared" si="13"/>
        <v>0</v>
      </c>
      <c r="AJ35" s="289"/>
      <c r="AK35" s="348">
        <v>5000</v>
      </c>
      <c r="AL35" s="348">
        <v>3930.49</v>
      </c>
      <c r="AM35" s="289">
        <f t="shared" si="14"/>
        <v>0</v>
      </c>
      <c r="AN35" s="290"/>
      <c r="AO35" s="291">
        <v>5000</v>
      </c>
      <c r="AP35" s="291">
        <v>4551.38</v>
      </c>
      <c r="AQ35" s="289">
        <f t="shared" si="15"/>
        <v>0</v>
      </c>
      <c r="AR35" s="290"/>
      <c r="AS35" s="348">
        <v>5000</v>
      </c>
      <c r="AT35" s="348">
        <v>2333</v>
      </c>
      <c r="AU35" s="289">
        <f t="shared" si="16"/>
        <v>0</v>
      </c>
      <c r="AV35" s="290"/>
      <c r="AW35" s="108">
        <v>5000</v>
      </c>
      <c r="AX35" s="292">
        <f t="shared" si="9"/>
        <v>0</v>
      </c>
      <c r="AY35" s="289">
        <f t="shared" si="17"/>
        <v>0</v>
      </c>
      <c r="AZ35" s="293"/>
    </row>
    <row r="36" spans="1:52" s="287" customFormat="1" x14ac:dyDescent="0.25">
      <c r="A36" s="287" t="s">
        <v>397</v>
      </c>
      <c r="B36" s="288" t="str">
        <f t="shared" si="18"/>
        <v>5344</v>
      </c>
      <c r="C36" s="287" t="s">
        <v>1205</v>
      </c>
      <c r="D36" s="291">
        <v>250</v>
      </c>
      <c r="E36" s="291">
        <v>179.94</v>
      </c>
      <c r="F36" s="289"/>
      <c r="G36" s="290"/>
      <c r="H36" s="291">
        <v>250</v>
      </c>
      <c r="I36" s="291">
        <v>180.14</v>
      </c>
      <c r="J36" s="289"/>
      <c r="K36" s="290"/>
      <c r="L36" s="291">
        <v>250</v>
      </c>
      <c r="M36" s="291">
        <v>135.6</v>
      </c>
      <c r="N36" s="289"/>
      <c r="O36" s="290"/>
      <c r="P36" s="291">
        <v>250</v>
      </c>
      <c r="Q36" s="291">
        <v>226.75</v>
      </c>
      <c r="R36" s="289"/>
      <c r="S36" s="290"/>
      <c r="T36" s="291">
        <v>250</v>
      </c>
      <c r="U36" s="291">
        <v>198.62</v>
      </c>
      <c r="V36" s="289"/>
      <c r="W36" s="290"/>
      <c r="X36" s="291">
        <v>250</v>
      </c>
      <c r="Y36" s="291">
        <v>151.16999999999999</v>
      </c>
      <c r="Z36" s="289">
        <f t="shared" si="11"/>
        <v>0</v>
      </c>
      <c r="AA36" s="290"/>
      <c r="AB36" s="291">
        <v>250</v>
      </c>
      <c r="AC36" s="291">
        <v>154.68</v>
      </c>
      <c r="AD36" s="289">
        <f t="shared" si="12"/>
        <v>0</v>
      </c>
      <c r="AE36" s="290"/>
      <c r="AF36" s="291">
        <v>250</v>
      </c>
      <c r="AG36" s="291">
        <v>250</v>
      </c>
      <c r="AH36" s="291">
        <v>171.19</v>
      </c>
      <c r="AI36" s="289">
        <f t="shared" si="13"/>
        <v>0</v>
      </c>
      <c r="AJ36" s="289"/>
      <c r="AK36" s="348">
        <v>250</v>
      </c>
      <c r="AL36" s="348">
        <v>405.51</v>
      </c>
      <c r="AM36" s="289">
        <f t="shared" si="14"/>
        <v>0</v>
      </c>
      <c r="AN36" s="290"/>
      <c r="AO36" s="291">
        <v>250</v>
      </c>
      <c r="AP36" s="291">
        <v>180.95</v>
      </c>
      <c r="AQ36" s="289">
        <f t="shared" si="15"/>
        <v>0</v>
      </c>
      <c r="AR36" s="290"/>
      <c r="AS36" s="348">
        <v>250</v>
      </c>
      <c r="AT36" s="348">
        <v>15.9</v>
      </c>
      <c r="AU36" s="289">
        <f t="shared" si="16"/>
        <v>0</v>
      </c>
      <c r="AV36" s="290"/>
      <c r="AW36" s="108">
        <v>250</v>
      </c>
      <c r="AX36" s="292">
        <f t="shared" si="9"/>
        <v>0</v>
      </c>
      <c r="AY36" s="289">
        <f t="shared" si="17"/>
        <v>0</v>
      </c>
      <c r="AZ36" s="293"/>
    </row>
    <row r="37" spans="1:52" s="287" customFormat="1" x14ac:dyDescent="0.25">
      <c r="A37" s="287" t="s">
        <v>398</v>
      </c>
      <c r="B37" s="288" t="str">
        <f t="shared" si="18"/>
        <v>5420</v>
      </c>
      <c r="C37" s="287" t="s">
        <v>1099</v>
      </c>
      <c r="D37" s="291">
        <v>700</v>
      </c>
      <c r="E37" s="291">
        <v>973.25</v>
      </c>
      <c r="F37" s="289"/>
      <c r="G37" s="290"/>
      <c r="H37" s="291">
        <v>700</v>
      </c>
      <c r="I37" s="291">
        <v>515.41</v>
      </c>
      <c r="J37" s="289"/>
      <c r="K37" s="290"/>
      <c r="L37" s="291">
        <v>800</v>
      </c>
      <c r="M37" s="291">
        <v>738.04</v>
      </c>
      <c r="N37" s="289"/>
      <c r="O37" s="290"/>
      <c r="P37" s="291">
        <v>800</v>
      </c>
      <c r="Q37" s="291">
        <v>477.33</v>
      </c>
      <c r="R37" s="289"/>
      <c r="S37" s="290"/>
      <c r="T37" s="291">
        <v>800</v>
      </c>
      <c r="U37" s="291">
        <v>549.69000000000005</v>
      </c>
      <c r="V37" s="289"/>
      <c r="W37" s="290"/>
      <c r="X37" s="291">
        <v>800</v>
      </c>
      <c r="Y37" s="291">
        <v>765.19</v>
      </c>
      <c r="Z37" s="289">
        <f t="shared" si="11"/>
        <v>0</v>
      </c>
      <c r="AA37" s="290"/>
      <c r="AB37" s="291">
        <v>800</v>
      </c>
      <c r="AC37" s="291">
        <v>1107.26</v>
      </c>
      <c r="AD37" s="289">
        <f t="shared" si="12"/>
        <v>0</v>
      </c>
      <c r="AE37" s="290"/>
      <c r="AF37" s="291">
        <v>800</v>
      </c>
      <c r="AG37" s="291">
        <v>800</v>
      </c>
      <c r="AH37" s="291">
        <v>133.46</v>
      </c>
      <c r="AI37" s="289">
        <f t="shared" si="13"/>
        <v>0</v>
      </c>
      <c r="AJ37" s="289"/>
      <c r="AK37" s="348">
        <v>800</v>
      </c>
      <c r="AL37" s="348">
        <v>875.98</v>
      </c>
      <c r="AM37" s="289">
        <f t="shared" si="14"/>
        <v>0</v>
      </c>
      <c r="AN37" s="290"/>
      <c r="AO37" s="291">
        <v>800</v>
      </c>
      <c r="AP37" s="291">
        <v>435.88</v>
      </c>
      <c r="AQ37" s="289">
        <f t="shared" si="15"/>
        <v>0</v>
      </c>
      <c r="AR37" s="290"/>
      <c r="AS37" s="348">
        <v>800</v>
      </c>
      <c r="AT37" s="348">
        <v>486.18</v>
      </c>
      <c r="AU37" s="289">
        <f t="shared" si="16"/>
        <v>0</v>
      </c>
      <c r="AV37" s="290"/>
      <c r="AW37" s="108">
        <v>800</v>
      </c>
      <c r="AX37" s="292">
        <f t="shared" si="9"/>
        <v>0</v>
      </c>
      <c r="AY37" s="289">
        <f t="shared" si="17"/>
        <v>0</v>
      </c>
      <c r="AZ37" s="293"/>
    </row>
    <row r="38" spans="1:52" s="287" customFormat="1" x14ac:dyDescent="0.25">
      <c r="A38" s="287" t="s">
        <v>399</v>
      </c>
      <c r="B38" s="288" t="str">
        <f t="shared" si="18"/>
        <v>5430</v>
      </c>
      <c r="C38" s="287" t="s">
        <v>1275</v>
      </c>
      <c r="D38" s="291">
        <v>500</v>
      </c>
      <c r="E38" s="291">
        <v>346.73</v>
      </c>
      <c r="F38" s="289"/>
      <c r="G38" s="290"/>
      <c r="H38" s="291">
        <v>500</v>
      </c>
      <c r="I38" s="291">
        <v>64.87</v>
      </c>
      <c r="J38" s="289"/>
      <c r="K38" s="290"/>
      <c r="L38" s="291">
        <v>200</v>
      </c>
      <c r="M38" s="291">
        <v>95.49</v>
      </c>
      <c r="N38" s="289"/>
      <c r="O38" s="290"/>
      <c r="P38" s="291">
        <v>200</v>
      </c>
      <c r="Q38" s="291">
        <v>172.85</v>
      </c>
      <c r="R38" s="289"/>
      <c r="S38" s="290"/>
      <c r="T38" s="291">
        <v>200</v>
      </c>
      <c r="U38" s="291">
        <v>380.32</v>
      </c>
      <c r="V38" s="289"/>
      <c r="W38" s="290"/>
      <c r="X38" s="291">
        <v>400</v>
      </c>
      <c r="Y38" s="291">
        <v>325.89999999999998</v>
      </c>
      <c r="Z38" s="289">
        <f t="shared" si="11"/>
        <v>1</v>
      </c>
      <c r="AA38" s="290"/>
      <c r="AB38" s="291">
        <v>400</v>
      </c>
      <c r="AC38" s="291">
        <v>38.96</v>
      </c>
      <c r="AD38" s="289">
        <f t="shared" si="12"/>
        <v>0</v>
      </c>
      <c r="AE38" s="290"/>
      <c r="AF38" s="291">
        <v>400</v>
      </c>
      <c r="AG38" s="291">
        <v>400</v>
      </c>
      <c r="AH38" s="291">
        <v>400</v>
      </c>
      <c r="AI38" s="289">
        <f t="shared" si="13"/>
        <v>0</v>
      </c>
      <c r="AJ38" s="289"/>
      <c r="AK38" s="348">
        <v>400</v>
      </c>
      <c r="AL38" s="348">
        <v>257.97000000000003</v>
      </c>
      <c r="AM38" s="289">
        <f t="shared" si="14"/>
        <v>0</v>
      </c>
      <c r="AN38" s="290"/>
      <c r="AO38" s="291">
        <v>400</v>
      </c>
      <c r="AP38" s="291">
        <v>52.93</v>
      </c>
      <c r="AQ38" s="289">
        <f t="shared" si="15"/>
        <v>0</v>
      </c>
      <c r="AR38" s="290"/>
      <c r="AS38" s="348">
        <v>600</v>
      </c>
      <c r="AT38" s="348">
        <v>0</v>
      </c>
      <c r="AU38" s="289">
        <f t="shared" si="16"/>
        <v>0.5</v>
      </c>
      <c r="AV38" s="290"/>
      <c r="AW38" s="108">
        <v>600</v>
      </c>
      <c r="AX38" s="292">
        <f t="shared" si="9"/>
        <v>0</v>
      </c>
      <c r="AY38" s="289">
        <f t="shared" si="17"/>
        <v>0</v>
      </c>
      <c r="AZ38" s="293"/>
    </row>
    <row r="39" spans="1:52" s="287" customFormat="1" x14ac:dyDescent="0.25">
      <c r="A39" s="287" t="s">
        <v>400</v>
      </c>
      <c r="B39" s="288" t="str">
        <f t="shared" si="18"/>
        <v>5450</v>
      </c>
      <c r="C39" s="287" t="s">
        <v>1248</v>
      </c>
      <c r="D39" s="291">
        <v>0</v>
      </c>
      <c r="E39" s="291">
        <v>22.27</v>
      </c>
      <c r="F39" s="289"/>
      <c r="G39" s="290"/>
      <c r="H39" s="291">
        <v>0</v>
      </c>
      <c r="I39" s="291">
        <v>274.85000000000002</v>
      </c>
      <c r="J39" s="289"/>
      <c r="K39" s="290"/>
      <c r="L39" s="291">
        <v>200</v>
      </c>
      <c r="M39" s="291">
        <v>207.2</v>
      </c>
      <c r="N39" s="289"/>
      <c r="O39" s="290"/>
      <c r="P39" s="291">
        <v>200</v>
      </c>
      <c r="Q39" s="291">
        <v>670.77</v>
      </c>
      <c r="R39" s="289"/>
      <c r="S39" s="290"/>
      <c r="T39" s="291">
        <v>200</v>
      </c>
      <c r="U39" s="291">
        <v>324.72000000000003</v>
      </c>
      <c r="V39" s="289"/>
      <c r="W39" s="290"/>
      <c r="X39" s="291">
        <v>400</v>
      </c>
      <c r="Y39" s="291">
        <v>182.46</v>
      </c>
      <c r="Z39" s="289">
        <f t="shared" si="11"/>
        <v>1</v>
      </c>
      <c r="AA39" s="290"/>
      <c r="AB39" s="291">
        <v>400</v>
      </c>
      <c r="AC39" s="291">
        <v>495.01</v>
      </c>
      <c r="AD39" s="289">
        <f t="shared" si="12"/>
        <v>0</v>
      </c>
      <c r="AE39" s="290"/>
      <c r="AF39" s="291">
        <v>400</v>
      </c>
      <c r="AG39" s="291">
        <v>400</v>
      </c>
      <c r="AH39" s="291">
        <v>223.32</v>
      </c>
      <c r="AI39" s="289">
        <f t="shared" si="13"/>
        <v>0</v>
      </c>
      <c r="AJ39" s="289"/>
      <c r="AK39" s="348">
        <v>400</v>
      </c>
      <c r="AL39" s="348">
        <v>341.24</v>
      </c>
      <c r="AM39" s="289">
        <f t="shared" si="14"/>
        <v>0</v>
      </c>
      <c r="AN39" s="290"/>
      <c r="AO39" s="291">
        <v>400</v>
      </c>
      <c r="AP39" s="291">
        <v>197.56</v>
      </c>
      <c r="AQ39" s="289">
        <f t="shared" si="15"/>
        <v>0</v>
      </c>
      <c r="AR39" s="290"/>
      <c r="AS39" s="348">
        <v>500</v>
      </c>
      <c r="AT39" s="348">
        <v>295.7</v>
      </c>
      <c r="AU39" s="289">
        <f t="shared" si="16"/>
        <v>0.25</v>
      </c>
      <c r="AV39" s="290"/>
      <c r="AW39" s="108">
        <v>500</v>
      </c>
      <c r="AX39" s="292">
        <f t="shared" si="9"/>
        <v>0</v>
      </c>
      <c r="AY39" s="289">
        <f t="shared" si="17"/>
        <v>0</v>
      </c>
      <c r="AZ39" s="293"/>
    </row>
    <row r="40" spans="1:52" s="287" customFormat="1" x14ac:dyDescent="0.25">
      <c r="A40" s="287" t="s">
        <v>401</v>
      </c>
      <c r="B40" s="288" t="str">
        <f t="shared" si="18"/>
        <v>5481</v>
      </c>
      <c r="C40" s="287" t="s">
        <v>1285</v>
      </c>
      <c r="D40" s="291">
        <v>14000</v>
      </c>
      <c r="E40" s="291">
        <v>15372.73</v>
      </c>
      <c r="F40" s="289"/>
      <c r="G40" s="290"/>
      <c r="H40" s="291">
        <v>15000</v>
      </c>
      <c r="I40" s="291">
        <v>17860.25</v>
      </c>
      <c r="J40" s="289"/>
      <c r="K40" s="290"/>
      <c r="L40" s="291">
        <v>15000</v>
      </c>
      <c r="M40" s="291">
        <v>15624.7</v>
      </c>
      <c r="N40" s="289"/>
      <c r="O40" s="290"/>
      <c r="P40" s="291">
        <v>16000</v>
      </c>
      <c r="Q40" s="291">
        <v>15631.85</v>
      </c>
      <c r="R40" s="289"/>
      <c r="S40" s="290"/>
      <c r="T40" s="291">
        <v>16000</v>
      </c>
      <c r="U40" s="291">
        <v>18797.13</v>
      </c>
      <c r="V40" s="289"/>
      <c r="W40" s="290"/>
      <c r="X40" s="291">
        <v>16000</v>
      </c>
      <c r="Y40" s="291">
        <v>13686.14</v>
      </c>
      <c r="Z40" s="289">
        <f t="shared" si="11"/>
        <v>0</v>
      </c>
      <c r="AA40" s="290"/>
      <c r="AB40" s="291">
        <v>14000</v>
      </c>
      <c r="AC40" s="291">
        <v>12070.77</v>
      </c>
      <c r="AD40" s="289">
        <f t="shared" si="12"/>
        <v>-0.125</v>
      </c>
      <c r="AE40" s="290"/>
      <c r="AF40" s="291">
        <v>14000</v>
      </c>
      <c r="AG40" s="291">
        <v>14000</v>
      </c>
      <c r="AH40" s="291">
        <v>11723.18</v>
      </c>
      <c r="AI40" s="289">
        <f t="shared" si="13"/>
        <v>0</v>
      </c>
      <c r="AJ40" s="289"/>
      <c r="AK40" s="348">
        <v>14000</v>
      </c>
      <c r="AL40" s="348">
        <v>12106.6</v>
      </c>
      <c r="AM40" s="289">
        <f t="shared" si="14"/>
        <v>0</v>
      </c>
      <c r="AN40" s="290"/>
      <c r="AO40" s="291">
        <v>14000</v>
      </c>
      <c r="AP40" s="291">
        <v>10446.41</v>
      </c>
      <c r="AQ40" s="289">
        <f t="shared" si="15"/>
        <v>0</v>
      </c>
      <c r="AR40" s="290"/>
      <c r="AS40" s="348">
        <v>14000</v>
      </c>
      <c r="AT40" s="348">
        <v>4396.83</v>
      </c>
      <c r="AU40" s="289">
        <f t="shared" si="16"/>
        <v>0</v>
      </c>
      <c r="AV40" s="290"/>
      <c r="AW40" s="108">
        <v>14000</v>
      </c>
      <c r="AX40" s="292">
        <f t="shared" si="9"/>
        <v>0</v>
      </c>
      <c r="AY40" s="289">
        <f t="shared" si="17"/>
        <v>0</v>
      </c>
      <c r="AZ40" s="293"/>
    </row>
    <row r="41" spans="1:52" s="287" customFormat="1" x14ac:dyDescent="0.25">
      <c r="A41" s="287" t="s">
        <v>402</v>
      </c>
      <c r="B41" s="288" t="str">
        <f t="shared" si="18"/>
        <v>5482</v>
      </c>
      <c r="C41" s="287" t="s">
        <v>1112</v>
      </c>
      <c r="D41" s="291">
        <v>2000</v>
      </c>
      <c r="E41" s="291">
        <v>0</v>
      </c>
      <c r="F41" s="289"/>
      <c r="G41" s="290"/>
      <c r="H41" s="291">
        <v>2000</v>
      </c>
      <c r="I41" s="291">
        <v>0</v>
      </c>
      <c r="J41" s="289"/>
      <c r="K41" s="290"/>
      <c r="L41" s="291">
        <v>2000</v>
      </c>
      <c r="M41" s="291">
        <v>832.74</v>
      </c>
      <c r="N41" s="289"/>
      <c r="O41" s="290"/>
      <c r="P41" s="291">
        <v>2000</v>
      </c>
      <c r="Q41" s="291">
        <v>562.29</v>
      </c>
      <c r="R41" s="289"/>
      <c r="S41" s="290"/>
      <c r="T41" s="291">
        <v>2000</v>
      </c>
      <c r="U41" s="291">
        <v>0</v>
      </c>
      <c r="V41" s="289"/>
      <c r="W41" s="290"/>
      <c r="X41" s="291">
        <v>1500</v>
      </c>
      <c r="Y41" s="291">
        <v>0</v>
      </c>
      <c r="Z41" s="289">
        <f t="shared" si="11"/>
        <v>-0.25</v>
      </c>
      <c r="AA41" s="290"/>
      <c r="AB41" s="291">
        <v>1500</v>
      </c>
      <c r="AC41" s="291">
        <v>1037.33</v>
      </c>
      <c r="AD41" s="289">
        <f t="shared" si="12"/>
        <v>0</v>
      </c>
      <c r="AE41" s="290"/>
      <c r="AF41" s="291">
        <v>1500</v>
      </c>
      <c r="AG41" s="291">
        <v>1500</v>
      </c>
      <c r="AH41" s="291">
        <v>714.58</v>
      </c>
      <c r="AI41" s="289">
        <f t="shared" si="13"/>
        <v>0</v>
      </c>
      <c r="AJ41" s="289"/>
      <c r="AK41" s="348">
        <v>1500</v>
      </c>
      <c r="AL41" s="348">
        <v>293.18</v>
      </c>
      <c r="AM41" s="289">
        <f t="shared" si="14"/>
        <v>0</v>
      </c>
      <c r="AN41" s="290"/>
      <c r="AO41" s="291">
        <v>1500</v>
      </c>
      <c r="AP41" s="291">
        <v>748.89</v>
      </c>
      <c r="AQ41" s="289">
        <f t="shared" si="15"/>
        <v>0</v>
      </c>
      <c r="AR41" s="290"/>
      <c r="AS41" s="348">
        <v>1500</v>
      </c>
      <c r="AT41" s="348">
        <v>9.98</v>
      </c>
      <c r="AU41" s="289">
        <f t="shared" si="16"/>
        <v>0</v>
      </c>
      <c r="AV41" s="290"/>
      <c r="AW41" s="108">
        <v>1500</v>
      </c>
      <c r="AX41" s="292">
        <f t="shared" si="9"/>
        <v>0</v>
      </c>
      <c r="AY41" s="289">
        <f t="shared" si="17"/>
        <v>0</v>
      </c>
      <c r="AZ41" s="293"/>
    </row>
    <row r="42" spans="1:52" s="287" customFormat="1" x14ac:dyDescent="0.25">
      <c r="A42" s="287" t="s">
        <v>403</v>
      </c>
      <c r="B42" s="288" t="str">
        <f t="shared" si="18"/>
        <v>5510</v>
      </c>
      <c r="C42" s="287" t="s">
        <v>1207</v>
      </c>
      <c r="D42" s="291">
        <v>400</v>
      </c>
      <c r="E42" s="291">
        <v>242.56</v>
      </c>
      <c r="F42" s="289"/>
      <c r="G42" s="290"/>
      <c r="H42" s="291">
        <v>400</v>
      </c>
      <c r="I42" s="291">
        <v>497.74</v>
      </c>
      <c r="J42" s="289"/>
      <c r="K42" s="290"/>
      <c r="L42" s="291">
        <v>250</v>
      </c>
      <c r="M42" s="291">
        <v>775.34</v>
      </c>
      <c r="N42" s="289"/>
      <c r="O42" s="290"/>
      <c r="P42" s="291">
        <v>250</v>
      </c>
      <c r="Q42" s="291">
        <v>139.47999999999999</v>
      </c>
      <c r="R42" s="289"/>
      <c r="S42" s="290"/>
      <c r="T42" s="291">
        <v>250</v>
      </c>
      <c r="U42" s="291">
        <v>437.89</v>
      </c>
      <c r="V42" s="289"/>
      <c r="W42" s="290"/>
      <c r="X42" s="291">
        <v>250</v>
      </c>
      <c r="Y42" s="291">
        <v>295</v>
      </c>
      <c r="Z42" s="289">
        <f t="shared" si="11"/>
        <v>0</v>
      </c>
      <c r="AA42" s="290"/>
      <c r="AB42" s="291">
        <v>250</v>
      </c>
      <c r="AC42" s="291">
        <v>0</v>
      </c>
      <c r="AD42" s="289">
        <f t="shared" si="12"/>
        <v>0</v>
      </c>
      <c r="AE42" s="290"/>
      <c r="AF42" s="291">
        <v>250</v>
      </c>
      <c r="AG42" s="291">
        <v>250</v>
      </c>
      <c r="AH42" s="291">
        <v>96.85</v>
      </c>
      <c r="AI42" s="289">
        <f t="shared" si="13"/>
        <v>0</v>
      </c>
      <c r="AJ42" s="289"/>
      <c r="AK42" s="348">
        <v>250</v>
      </c>
      <c r="AL42" s="348">
        <v>0</v>
      </c>
      <c r="AM42" s="289">
        <f t="shared" si="14"/>
        <v>0</v>
      </c>
      <c r="AN42" s="290"/>
      <c r="AO42" s="291">
        <v>250</v>
      </c>
      <c r="AP42" s="291">
        <v>0</v>
      </c>
      <c r="AQ42" s="289">
        <f t="shared" si="15"/>
        <v>0</v>
      </c>
      <c r="AR42" s="290"/>
      <c r="AS42" s="348">
        <v>250</v>
      </c>
      <c r="AT42" s="348">
        <v>0</v>
      </c>
      <c r="AU42" s="289">
        <f t="shared" si="16"/>
        <v>0</v>
      </c>
      <c r="AV42" s="290"/>
      <c r="AW42" s="108">
        <v>250</v>
      </c>
      <c r="AX42" s="292">
        <f t="shared" si="9"/>
        <v>0</v>
      </c>
      <c r="AY42" s="289">
        <f t="shared" si="17"/>
        <v>0</v>
      </c>
      <c r="AZ42" s="293"/>
    </row>
    <row r="43" spans="1:52" s="287" customFormat="1" x14ac:dyDescent="0.25">
      <c r="A43" s="287" t="s">
        <v>404</v>
      </c>
      <c r="B43" s="288" t="str">
        <f t="shared" si="18"/>
        <v>5583</v>
      </c>
      <c r="C43" s="287" t="s">
        <v>1096</v>
      </c>
      <c r="D43" s="291">
        <v>0</v>
      </c>
      <c r="E43" s="291">
        <v>92.12</v>
      </c>
      <c r="F43" s="289"/>
      <c r="G43" s="290"/>
      <c r="H43" s="291">
        <v>0</v>
      </c>
      <c r="I43" s="291">
        <v>432.98</v>
      </c>
      <c r="J43" s="289"/>
      <c r="K43" s="290"/>
      <c r="L43" s="291">
        <v>0</v>
      </c>
      <c r="M43" s="291">
        <v>2830.11</v>
      </c>
      <c r="N43" s="289"/>
      <c r="O43" s="290"/>
      <c r="P43" s="291">
        <v>0</v>
      </c>
      <c r="Q43" s="291">
        <v>82.48</v>
      </c>
      <c r="R43" s="289"/>
      <c r="S43" s="290"/>
      <c r="T43" s="291">
        <v>0</v>
      </c>
      <c r="U43" s="291">
        <v>3.96</v>
      </c>
      <c r="V43" s="289"/>
      <c r="W43" s="290"/>
      <c r="X43" s="291">
        <v>0</v>
      </c>
      <c r="Y43" s="291">
        <v>19.940000000000001</v>
      </c>
      <c r="Z43" s="289" t="e">
        <f t="shared" si="11"/>
        <v>#DIV/0!</v>
      </c>
      <c r="AA43" s="290"/>
      <c r="AB43" s="291">
        <v>3500</v>
      </c>
      <c r="AC43" s="291">
        <v>3246.83</v>
      </c>
      <c r="AD43" s="289" t="e">
        <f t="shared" si="12"/>
        <v>#DIV/0!</v>
      </c>
      <c r="AE43" s="290"/>
      <c r="AF43" s="291">
        <v>3500</v>
      </c>
      <c r="AG43" s="291">
        <v>3500</v>
      </c>
      <c r="AH43" s="291">
        <v>3240.19</v>
      </c>
      <c r="AI43" s="289">
        <f t="shared" si="13"/>
        <v>0</v>
      </c>
      <c r="AJ43" s="289"/>
      <c r="AK43" s="348">
        <v>4250</v>
      </c>
      <c r="AL43" s="348">
        <v>4250</v>
      </c>
      <c r="AM43" s="289">
        <f t="shared" si="14"/>
        <v>0.21428571428571427</v>
      </c>
      <c r="AN43" s="290"/>
      <c r="AO43" s="291">
        <v>5225</v>
      </c>
      <c r="AP43" s="291">
        <v>5225</v>
      </c>
      <c r="AQ43" s="289">
        <f t="shared" si="15"/>
        <v>0.22941176470588234</v>
      </c>
      <c r="AR43" s="290"/>
      <c r="AS43" s="348">
        <v>5225</v>
      </c>
      <c r="AT43" s="348">
        <v>5225</v>
      </c>
      <c r="AU43" s="289">
        <f t="shared" si="16"/>
        <v>0</v>
      </c>
      <c r="AV43" s="290"/>
      <c r="AW43" s="108">
        <v>5225</v>
      </c>
      <c r="AX43" s="292">
        <f t="shared" si="9"/>
        <v>0</v>
      </c>
      <c r="AY43" s="289">
        <f t="shared" si="17"/>
        <v>0</v>
      </c>
      <c r="AZ43" s="293" t="s">
        <v>1042</v>
      </c>
    </row>
    <row r="44" spans="1:52" s="135" customFormat="1" x14ac:dyDescent="0.25">
      <c r="A44" s="135" t="s">
        <v>405</v>
      </c>
      <c r="B44" s="138" t="str">
        <f t="shared" si="18"/>
        <v>5585</v>
      </c>
      <c r="C44" s="135" t="s">
        <v>1286</v>
      </c>
      <c r="D44" s="168">
        <v>4500</v>
      </c>
      <c r="E44" s="168">
        <v>4172</v>
      </c>
      <c r="F44" s="139"/>
      <c r="G44" s="137"/>
      <c r="H44" s="168">
        <v>4500</v>
      </c>
      <c r="I44" s="168">
        <v>3193.91</v>
      </c>
      <c r="J44" s="139"/>
      <c r="K44" s="137"/>
      <c r="L44" s="168">
        <v>4500</v>
      </c>
      <c r="M44" s="168">
        <v>5347.27</v>
      </c>
      <c r="N44" s="289"/>
      <c r="O44" s="137"/>
      <c r="P44" s="168">
        <v>4800</v>
      </c>
      <c r="Q44" s="168">
        <v>8094.4</v>
      </c>
      <c r="R44" s="289"/>
      <c r="S44" s="137"/>
      <c r="T44" s="168">
        <v>5100</v>
      </c>
      <c r="U44" s="168">
        <v>3907.68</v>
      </c>
      <c r="V44" s="289"/>
      <c r="W44" s="137"/>
      <c r="X44" s="168">
        <v>5000</v>
      </c>
      <c r="Y44" s="168">
        <v>4985.8999999999996</v>
      </c>
      <c r="Z44" s="289">
        <f t="shared" si="11"/>
        <v>-1.9607843137254902E-2</v>
      </c>
      <c r="AA44" s="137"/>
      <c r="AB44" s="168">
        <v>5200</v>
      </c>
      <c r="AC44" s="168">
        <v>3140.82</v>
      </c>
      <c r="AD44" s="289">
        <f t="shared" si="12"/>
        <v>0.04</v>
      </c>
      <c r="AE44" s="137"/>
      <c r="AF44" s="168">
        <v>5200</v>
      </c>
      <c r="AG44" s="168">
        <v>5200</v>
      </c>
      <c r="AH44" s="168">
        <v>5318.1</v>
      </c>
      <c r="AI44" s="289">
        <f t="shared" si="13"/>
        <v>0</v>
      </c>
      <c r="AJ44" s="139"/>
      <c r="AK44" s="348">
        <v>5200</v>
      </c>
      <c r="AL44" s="348">
        <v>3046.69</v>
      </c>
      <c r="AM44" s="289">
        <f t="shared" si="14"/>
        <v>0</v>
      </c>
      <c r="AN44" s="290"/>
      <c r="AO44" s="291">
        <v>5200</v>
      </c>
      <c r="AP44" s="291">
        <v>3482.31</v>
      </c>
      <c r="AQ44" s="289">
        <f t="shared" si="15"/>
        <v>0</v>
      </c>
      <c r="AR44" s="290"/>
      <c r="AS44" s="348">
        <v>5200</v>
      </c>
      <c r="AT44" s="348">
        <v>15</v>
      </c>
      <c r="AU44" s="289">
        <f t="shared" si="16"/>
        <v>0</v>
      </c>
      <c r="AV44" s="290"/>
      <c r="AW44" s="108">
        <v>5200</v>
      </c>
      <c r="AX44" s="292">
        <f t="shared" si="9"/>
        <v>0</v>
      </c>
      <c r="AY44" s="289">
        <f t="shared" si="17"/>
        <v>0</v>
      </c>
      <c r="AZ44" s="208"/>
    </row>
    <row r="45" spans="1:52" s="135" customFormat="1" x14ac:dyDescent="0.25">
      <c r="A45" s="135" t="s">
        <v>406</v>
      </c>
      <c r="B45" s="138" t="str">
        <f t="shared" si="18"/>
        <v>5589</v>
      </c>
      <c r="C45" s="135" t="s">
        <v>1208</v>
      </c>
      <c r="D45" s="168">
        <v>350</v>
      </c>
      <c r="E45" s="168">
        <v>90.22</v>
      </c>
      <c r="F45" s="139"/>
      <c r="G45" s="137"/>
      <c r="H45" s="168">
        <v>350</v>
      </c>
      <c r="I45" s="168">
        <v>105.51</v>
      </c>
      <c r="J45" s="139"/>
      <c r="K45" s="137"/>
      <c r="L45" s="168">
        <v>350</v>
      </c>
      <c r="M45" s="168">
        <v>259.37</v>
      </c>
      <c r="N45" s="289"/>
      <c r="O45" s="137"/>
      <c r="P45" s="168">
        <v>350</v>
      </c>
      <c r="Q45" s="168">
        <v>152.87</v>
      </c>
      <c r="R45" s="289"/>
      <c r="S45" s="137"/>
      <c r="T45" s="168">
        <v>350</v>
      </c>
      <c r="U45" s="168">
        <v>746.44</v>
      </c>
      <c r="V45" s="289"/>
      <c r="W45" s="137"/>
      <c r="X45" s="168">
        <v>350</v>
      </c>
      <c r="Y45" s="168">
        <v>0</v>
      </c>
      <c r="Z45" s="289">
        <f t="shared" si="11"/>
        <v>0</v>
      </c>
      <c r="AA45" s="137"/>
      <c r="AB45" s="168">
        <v>350</v>
      </c>
      <c r="AC45" s="168">
        <v>935</v>
      </c>
      <c r="AD45" s="289">
        <f t="shared" si="12"/>
        <v>0</v>
      </c>
      <c r="AE45" s="137"/>
      <c r="AF45" s="168">
        <v>350</v>
      </c>
      <c r="AG45" s="168">
        <v>350</v>
      </c>
      <c r="AH45" s="168">
        <v>362.78</v>
      </c>
      <c r="AI45" s="289">
        <f t="shared" si="13"/>
        <v>0</v>
      </c>
      <c r="AJ45" s="139"/>
      <c r="AK45" s="348">
        <v>350</v>
      </c>
      <c r="AL45" s="348">
        <v>777</v>
      </c>
      <c r="AM45" s="289">
        <f t="shared" si="14"/>
        <v>0</v>
      </c>
      <c r="AN45" s="290"/>
      <c r="AO45" s="291">
        <v>350</v>
      </c>
      <c r="AP45" s="291">
        <v>490.92</v>
      </c>
      <c r="AQ45" s="289">
        <f t="shared" si="15"/>
        <v>0</v>
      </c>
      <c r="AR45" s="290"/>
      <c r="AS45" s="348">
        <v>350</v>
      </c>
      <c r="AT45" s="348">
        <v>17.27</v>
      </c>
      <c r="AU45" s="289">
        <f t="shared" si="16"/>
        <v>0</v>
      </c>
      <c r="AV45" s="290"/>
      <c r="AW45" s="108">
        <v>350</v>
      </c>
      <c r="AX45" s="292">
        <f t="shared" si="9"/>
        <v>0</v>
      </c>
      <c r="AY45" s="289">
        <f t="shared" si="17"/>
        <v>0</v>
      </c>
      <c r="AZ45" s="208"/>
    </row>
    <row r="46" spans="1:52" s="135" customFormat="1" x14ac:dyDescent="0.25">
      <c r="A46" s="135" t="s">
        <v>407</v>
      </c>
      <c r="B46" s="138" t="str">
        <f t="shared" si="18"/>
        <v>5590</v>
      </c>
      <c r="C46" s="135" t="s">
        <v>1287</v>
      </c>
      <c r="D46" s="168">
        <v>1400</v>
      </c>
      <c r="E46" s="168">
        <v>1449</v>
      </c>
      <c r="F46" s="139"/>
      <c r="G46" s="137"/>
      <c r="H46" s="168">
        <v>1400</v>
      </c>
      <c r="I46" s="168">
        <v>1289.7</v>
      </c>
      <c r="J46" s="139"/>
      <c r="K46" s="137"/>
      <c r="L46" s="168">
        <v>1550</v>
      </c>
      <c r="M46" s="168">
        <v>2509</v>
      </c>
      <c r="N46" s="289"/>
      <c r="O46" s="137"/>
      <c r="P46" s="168">
        <v>1650</v>
      </c>
      <c r="Q46" s="168">
        <v>1670</v>
      </c>
      <c r="R46" s="289"/>
      <c r="S46" s="137"/>
      <c r="T46" s="168">
        <v>1700</v>
      </c>
      <c r="U46" s="168">
        <v>1580.9</v>
      </c>
      <c r="V46" s="289"/>
      <c r="W46" s="137"/>
      <c r="X46" s="168">
        <v>1700</v>
      </c>
      <c r="Y46" s="168">
        <v>1708</v>
      </c>
      <c r="Z46" s="289">
        <f t="shared" si="11"/>
        <v>0</v>
      </c>
      <c r="AA46" s="137"/>
      <c r="AB46" s="168">
        <v>1700</v>
      </c>
      <c r="AC46" s="168">
        <v>1671</v>
      </c>
      <c r="AD46" s="289">
        <f t="shared" si="12"/>
        <v>0</v>
      </c>
      <c r="AE46" s="137"/>
      <c r="AF46" s="168">
        <v>1700</v>
      </c>
      <c r="AG46" s="168">
        <v>1700</v>
      </c>
      <c r="AH46" s="168">
        <v>1761.9</v>
      </c>
      <c r="AI46" s="289">
        <f t="shared" si="13"/>
        <v>0</v>
      </c>
      <c r="AJ46" s="139"/>
      <c r="AK46" s="348">
        <v>1700</v>
      </c>
      <c r="AL46" s="348">
        <v>1653.5</v>
      </c>
      <c r="AM46" s="289">
        <f t="shared" si="14"/>
        <v>0</v>
      </c>
      <c r="AN46" s="290"/>
      <c r="AO46" s="291">
        <v>1700</v>
      </c>
      <c r="AP46" s="291">
        <v>1729.9</v>
      </c>
      <c r="AQ46" s="289">
        <f t="shared" si="15"/>
        <v>0</v>
      </c>
      <c r="AR46" s="290"/>
      <c r="AS46" s="348">
        <v>1700</v>
      </c>
      <c r="AT46" s="348">
        <v>1663.8</v>
      </c>
      <c r="AU46" s="289">
        <f t="shared" si="16"/>
        <v>0</v>
      </c>
      <c r="AV46" s="290"/>
      <c r="AW46" s="108">
        <v>1700</v>
      </c>
      <c r="AX46" s="292">
        <f t="shared" si="9"/>
        <v>0</v>
      </c>
      <c r="AY46" s="289">
        <f t="shared" si="17"/>
        <v>0</v>
      </c>
      <c r="AZ46" s="208"/>
    </row>
    <row r="47" spans="1:52" s="135" customFormat="1" x14ac:dyDescent="0.25">
      <c r="A47" s="135" t="s">
        <v>408</v>
      </c>
      <c r="B47" s="138" t="str">
        <f t="shared" si="18"/>
        <v>5595</v>
      </c>
      <c r="C47" s="135" t="s">
        <v>1258</v>
      </c>
      <c r="D47" s="168">
        <v>0</v>
      </c>
      <c r="E47" s="168">
        <v>0</v>
      </c>
      <c r="F47" s="139"/>
      <c r="G47" s="137"/>
      <c r="H47" s="168">
        <v>0</v>
      </c>
      <c r="I47" s="168">
        <v>294.60000000000002</v>
      </c>
      <c r="J47" s="139"/>
      <c r="K47" s="137"/>
      <c r="L47" s="168">
        <v>300</v>
      </c>
      <c r="M47" s="168">
        <v>278.60000000000002</v>
      </c>
      <c r="N47" s="289"/>
      <c r="O47" s="137"/>
      <c r="P47" s="168">
        <v>300</v>
      </c>
      <c r="Q47" s="168">
        <v>333.25</v>
      </c>
      <c r="R47" s="289"/>
      <c r="S47" s="137"/>
      <c r="T47" s="168">
        <v>300</v>
      </c>
      <c r="U47" s="168">
        <v>310.5</v>
      </c>
      <c r="V47" s="289"/>
      <c r="W47" s="137"/>
      <c r="X47" s="168">
        <v>300</v>
      </c>
      <c r="Y47" s="168">
        <v>376.5</v>
      </c>
      <c r="Z47" s="289">
        <f t="shared" si="11"/>
        <v>0</v>
      </c>
      <c r="AA47" s="137"/>
      <c r="AB47" s="168">
        <v>300</v>
      </c>
      <c r="AC47" s="168">
        <v>412.5</v>
      </c>
      <c r="AD47" s="289">
        <f t="shared" si="12"/>
        <v>0</v>
      </c>
      <c r="AE47" s="137"/>
      <c r="AF47" s="168">
        <v>400</v>
      </c>
      <c r="AG47" s="168">
        <v>400</v>
      </c>
      <c r="AH47" s="168">
        <v>515</v>
      </c>
      <c r="AI47" s="289">
        <f t="shared" si="13"/>
        <v>0.33333333333333331</v>
      </c>
      <c r="AJ47" s="139"/>
      <c r="AK47" s="348">
        <v>400</v>
      </c>
      <c r="AL47" s="348">
        <v>433.75</v>
      </c>
      <c r="AM47" s="289">
        <f t="shared" si="14"/>
        <v>0</v>
      </c>
      <c r="AN47" s="290"/>
      <c r="AO47" s="291">
        <v>500</v>
      </c>
      <c r="AP47" s="291">
        <v>740.56</v>
      </c>
      <c r="AQ47" s="289">
        <f t="shared" si="15"/>
        <v>0.25</v>
      </c>
      <c r="AR47" s="290"/>
      <c r="AS47" s="348">
        <v>600</v>
      </c>
      <c r="AT47" s="348">
        <v>435.75</v>
      </c>
      <c r="AU47" s="289">
        <f t="shared" si="16"/>
        <v>0.2</v>
      </c>
      <c r="AV47" s="290"/>
      <c r="AW47" s="108">
        <v>600</v>
      </c>
      <c r="AX47" s="292">
        <f t="shared" si="9"/>
        <v>0</v>
      </c>
      <c r="AY47" s="289">
        <f t="shared" si="17"/>
        <v>0</v>
      </c>
      <c r="AZ47" s="208"/>
    </row>
    <row r="48" spans="1:52" x14ac:dyDescent="0.25">
      <c r="A48" s="66" t="s">
        <v>761</v>
      </c>
      <c r="B48" s="66" t="str">
        <f t="shared" si="18"/>
        <v>5710</v>
      </c>
      <c r="C48" s="106" t="s">
        <v>1209</v>
      </c>
      <c r="D48" s="168">
        <v>0</v>
      </c>
      <c r="E48" s="168">
        <v>0</v>
      </c>
      <c r="F48" s="139"/>
      <c r="H48" s="168">
        <v>0</v>
      </c>
      <c r="I48" s="168">
        <v>733.47</v>
      </c>
      <c r="J48" s="139"/>
      <c r="L48" s="168">
        <v>3908.37</v>
      </c>
      <c r="M48" s="168">
        <v>905.05</v>
      </c>
      <c r="N48" s="289"/>
      <c r="P48" s="168">
        <v>4783.84</v>
      </c>
      <c r="Q48" s="168">
        <v>245.25</v>
      </c>
      <c r="R48" s="289"/>
      <c r="T48" s="168">
        <v>1400</v>
      </c>
      <c r="U48" s="168">
        <v>453.75</v>
      </c>
      <c r="V48" s="289"/>
      <c r="W48" s="137"/>
      <c r="X48" s="168">
        <v>1400</v>
      </c>
      <c r="Y48" s="168">
        <v>871.5</v>
      </c>
      <c r="Z48" s="289">
        <f t="shared" si="11"/>
        <v>0</v>
      </c>
      <c r="AA48" s="137"/>
      <c r="AB48" s="168">
        <v>1400</v>
      </c>
      <c r="AC48" s="168">
        <v>808.23</v>
      </c>
      <c r="AD48" s="289">
        <f t="shared" si="12"/>
        <v>0</v>
      </c>
      <c r="AF48" s="168">
        <v>1400</v>
      </c>
      <c r="AG48" s="168">
        <v>1400</v>
      </c>
      <c r="AH48" s="168">
        <v>2548.39</v>
      </c>
      <c r="AI48" s="289">
        <f t="shared" si="13"/>
        <v>0</v>
      </c>
      <c r="AJ48" s="38"/>
      <c r="AK48" s="348">
        <v>5000</v>
      </c>
      <c r="AL48" s="348">
        <v>3185.36</v>
      </c>
      <c r="AM48" s="289">
        <f t="shared" si="14"/>
        <v>2.5714285714285716</v>
      </c>
      <c r="AO48" s="291">
        <v>4000</v>
      </c>
      <c r="AP48" s="291">
        <v>2948.75</v>
      </c>
      <c r="AQ48" s="289">
        <f t="shared" si="15"/>
        <v>-0.2</v>
      </c>
      <c r="AS48" s="348">
        <v>4000</v>
      </c>
      <c r="AT48" s="348">
        <v>0</v>
      </c>
      <c r="AU48" s="289">
        <f t="shared" si="16"/>
        <v>0</v>
      </c>
      <c r="AW48" s="108">
        <v>4000</v>
      </c>
      <c r="AX48" s="292">
        <f t="shared" si="9"/>
        <v>0</v>
      </c>
      <c r="AY48" s="289">
        <f t="shared" si="17"/>
        <v>0</v>
      </c>
      <c r="AZ48" s="111"/>
    </row>
    <row r="49" spans="1:62" s="347" customFormat="1" x14ac:dyDescent="0.25">
      <c r="A49" s="349" t="s">
        <v>1585</v>
      </c>
      <c r="B49" s="349" t="str">
        <f t="shared" si="18"/>
        <v>5711</v>
      </c>
      <c r="C49" s="347" t="s">
        <v>1210</v>
      </c>
      <c r="D49" s="348"/>
      <c r="E49" s="348"/>
      <c r="F49" s="289"/>
      <c r="G49" s="290"/>
      <c r="H49" s="348"/>
      <c r="I49" s="348"/>
      <c r="J49" s="289"/>
      <c r="K49" s="290"/>
      <c r="L49" s="348"/>
      <c r="M49" s="348"/>
      <c r="N49" s="289"/>
      <c r="O49" s="290"/>
      <c r="P49" s="348"/>
      <c r="Q49" s="348"/>
      <c r="R49" s="289"/>
      <c r="S49" s="290"/>
      <c r="T49" s="348"/>
      <c r="U49" s="348"/>
      <c r="V49" s="289"/>
      <c r="W49" s="290"/>
      <c r="X49" s="348"/>
      <c r="Y49" s="348"/>
      <c r="Z49" s="289"/>
      <c r="AA49" s="290"/>
      <c r="AB49" s="348"/>
      <c r="AC49" s="348"/>
      <c r="AD49" s="289"/>
      <c r="AE49" s="290"/>
      <c r="AF49" s="348"/>
      <c r="AG49" s="348"/>
      <c r="AH49" s="348"/>
      <c r="AI49" s="289"/>
      <c r="AJ49" s="289"/>
      <c r="AK49" s="348"/>
      <c r="AL49" s="348">
        <v>330.66</v>
      </c>
      <c r="AM49" s="289"/>
      <c r="AN49" s="290"/>
      <c r="AO49" s="348"/>
      <c r="AP49" s="348">
        <v>229.8</v>
      </c>
      <c r="AQ49" s="289"/>
      <c r="AR49" s="290"/>
      <c r="AS49" s="348"/>
      <c r="AT49" s="348"/>
      <c r="AU49" s="289"/>
      <c r="AV49" s="290"/>
      <c r="AW49" s="342"/>
      <c r="AX49" s="292">
        <f t="shared" si="9"/>
        <v>0</v>
      </c>
      <c r="AY49" s="289"/>
      <c r="AZ49" s="343"/>
    </row>
    <row r="50" spans="1:62" x14ac:dyDescent="0.25">
      <c r="A50" s="106" t="s">
        <v>409</v>
      </c>
      <c r="B50" s="66" t="str">
        <f t="shared" si="18"/>
        <v>5730</v>
      </c>
      <c r="C50" s="106" t="s">
        <v>1199</v>
      </c>
      <c r="D50" s="168">
        <v>1000</v>
      </c>
      <c r="E50" s="168">
        <v>1076</v>
      </c>
      <c r="F50" s="139"/>
      <c r="H50" s="168">
        <v>1250</v>
      </c>
      <c r="I50" s="168">
        <v>1076</v>
      </c>
      <c r="J50" s="139"/>
      <c r="L50" s="168">
        <v>1250</v>
      </c>
      <c r="M50" s="168">
        <v>1246</v>
      </c>
      <c r="N50" s="289"/>
      <c r="P50" s="168">
        <v>1400</v>
      </c>
      <c r="Q50" s="168">
        <v>1246</v>
      </c>
      <c r="R50" s="289"/>
      <c r="T50" s="168">
        <v>1500</v>
      </c>
      <c r="U50" s="168">
        <v>1276</v>
      </c>
      <c r="V50" s="289"/>
      <c r="W50" s="137"/>
      <c r="X50" s="168">
        <v>1500</v>
      </c>
      <c r="Y50" s="168">
        <v>1280</v>
      </c>
      <c r="Z50" s="289">
        <f t="shared" si="11"/>
        <v>0</v>
      </c>
      <c r="AA50" s="137"/>
      <c r="AB50" s="168">
        <v>1500</v>
      </c>
      <c r="AC50" s="168">
        <v>1031</v>
      </c>
      <c r="AD50" s="289">
        <f t="shared" si="12"/>
        <v>0</v>
      </c>
      <c r="AF50" s="168">
        <v>1500</v>
      </c>
      <c r="AG50" s="168">
        <v>1500</v>
      </c>
      <c r="AH50" s="168">
        <v>1650</v>
      </c>
      <c r="AI50" s="289">
        <f t="shared" si="13"/>
        <v>0</v>
      </c>
      <c r="AJ50" s="38"/>
      <c r="AK50" s="348">
        <v>2150</v>
      </c>
      <c r="AL50" s="348">
        <v>2540</v>
      </c>
      <c r="AM50" s="289">
        <f t="shared" si="14"/>
        <v>0.43333333333333335</v>
      </c>
      <c r="AO50" s="291">
        <v>2150</v>
      </c>
      <c r="AP50" s="291">
        <v>2660</v>
      </c>
      <c r="AQ50" s="289">
        <f t="shared" si="15"/>
        <v>0</v>
      </c>
      <c r="AS50" s="348">
        <v>2340</v>
      </c>
      <c r="AT50" s="348">
        <v>1075</v>
      </c>
      <c r="AU50" s="289">
        <f t="shared" si="16"/>
        <v>8.8372093023255813E-2</v>
      </c>
      <c r="AW50" s="108">
        <v>2340</v>
      </c>
      <c r="AX50" s="292">
        <f t="shared" si="9"/>
        <v>0</v>
      </c>
      <c r="AY50" s="289">
        <f t="shared" si="17"/>
        <v>0</v>
      </c>
      <c r="AZ50" s="111"/>
    </row>
    <row r="51" spans="1:62" hidden="1" x14ac:dyDescent="0.25">
      <c r="A51" s="106" t="s">
        <v>410</v>
      </c>
      <c r="B51" s="66" t="str">
        <f t="shared" si="18"/>
        <v>5850</v>
      </c>
      <c r="C51" s="106" t="s">
        <v>1276</v>
      </c>
      <c r="D51" s="168">
        <v>0</v>
      </c>
      <c r="E51" s="168">
        <v>0</v>
      </c>
      <c r="F51" s="139"/>
      <c r="H51" s="168">
        <v>0</v>
      </c>
      <c r="I51" s="168">
        <v>1270.1099999999999</v>
      </c>
      <c r="J51" s="139"/>
      <c r="L51" s="168">
        <v>0</v>
      </c>
      <c r="M51" s="168">
        <v>0</v>
      </c>
      <c r="N51" s="289"/>
      <c r="P51" s="168">
        <v>0</v>
      </c>
      <c r="Q51" s="168">
        <v>0</v>
      </c>
      <c r="R51" s="289"/>
      <c r="T51" s="168">
        <v>0</v>
      </c>
      <c r="U51" s="168">
        <v>575</v>
      </c>
      <c r="V51" s="289"/>
      <c r="W51" s="137"/>
      <c r="X51" s="168">
        <v>0</v>
      </c>
      <c r="Y51" s="168">
        <v>5.5</v>
      </c>
      <c r="Z51" s="289"/>
      <c r="AA51" s="137"/>
      <c r="AB51" s="168">
        <v>0</v>
      </c>
      <c r="AC51" s="168">
        <v>0</v>
      </c>
      <c r="AD51" s="289"/>
      <c r="AF51" s="168">
        <v>0</v>
      </c>
      <c r="AG51" s="168">
        <v>0</v>
      </c>
      <c r="AH51" s="168"/>
      <c r="AI51" s="289"/>
      <c r="AJ51" s="38"/>
      <c r="AK51" s="348">
        <v>0</v>
      </c>
      <c r="AL51" s="348"/>
      <c r="AM51" s="289"/>
      <c r="AO51" s="291">
        <v>0</v>
      </c>
      <c r="AP51" s="291"/>
      <c r="AQ51" s="289"/>
      <c r="AS51" s="348">
        <v>0</v>
      </c>
      <c r="AT51" s="348"/>
      <c r="AU51" s="289"/>
      <c r="AW51" s="108">
        <v>0</v>
      </c>
      <c r="AX51" s="292">
        <f t="shared" si="9"/>
        <v>0</v>
      </c>
      <c r="AY51" s="289"/>
      <c r="AZ51" s="111"/>
    </row>
    <row r="52" spans="1:62" x14ac:dyDescent="0.25">
      <c r="A52" s="106" t="s">
        <v>411</v>
      </c>
      <c r="B52" s="66" t="str">
        <f>MID(A52,14,4)</f>
        <v>5870</v>
      </c>
      <c r="C52" s="106" t="s">
        <v>1277</v>
      </c>
      <c r="D52" s="168">
        <v>1500</v>
      </c>
      <c r="E52" s="168">
        <v>2219.96</v>
      </c>
      <c r="F52" s="139"/>
      <c r="H52" s="168">
        <v>1500</v>
      </c>
      <c r="I52" s="168">
        <v>2152.0100000000002</v>
      </c>
      <c r="J52" s="139"/>
      <c r="L52" s="168">
        <v>1500</v>
      </c>
      <c r="M52" s="168">
        <v>0</v>
      </c>
      <c r="N52" s="289"/>
      <c r="P52" s="168">
        <v>1500</v>
      </c>
      <c r="Q52" s="168">
        <v>540.46</v>
      </c>
      <c r="R52" s="289"/>
      <c r="T52" s="168">
        <v>0</v>
      </c>
      <c r="U52" s="168">
        <v>195.58</v>
      </c>
      <c r="V52" s="289"/>
      <c r="W52" s="137"/>
      <c r="X52" s="168">
        <v>0</v>
      </c>
      <c r="Y52" s="168">
        <v>344.73</v>
      </c>
      <c r="Z52" s="289"/>
      <c r="AA52" s="137"/>
      <c r="AB52" s="168">
        <v>0</v>
      </c>
      <c r="AC52" s="168">
        <v>4281</v>
      </c>
      <c r="AD52" s="289"/>
      <c r="AF52" s="168">
        <v>0</v>
      </c>
      <c r="AG52" s="168">
        <v>0</v>
      </c>
      <c r="AH52" s="168"/>
      <c r="AI52" s="289"/>
      <c r="AJ52" s="38"/>
      <c r="AK52" s="348">
        <v>0</v>
      </c>
      <c r="AL52" s="348"/>
      <c r="AM52" s="289"/>
      <c r="AO52" s="291">
        <v>0</v>
      </c>
      <c r="AP52" s="291">
        <v>1991.46</v>
      </c>
      <c r="AQ52" s="289"/>
      <c r="AS52" s="348">
        <v>0</v>
      </c>
      <c r="AT52" s="348"/>
      <c r="AU52" s="289"/>
      <c r="AW52" s="108">
        <v>0</v>
      </c>
      <c r="AX52" s="292">
        <f t="shared" si="9"/>
        <v>0</v>
      </c>
      <c r="AY52" s="289"/>
      <c r="AZ52" s="208"/>
    </row>
    <row r="53" spans="1:62" s="64" customFormat="1" x14ac:dyDescent="0.25">
      <c r="A53" s="142"/>
      <c r="B53" s="142"/>
      <c r="C53" s="142" t="s">
        <v>168</v>
      </c>
      <c r="D53" s="143">
        <f>SUM(D23:D52)</f>
        <v>73150</v>
      </c>
      <c r="E53" s="143">
        <f>SUM(E23:E52)</f>
        <v>68436.420000000027</v>
      </c>
      <c r="F53" s="144">
        <v>2.6700000000000002E-2</v>
      </c>
      <c r="G53" s="142"/>
      <c r="H53" s="143">
        <f>SUM(H23:H52)</f>
        <v>77308</v>
      </c>
      <c r="I53" s="143">
        <f>SUM(I23:I52)</f>
        <v>67178.12</v>
      </c>
      <c r="J53" s="144">
        <f>(H53-D53)/D53</f>
        <v>5.6842105263157895E-2</v>
      </c>
      <c r="K53" s="142"/>
      <c r="L53" s="143">
        <f>SUM(L23:L52)</f>
        <v>79369.959999999992</v>
      </c>
      <c r="M53" s="143">
        <f>SUM(M23:M52)</f>
        <v>80619.94</v>
      </c>
      <c r="N53" s="144">
        <f>(L53-H53)/H53</f>
        <v>2.6672013245718319E-2</v>
      </c>
      <c r="O53" s="142"/>
      <c r="P53" s="143">
        <f>SUM(P23:P52)</f>
        <v>84095.43</v>
      </c>
      <c r="Q53" s="143">
        <f>SUM(Q23:Q52)</f>
        <v>77101.8</v>
      </c>
      <c r="R53" s="144">
        <f>(P53-L53)/L53</f>
        <v>5.9537260696616225E-2</v>
      </c>
      <c r="S53" s="142"/>
      <c r="T53" s="143">
        <f>SUM(T23:T52)</f>
        <v>82825.98</v>
      </c>
      <c r="U53" s="143">
        <f>SUM(U23:U52)</f>
        <v>79245.02</v>
      </c>
      <c r="V53" s="144">
        <f>(T53-P53)/P53</f>
        <v>-1.509535060347509E-2</v>
      </c>
      <c r="W53" s="142"/>
      <c r="X53" s="143">
        <f>SUM(X23:X52)</f>
        <v>87578</v>
      </c>
      <c r="Y53" s="143">
        <f>SUM(Y23:Y52)</f>
        <v>84370.180000000008</v>
      </c>
      <c r="Z53" s="144">
        <f>(X53-T53)/T53</f>
        <v>5.737354390494389E-2</v>
      </c>
      <c r="AA53" s="142"/>
      <c r="AB53" s="143">
        <f>SUM(AB23:AB52)</f>
        <v>91678</v>
      </c>
      <c r="AC53" s="143">
        <f>SUM(AC23:AC52)</f>
        <v>79090.77</v>
      </c>
      <c r="AD53" s="144">
        <f>(AB53-X53)/X53</f>
        <v>4.6815410262851402E-2</v>
      </c>
      <c r="AE53" s="142"/>
      <c r="AF53" s="143">
        <f>SUM(AF23:AF52)</f>
        <v>94796.36</v>
      </c>
      <c r="AG53" s="143">
        <f>SUM(AG23:AG52)</f>
        <v>98796.36</v>
      </c>
      <c r="AH53" s="143">
        <f>SUM(AH23:AH52)</f>
        <v>84218.16</v>
      </c>
      <c r="AI53" s="144">
        <f>(AG53-AB53)/AB53</f>
        <v>7.7645236588930827E-2</v>
      </c>
      <c r="AJ53" s="144"/>
      <c r="AK53" s="294">
        <f>SUM(AK23:AK52)</f>
        <v>96774.040000000008</v>
      </c>
      <c r="AL53" s="294">
        <f>SUM(AL23:AL52)</f>
        <v>90563.99</v>
      </c>
      <c r="AM53" s="144">
        <f>(AK53-AG53)/AG53</f>
        <v>-2.0469580053354117E-2</v>
      </c>
      <c r="AN53" s="142"/>
      <c r="AO53" s="294">
        <f>SUM(AO23:AO52)</f>
        <v>98849.040000000008</v>
      </c>
      <c r="AP53" s="294">
        <f>SUM(AP23:AP52)</f>
        <v>87788.26999999999</v>
      </c>
      <c r="AQ53" s="144">
        <f>(AO53-AK53)/AK53</f>
        <v>2.1441700687498424E-2</v>
      </c>
      <c r="AR53" s="142"/>
      <c r="AS53" s="294">
        <f>SUM(AS23:AS52)</f>
        <v>99439.040000000008</v>
      </c>
      <c r="AT53" s="294">
        <f>SUM(AT23:AT52)</f>
        <v>44014.600000000006</v>
      </c>
      <c r="AU53" s="144">
        <f>(AS53-AO53)/AO53</f>
        <v>5.9686973186588357E-3</v>
      </c>
      <c r="AV53" s="142"/>
      <c r="AW53" s="146">
        <f>SUM(AW23:AW52)</f>
        <v>102978</v>
      </c>
      <c r="AX53" s="143">
        <f>SUM(AX23:AX52)</f>
        <v>3538.96</v>
      </c>
      <c r="AY53" s="144">
        <f>(AW53-AS53)/AS53</f>
        <v>3.5589241408605629E-2</v>
      </c>
      <c r="AZ53" s="142"/>
    </row>
    <row r="54" spans="1:62" s="135" customFormat="1" x14ac:dyDescent="0.25">
      <c r="D54" s="62"/>
      <c r="E54" s="62"/>
      <c r="F54" s="139"/>
      <c r="G54" s="137"/>
      <c r="H54" s="62"/>
      <c r="I54" s="62"/>
      <c r="J54" s="289"/>
      <c r="K54" s="137"/>
      <c r="L54" s="62"/>
      <c r="M54" s="62"/>
      <c r="N54" s="289"/>
      <c r="O54" s="137"/>
      <c r="P54" s="62"/>
      <c r="Q54" s="62"/>
      <c r="R54" s="289"/>
      <c r="S54" s="137"/>
      <c r="T54" s="62"/>
      <c r="U54" s="62"/>
      <c r="V54" s="289"/>
      <c r="W54" s="137"/>
      <c r="X54" s="62"/>
      <c r="Y54" s="62"/>
      <c r="Z54" s="289"/>
      <c r="AA54" s="137"/>
      <c r="AB54" s="62"/>
      <c r="AC54" s="62"/>
      <c r="AD54" s="289"/>
      <c r="AE54" s="137"/>
      <c r="AF54" s="62"/>
      <c r="AG54" s="62"/>
      <c r="AH54" s="62"/>
      <c r="AI54" s="289"/>
      <c r="AJ54" s="139"/>
      <c r="AK54" s="62"/>
      <c r="AL54" s="62"/>
      <c r="AM54" s="289"/>
      <c r="AN54" s="290"/>
      <c r="AO54" s="62"/>
      <c r="AP54" s="62"/>
      <c r="AQ54" s="289"/>
      <c r="AR54" s="290"/>
      <c r="AS54" s="62"/>
      <c r="AT54" s="62"/>
      <c r="AU54" s="289"/>
      <c r="AV54" s="290"/>
      <c r="AW54" s="136"/>
      <c r="AX54" s="136"/>
      <c r="AY54" s="289"/>
    </row>
    <row r="55" spans="1:62" s="64" customFormat="1" ht="12.75" x14ac:dyDescent="0.2">
      <c r="A55" s="151"/>
      <c r="B55" s="151"/>
      <c r="C55" s="152" t="s">
        <v>169</v>
      </c>
      <c r="D55" s="153">
        <f>D20+D53</f>
        <v>524699.28</v>
      </c>
      <c r="E55" s="153">
        <f>E20+E53</f>
        <v>498607.99</v>
      </c>
      <c r="F55" s="154">
        <v>7.2700000000000001E-2</v>
      </c>
      <c r="G55" s="151"/>
      <c r="H55" s="153">
        <f>H20+H53</f>
        <v>557859</v>
      </c>
      <c r="I55" s="153">
        <f>I20+I53</f>
        <v>528674.16000000015</v>
      </c>
      <c r="J55" s="154">
        <f>(H55-D55)/D55</f>
        <v>6.3197570997238592E-2</v>
      </c>
      <c r="K55" s="151"/>
      <c r="L55" s="153">
        <f>L20+L53</f>
        <v>598405.12</v>
      </c>
      <c r="M55" s="153">
        <f>M20+M53</f>
        <v>554415.21</v>
      </c>
      <c r="N55" s="154">
        <f>(L55-H55)/H55</f>
        <v>7.2681663287676626E-2</v>
      </c>
      <c r="O55" s="151"/>
      <c r="P55" s="153">
        <f>P20+P53</f>
        <v>627934.02</v>
      </c>
      <c r="Q55" s="153">
        <f>Q20+Q53</f>
        <v>608356.04000000015</v>
      </c>
      <c r="R55" s="154">
        <f>(P55-L55)/L55</f>
        <v>4.9346001585013219E-2</v>
      </c>
      <c r="S55" s="151"/>
      <c r="T55" s="153">
        <f>T20+T53</f>
        <v>648070.04999999993</v>
      </c>
      <c r="U55" s="153">
        <f>U20+U53</f>
        <v>611695.54</v>
      </c>
      <c r="V55" s="154">
        <f>(T55-P55)/P55</f>
        <v>3.2067111127375945E-2</v>
      </c>
      <c r="W55" s="151"/>
      <c r="X55" s="153">
        <f>X20+X53</f>
        <v>658942.34</v>
      </c>
      <c r="Y55" s="153">
        <f>Y20+Y53</f>
        <v>651912.3600000001</v>
      </c>
      <c r="Z55" s="154">
        <f>(X55-T55)/T55</f>
        <v>1.6776411747464706E-2</v>
      </c>
      <c r="AA55" s="151"/>
      <c r="AB55" s="153">
        <f>AB20+AB53</f>
        <v>675518.3899999999</v>
      </c>
      <c r="AC55" s="153">
        <f>AC20+AC53</f>
        <v>648056.0199999999</v>
      </c>
      <c r="AD55" s="154">
        <f>(AB55-X55)/X55</f>
        <v>2.515553940576945E-2</v>
      </c>
      <c r="AE55" s="151"/>
      <c r="AF55" s="153">
        <f>AF20+AF53</f>
        <v>707109.91</v>
      </c>
      <c r="AG55" s="153">
        <f>AG20+AG53</f>
        <v>714293.06</v>
      </c>
      <c r="AH55" s="153">
        <f>AH20+AH53</f>
        <v>669520.52000000025</v>
      </c>
      <c r="AI55" s="154">
        <f>(AG55-AB55)/AB55</f>
        <v>5.7399873303227412E-2</v>
      </c>
      <c r="AJ55" s="154"/>
      <c r="AK55" s="295">
        <f>AK20+AK53</f>
        <v>732510.36</v>
      </c>
      <c r="AL55" s="295">
        <f>AL20+AL53</f>
        <v>688584.29999999993</v>
      </c>
      <c r="AM55" s="154">
        <f>(AK55-AG55)/AG55</f>
        <v>2.5503957717298735E-2</v>
      </c>
      <c r="AN55" s="151"/>
      <c r="AO55" s="295">
        <f>AO20+AO53</f>
        <v>806071.04</v>
      </c>
      <c r="AP55" s="295">
        <f>AP20+AP53</f>
        <v>758526.17</v>
      </c>
      <c r="AQ55" s="154">
        <f>(AO55-AK55)/AK55</f>
        <v>0.1004227162056794</v>
      </c>
      <c r="AR55" s="151"/>
      <c r="AS55" s="295">
        <f>AS20+AS53</f>
        <v>832872.91</v>
      </c>
      <c r="AT55" s="295">
        <f>AT20+AT53</f>
        <v>403578.80999999994</v>
      </c>
      <c r="AU55" s="154">
        <f>(AS55-AO55)/AO55</f>
        <v>3.3250009825436716E-2</v>
      </c>
      <c r="AV55" s="151"/>
      <c r="AW55" s="155" t="e">
        <f>AW20+AW53</f>
        <v>#REF!</v>
      </c>
      <c r="AX55" s="153" t="e">
        <f>AX20+AX53</f>
        <v>#REF!</v>
      </c>
      <c r="AY55" s="154" t="e">
        <f>(AW55-AS55)/AS55</f>
        <v>#REF!</v>
      </c>
      <c r="AZ55" s="156"/>
    </row>
    <row r="56" spans="1:62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1:62" ht="14.25" thickBot="1" x14ac:dyDescent="0.3">
      <c r="C57" s="61" t="s">
        <v>170</v>
      </c>
      <c r="D57" s="69"/>
      <c r="E57" s="68">
        <f>D55-E55</f>
        <v>26091.290000000037</v>
      </c>
      <c r="H57" s="69"/>
      <c r="I57" s="68">
        <f>H55-I55</f>
        <v>29184.839999999851</v>
      </c>
      <c r="L57" s="69"/>
      <c r="M57" s="68">
        <f>L55-M55</f>
        <v>43989.910000000033</v>
      </c>
      <c r="P57" s="69"/>
      <c r="Q57" s="68">
        <f>P55-Q55</f>
        <v>19577.979999999865</v>
      </c>
      <c r="T57" s="69"/>
      <c r="U57" s="68">
        <f>T55-U55</f>
        <v>36374.509999999893</v>
      </c>
      <c r="X57" s="69"/>
      <c r="Y57" s="68">
        <f>X55-Y55</f>
        <v>7029.979999999865</v>
      </c>
      <c r="AB57" s="69"/>
      <c r="AC57" s="68">
        <f>AB55-AC55</f>
        <v>27462.369999999995</v>
      </c>
      <c r="AF57" s="69"/>
      <c r="AG57" s="69"/>
      <c r="AH57" s="68">
        <f>AG55-AH55</f>
        <v>44772.539999999804</v>
      </c>
      <c r="AK57" s="69"/>
      <c r="AL57" s="68">
        <f>AK55-AL55</f>
        <v>43926.060000000056</v>
      </c>
      <c r="AO57" s="69"/>
      <c r="AP57" s="68">
        <f>AO55-AP55</f>
        <v>47544.869999999995</v>
      </c>
      <c r="AS57" s="69"/>
      <c r="AT57" s="68">
        <f>AS55-AT55</f>
        <v>429294.10000000009</v>
      </c>
      <c r="AW57" s="163" t="s">
        <v>947</v>
      </c>
      <c r="AX57" s="164"/>
      <c r="AY57" s="165"/>
      <c r="AZ57" s="69"/>
    </row>
    <row r="58" spans="1:62" s="287" customFormat="1" ht="14.25" thickTop="1" x14ac:dyDescent="0.25">
      <c r="C58" s="61"/>
      <c r="D58" s="69"/>
      <c r="E58" s="98"/>
      <c r="G58" s="290"/>
      <c r="H58" s="69"/>
      <c r="I58" s="98"/>
      <c r="K58" s="290"/>
      <c r="L58" s="69"/>
      <c r="M58" s="98"/>
      <c r="O58" s="290"/>
      <c r="P58" s="69"/>
      <c r="Q58" s="98"/>
      <c r="S58" s="290"/>
      <c r="T58" s="69"/>
      <c r="U58" s="98"/>
      <c r="W58" s="290"/>
      <c r="X58" s="69"/>
      <c r="Y58" s="98"/>
      <c r="AA58" s="290"/>
      <c r="AB58" s="69"/>
      <c r="AC58" s="98"/>
      <c r="AE58" s="290"/>
      <c r="AF58" s="69"/>
      <c r="AG58" s="69"/>
      <c r="AH58" s="98"/>
      <c r="AK58" s="69"/>
      <c r="AL58" s="98"/>
      <c r="AM58" s="347"/>
      <c r="AN58" s="290"/>
      <c r="AO58" s="69"/>
      <c r="AP58" s="98"/>
      <c r="AR58" s="290"/>
      <c r="AS58" s="69"/>
      <c r="AT58" s="98"/>
      <c r="AU58" s="347"/>
      <c r="AV58" s="290"/>
      <c r="AW58" s="166" t="s">
        <v>202</v>
      </c>
      <c r="AX58" s="2"/>
      <c r="AY58" s="215" t="e">
        <f>AW20*0.0145</f>
        <v>#REF!</v>
      </c>
      <c r="AZ58" s="69"/>
    </row>
    <row r="59" spans="1:62" ht="14.25" customHeight="1" x14ac:dyDescent="0.25">
      <c r="AW59" s="134" t="s">
        <v>203</v>
      </c>
      <c r="AX59" s="2"/>
      <c r="AY59" s="215" t="e">
        <f>AW20*0.0009</f>
        <v>#REF!</v>
      </c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</row>
    <row r="60" spans="1:62" x14ac:dyDescent="0.25">
      <c r="AW60" s="134" t="s">
        <v>204</v>
      </c>
      <c r="AX60" s="2"/>
      <c r="AY60" s="215" t="e">
        <f>AW20*0.001</f>
        <v>#REF!</v>
      </c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</row>
    <row r="61" spans="1:62" x14ac:dyDescent="0.25">
      <c r="AW61" s="134" t="s">
        <v>205</v>
      </c>
      <c r="AX61" s="2"/>
      <c r="AY61" s="215" t="e">
        <f>#REF!</f>
        <v>#REF!</v>
      </c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</row>
    <row r="62" spans="1:62" x14ac:dyDescent="0.25">
      <c r="AW62" s="134" t="s">
        <v>206</v>
      </c>
      <c r="AX62" s="2"/>
      <c r="AY62" s="216">
        <f>'Health Ins'!L42</f>
        <v>95931</v>
      </c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</row>
    <row r="63" spans="1:62" x14ac:dyDescent="0.25">
      <c r="AW63" s="158"/>
      <c r="AX63" s="160"/>
      <c r="AY63" s="162" t="e">
        <f>SUM(AY58:AY62)</f>
        <v>#REF!</v>
      </c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</row>
    <row r="64" spans="1:62" x14ac:dyDescent="0.25"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</row>
    <row r="65" spans="3:62" x14ac:dyDescent="0.25">
      <c r="C65" s="287" t="s">
        <v>1082</v>
      </c>
      <c r="AB65" s="301">
        <f>-SUM(AB15:AB18)</f>
        <v>-66302.48</v>
      </c>
      <c r="AF65" s="301">
        <f>-SUM(AF15:AF18)</f>
        <v>-64728.34</v>
      </c>
      <c r="AG65" s="301" t="e">
        <f>-(AG14+AG15+AG16+AG17+#REF!)</f>
        <v>#REF!</v>
      </c>
      <c r="AK65" s="301">
        <f>-(AK14+AK15+AK16+AK17)</f>
        <v>-102720</v>
      </c>
      <c r="AO65" s="301">
        <f>-(AO14+AO15+AO16+AO17)</f>
        <v>-150920</v>
      </c>
      <c r="AS65" s="301">
        <f>-(AS14+AS15+AS16+AS17)</f>
        <v>-140240</v>
      </c>
      <c r="AW65" s="301" t="e">
        <f>-(AW14+AW15+AW16)</f>
        <v>#REF!</v>
      </c>
      <c r="AX65" s="78" t="s">
        <v>1081</v>
      </c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</row>
    <row r="66" spans="3:62" x14ac:dyDescent="0.25">
      <c r="AW66" s="78"/>
      <c r="AX66" s="78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</row>
    <row r="67" spans="3:62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3:62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3:62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3:62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3:62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3:62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3:62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3:62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3:62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3:62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3:62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3:62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3:62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3:62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296" t="s">
        <v>1128</v>
      </c>
      <c r="E117" s="135">
        <v>30.35</v>
      </c>
      <c r="F117" s="135">
        <v>25</v>
      </c>
      <c r="G117" s="290"/>
      <c r="H117" s="296"/>
      <c r="I117" s="287"/>
      <c r="J117" s="28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</sheetData>
  <sortState ref="A24:BB49">
    <sortCondition ref="B24:B49"/>
  </sortState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hyperlinks>
    <hyperlink ref="AZ12" r:id="rId1"/>
  </hyperlinks>
  <pageMargins left="0.75" right="0.75" top="1" bottom="1" header="0.5" footer="0.5"/>
  <pageSetup paperSize="5" scale="88" fitToHeight="2" orientation="landscape" r:id="rId2"/>
  <headerFooter alignWithMargins="0">
    <oddHeader>&amp;C&amp;"-,Bold"Proposed Budget &amp; Analysis Report for FY22</oddHeader>
    <oddFooter>&amp;C&amp;D&amp;T</oddFooter>
  </headerFooter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J392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31.140625" style="106" customWidth="1"/>
    <col min="4" max="5" width="11.5703125" style="135" bestFit="1" customWidth="1"/>
    <col min="6" max="6" width="7.28515625" style="135" bestFit="1" customWidth="1"/>
    <col min="7" max="7" width="1.85546875" style="137" customWidth="1"/>
    <col min="8" max="9" width="11.5703125" style="135" bestFit="1" customWidth="1"/>
    <col min="10" max="10" width="8.28515625" style="135" customWidth="1"/>
    <col min="11" max="11" width="1.85546875" style="137" customWidth="1"/>
    <col min="12" max="13" width="11.5703125" style="135" bestFit="1" customWidth="1"/>
    <col min="14" max="14" width="8.28515625" style="135" customWidth="1"/>
    <col min="15" max="15" width="1.85546875" style="137" customWidth="1"/>
    <col min="16" max="17" width="11.5703125" style="135" bestFit="1" customWidth="1"/>
    <col min="18" max="18" width="8.28515625" style="135" customWidth="1"/>
    <col min="19" max="19" width="1.85546875" style="137" customWidth="1"/>
    <col min="20" max="21" width="11.5703125" style="106" bestFit="1" customWidth="1"/>
    <col min="22" max="22" width="8.28515625" style="106" customWidth="1"/>
    <col min="23" max="23" width="1.85546875" style="59" customWidth="1"/>
    <col min="24" max="25" width="11.5703125" style="106" customWidth="1"/>
    <col min="26" max="26" width="8" style="106" bestFit="1" customWidth="1"/>
    <col min="27" max="27" width="1.85546875" style="59" customWidth="1"/>
    <col min="28" max="29" width="11.5703125" style="106" customWidth="1"/>
    <col min="30" max="30" width="8.28515625" style="106" bestFit="1" customWidth="1"/>
    <col min="31" max="31" width="1.85546875" style="137" customWidth="1"/>
    <col min="32" max="32" width="11.140625" style="135" bestFit="1" customWidth="1"/>
    <col min="33" max="34" width="11.5703125" style="135" customWidth="1"/>
    <col min="35" max="35" width="8.28515625" style="135" bestFit="1" customWidth="1"/>
    <col min="36" max="36" width="1.85546875" style="106" customWidth="1"/>
    <col min="37" max="38" width="11.5703125" style="347" customWidth="1"/>
    <col min="39" max="39" width="8.28515625" style="347" bestFit="1" customWidth="1"/>
    <col min="40" max="40" width="2.5703125" style="290" customWidth="1"/>
    <col min="41" max="41" width="11.5703125" style="287" customWidth="1"/>
    <col min="42" max="42" width="11.5703125" style="287" bestFit="1" customWidth="1"/>
    <col min="43" max="43" width="8.28515625" style="287" bestFit="1" customWidth="1"/>
    <col min="44" max="44" width="2.5703125" style="290" customWidth="1"/>
    <col min="45" max="45" width="11.5703125" style="347" customWidth="1"/>
    <col min="46" max="46" width="11.5703125" style="347" bestFit="1" customWidth="1"/>
    <col min="47" max="47" width="9" style="347" customWidth="1"/>
    <col min="48" max="48" width="1.85546875" style="290" hidden="1" customWidth="1"/>
    <col min="49" max="49" width="12" style="60" hidden="1" customWidth="1"/>
    <col min="50" max="50" width="11.28515625" style="60" hidden="1" customWidth="1"/>
    <col min="51" max="51" width="11.7109375" style="106" hidden="1" customWidth="1"/>
    <col min="52" max="52" width="22.1406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1353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107"/>
      <c r="AX5" s="91"/>
      <c r="AZ5" s="61"/>
    </row>
    <row r="6" spans="1:52" s="135" customFormat="1" x14ac:dyDescent="0.25">
      <c r="A6" s="135" t="s">
        <v>417</v>
      </c>
      <c r="B6" s="138" t="str">
        <f>MID(A6,14,4)</f>
        <v>5187</v>
      </c>
      <c r="C6" s="135" t="s">
        <v>1412</v>
      </c>
      <c r="D6" s="168">
        <v>21000</v>
      </c>
      <c r="E6" s="168">
        <v>21004</v>
      </c>
      <c r="F6" s="139"/>
      <c r="G6" s="137"/>
      <c r="H6" s="168">
        <v>27000</v>
      </c>
      <c r="I6" s="168">
        <v>27000</v>
      </c>
      <c r="J6" s="139">
        <v>0.2857142857142857</v>
      </c>
      <c r="K6" s="137"/>
      <c r="L6" s="168">
        <v>33000</v>
      </c>
      <c r="M6" s="168">
        <v>33000</v>
      </c>
      <c r="N6" s="139">
        <v>0.22222222222222221</v>
      </c>
      <c r="O6" s="137"/>
      <c r="P6" s="168">
        <v>33000</v>
      </c>
      <c r="Q6" s="168">
        <v>33000</v>
      </c>
      <c r="R6" s="139">
        <v>0</v>
      </c>
      <c r="S6" s="137"/>
      <c r="T6" s="168">
        <v>35000</v>
      </c>
      <c r="U6" s="168">
        <v>35000.04</v>
      </c>
      <c r="V6" s="139">
        <v>6.0606060606060608E-2</v>
      </c>
      <c r="W6" s="137"/>
      <c r="X6" s="168">
        <v>35455</v>
      </c>
      <c r="Y6" s="168">
        <v>35454.959999999999</v>
      </c>
      <c r="Z6" s="139">
        <v>1.2999999999999999E-2</v>
      </c>
      <c r="AA6" s="137"/>
      <c r="AB6" s="168">
        <v>37000</v>
      </c>
      <c r="AC6" s="168">
        <v>36999.96</v>
      </c>
      <c r="AD6" s="139">
        <f t="shared" ref="AD6:AD13" si="0">(AB6-X6)/X6</f>
        <v>4.3576364405584544E-2</v>
      </c>
      <c r="AE6" s="137"/>
      <c r="AF6" s="136">
        <v>37370</v>
      </c>
      <c r="AG6" s="278">
        <v>51185</v>
      </c>
      <c r="AH6" s="168">
        <v>53268.36</v>
      </c>
      <c r="AI6" s="139">
        <f>(AG6-AB6)/AB6</f>
        <v>0.3833783783783784</v>
      </c>
      <c r="AJ6" s="139"/>
      <c r="AK6" s="348">
        <v>65000</v>
      </c>
      <c r="AL6" s="348">
        <v>65000</v>
      </c>
      <c r="AM6" s="289">
        <f>(AK6-AG6)/AG6</f>
        <v>0.26990329198007229</v>
      </c>
      <c r="AN6" s="290"/>
      <c r="AO6" s="342">
        <v>85000</v>
      </c>
      <c r="AP6" s="291">
        <v>80656.52</v>
      </c>
      <c r="AQ6" s="289">
        <f>(AO6-AK6)/AK6</f>
        <v>0.30769230769230771</v>
      </c>
      <c r="AR6" s="290"/>
      <c r="AS6" s="342">
        <v>87500</v>
      </c>
      <c r="AT6" s="348">
        <v>40442.26</v>
      </c>
      <c r="AU6" s="289">
        <f>(AS6-AO6)/AO6</f>
        <v>2.9411764705882353E-2</v>
      </c>
      <c r="AV6" s="290"/>
      <c r="AW6" s="346" t="e">
        <f>#REF!</f>
        <v>#REF!</v>
      </c>
      <c r="AX6" s="136" t="e">
        <f>AW6-AS6</f>
        <v>#REF!</v>
      </c>
      <c r="AY6" s="289" t="e">
        <f>(AW6-AS6)/AS6</f>
        <v>#REF!</v>
      </c>
      <c r="AZ6" s="208" t="s">
        <v>1740</v>
      </c>
    </row>
    <row r="7" spans="1:52" s="135" customFormat="1" x14ac:dyDescent="0.25">
      <c r="A7" s="288" t="s">
        <v>1422</v>
      </c>
      <c r="B7" s="288" t="str">
        <f>MID(A7,14,4)</f>
        <v>5142</v>
      </c>
      <c r="C7" s="135" t="s">
        <v>1088</v>
      </c>
      <c r="D7" s="168">
        <v>0</v>
      </c>
      <c r="E7" s="168">
        <v>0</v>
      </c>
      <c r="F7" s="139"/>
      <c r="G7" s="137"/>
      <c r="H7" s="168">
        <v>0</v>
      </c>
      <c r="I7" s="168">
        <v>0</v>
      </c>
      <c r="J7" s="139" t="e">
        <v>#DIV/0!</v>
      </c>
      <c r="K7" s="137"/>
      <c r="L7" s="168">
        <v>0</v>
      </c>
      <c r="M7" s="168">
        <v>330</v>
      </c>
      <c r="N7" s="139" t="e">
        <v>#DIV/0!</v>
      </c>
      <c r="O7" s="137"/>
      <c r="P7" s="168">
        <v>330</v>
      </c>
      <c r="Q7" s="168">
        <v>330</v>
      </c>
      <c r="R7" s="139" t="e">
        <v>#DIV/0!</v>
      </c>
      <c r="S7" s="137"/>
      <c r="T7" s="168">
        <v>350</v>
      </c>
      <c r="U7" s="168">
        <v>700</v>
      </c>
      <c r="V7" s="139">
        <v>6.0606060606060608E-2</v>
      </c>
      <c r="W7" s="137"/>
      <c r="X7" s="168">
        <v>354.55</v>
      </c>
      <c r="Y7" s="168">
        <v>354.55</v>
      </c>
      <c r="Z7" s="139">
        <v>1.3000000000000032E-2</v>
      </c>
      <c r="AA7" s="137"/>
      <c r="AB7" s="168">
        <v>740</v>
      </c>
      <c r="AC7" s="168">
        <v>740</v>
      </c>
      <c r="AD7" s="139">
        <f t="shared" si="0"/>
        <v>1.0871527288111691</v>
      </c>
      <c r="AE7" s="137"/>
      <c r="AF7" s="136">
        <v>747.4</v>
      </c>
      <c r="AG7" s="278">
        <v>747.4</v>
      </c>
      <c r="AH7" s="168"/>
      <c r="AI7" s="139">
        <f t="shared" ref="AI7:AI46" si="1">(AG7-AB7)/AB7</f>
        <v>9.999999999999969E-3</v>
      </c>
      <c r="AJ7" s="139"/>
      <c r="AK7" s="348">
        <v>1240</v>
      </c>
      <c r="AL7" s="348">
        <v>1300</v>
      </c>
      <c r="AM7" s="289">
        <f t="shared" ref="AM7:AM50" si="2">(AK7-AG7)/AG7</f>
        <v>0.65908482740165919</v>
      </c>
      <c r="AN7" s="290"/>
      <c r="AO7" s="291"/>
      <c r="AP7" s="291"/>
      <c r="AQ7" s="289"/>
      <c r="AR7" s="290"/>
      <c r="AS7" s="348"/>
      <c r="AT7" s="348"/>
      <c r="AU7" s="289"/>
      <c r="AV7" s="290"/>
      <c r="AW7" s="108"/>
      <c r="AX7" s="292">
        <f t="shared" ref="AX7:AX13" si="3">AW7-AS7</f>
        <v>0</v>
      </c>
      <c r="AY7" s="289"/>
      <c r="AZ7" s="208"/>
    </row>
    <row r="8" spans="1:52" s="135" customFormat="1" x14ac:dyDescent="0.25">
      <c r="A8" s="135" t="s">
        <v>412</v>
      </c>
      <c r="B8" s="138" t="str">
        <f t="shared" ref="B8:B14" si="4">MID(A8,14,4)</f>
        <v>5108</v>
      </c>
      <c r="C8" s="135" t="s">
        <v>1298</v>
      </c>
      <c r="D8" s="168">
        <v>4500</v>
      </c>
      <c r="E8" s="168">
        <v>4684.62</v>
      </c>
      <c r="F8" s="139"/>
      <c r="G8" s="137"/>
      <c r="H8" s="168">
        <v>5522</v>
      </c>
      <c r="I8" s="168">
        <v>5886.9</v>
      </c>
      <c r="J8" s="139">
        <v>0.22711111111111112</v>
      </c>
      <c r="K8" s="137"/>
      <c r="L8" s="168">
        <v>8210.5400000000009</v>
      </c>
      <c r="M8" s="168">
        <v>5538.88</v>
      </c>
      <c r="N8" s="139">
        <v>0.48687794277435725</v>
      </c>
      <c r="O8" s="137"/>
      <c r="P8" s="168">
        <v>8696.52</v>
      </c>
      <c r="Q8" s="168">
        <v>5497.8</v>
      </c>
      <c r="R8" s="139">
        <v>5.9189773145249827E-2</v>
      </c>
      <c r="S8" s="137"/>
      <c r="T8" s="168">
        <v>9135</v>
      </c>
      <c r="U8" s="168">
        <v>6269.18</v>
      </c>
      <c r="V8" s="139">
        <v>5.0420168067226837E-2</v>
      </c>
      <c r="W8" s="137"/>
      <c r="X8" s="168">
        <v>9569.14</v>
      </c>
      <c r="Y8" s="168">
        <v>9533.17</v>
      </c>
      <c r="Z8" s="139">
        <v>4.7524904214559321E-2</v>
      </c>
      <c r="AA8" s="137"/>
      <c r="AB8" s="168">
        <v>10004.65</v>
      </c>
      <c r="AC8" s="168">
        <v>9116.2999999999993</v>
      </c>
      <c r="AD8" s="139">
        <f t="shared" si="0"/>
        <v>4.5511926881621569E-2</v>
      </c>
      <c r="AE8" s="137"/>
      <c r="AF8" s="136">
        <v>10483.33</v>
      </c>
      <c r="AG8" s="278">
        <v>10490.63</v>
      </c>
      <c r="AH8" s="168">
        <v>5920.14</v>
      </c>
      <c r="AI8" s="139">
        <f t="shared" si="1"/>
        <v>4.8575412433218508E-2</v>
      </c>
      <c r="AJ8" s="139"/>
      <c r="AK8" s="348">
        <v>10691.6</v>
      </c>
      <c r="AL8" s="348">
        <v>5195.13</v>
      </c>
      <c r="AM8" s="289">
        <f t="shared" si="2"/>
        <v>1.9157095427062166E-2</v>
      </c>
      <c r="AN8" s="290"/>
      <c r="AO8" s="291">
        <v>10925.46</v>
      </c>
      <c r="AP8" s="291">
        <v>3860.14</v>
      </c>
      <c r="AQ8" s="289">
        <f t="shared" ref="AQ8:AQ46" si="5">(AO8-AK8)/AK8</f>
        <v>2.1873246286804478E-2</v>
      </c>
      <c r="AR8" s="290"/>
      <c r="AS8" s="348">
        <v>11089.89</v>
      </c>
      <c r="AT8" s="348">
        <v>1007.26</v>
      </c>
      <c r="AU8" s="289">
        <f t="shared" ref="AU8:AU46" si="6">(AS8-AO8)/AO8</f>
        <v>1.5050167224080296E-2</v>
      </c>
      <c r="AV8" s="290"/>
      <c r="AW8" s="300" t="e">
        <f>#REF!</f>
        <v>#REF!</v>
      </c>
      <c r="AX8" s="292" t="e">
        <f t="shared" si="3"/>
        <v>#REF!</v>
      </c>
      <c r="AY8" s="289" t="e">
        <f t="shared" ref="AY8:AY46" si="7">(AW8-AS8)/AS8</f>
        <v>#REF!</v>
      </c>
      <c r="AZ8" s="343"/>
    </row>
    <row r="9" spans="1:52" x14ac:dyDescent="0.25">
      <c r="A9" s="106" t="s">
        <v>413</v>
      </c>
      <c r="B9" s="66" t="str">
        <f t="shared" si="4"/>
        <v>5111</v>
      </c>
      <c r="C9" s="106" t="s">
        <v>1413</v>
      </c>
      <c r="D9" s="168">
        <v>50</v>
      </c>
      <c r="E9" s="168">
        <v>50</v>
      </c>
      <c r="F9" s="139"/>
      <c r="H9" s="168">
        <v>50</v>
      </c>
      <c r="I9" s="168">
        <v>50</v>
      </c>
      <c r="J9" s="139">
        <v>0</v>
      </c>
      <c r="L9" s="168">
        <v>50</v>
      </c>
      <c r="M9" s="168">
        <v>50</v>
      </c>
      <c r="N9" s="139">
        <v>0</v>
      </c>
      <c r="P9" s="168">
        <v>50</v>
      </c>
      <c r="Q9" s="168">
        <v>50</v>
      </c>
      <c r="R9" s="139">
        <v>0</v>
      </c>
      <c r="T9" s="168">
        <v>50</v>
      </c>
      <c r="U9" s="168">
        <v>50</v>
      </c>
      <c r="V9" s="139">
        <v>0</v>
      </c>
      <c r="W9" s="137"/>
      <c r="X9" s="168">
        <v>50</v>
      </c>
      <c r="Y9" s="168">
        <v>50</v>
      </c>
      <c r="Z9" s="139">
        <v>0</v>
      </c>
      <c r="AA9" s="137"/>
      <c r="AB9" s="168">
        <v>50</v>
      </c>
      <c r="AC9" s="168">
        <v>50</v>
      </c>
      <c r="AD9" s="139">
        <f t="shared" si="0"/>
        <v>0</v>
      </c>
      <c r="AF9" s="136">
        <v>50</v>
      </c>
      <c r="AG9" s="278">
        <v>50</v>
      </c>
      <c r="AH9" s="168">
        <v>50</v>
      </c>
      <c r="AI9" s="139">
        <f t="shared" si="1"/>
        <v>0</v>
      </c>
      <c r="AJ9" s="38"/>
      <c r="AK9" s="348">
        <v>50</v>
      </c>
      <c r="AL9" s="348">
        <v>50</v>
      </c>
      <c r="AM9" s="289">
        <f t="shared" si="2"/>
        <v>0</v>
      </c>
      <c r="AO9" s="291">
        <v>50</v>
      </c>
      <c r="AP9" s="291">
        <v>50</v>
      </c>
      <c r="AQ9" s="289">
        <f t="shared" si="5"/>
        <v>0</v>
      </c>
      <c r="AS9" s="348">
        <v>50</v>
      </c>
      <c r="AT9" s="348">
        <v>0</v>
      </c>
      <c r="AU9" s="289">
        <f t="shared" si="6"/>
        <v>0</v>
      </c>
      <c r="AW9" s="300" t="e">
        <f>#REF!</f>
        <v>#REF!</v>
      </c>
      <c r="AX9" s="292" t="e">
        <f t="shared" si="3"/>
        <v>#REF!</v>
      </c>
      <c r="AY9" s="289" t="e">
        <f t="shared" si="7"/>
        <v>#REF!</v>
      </c>
      <c r="AZ9" s="343"/>
    </row>
    <row r="10" spans="1:52" s="347" customFormat="1" x14ac:dyDescent="0.25">
      <c r="A10" s="349" t="s">
        <v>1766</v>
      </c>
      <c r="B10" s="349" t="str">
        <f t="shared" ref="B10" si="8">MID(A10,14,4)</f>
        <v>5140</v>
      </c>
      <c r="C10" s="347" t="s">
        <v>1589</v>
      </c>
      <c r="D10" s="348"/>
      <c r="E10" s="348"/>
      <c r="F10" s="289"/>
      <c r="G10" s="290"/>
      <c r="H10" s="348"/>
      <c r="I10" s="348"/>
      <c r="J10" s="289"/>
      <c r="K10" s="290"/>
      <c r="L10" s="348"/>
      <c r="M10" s="348"/>
      <c r="N10" s="289"/>
      <c r="O10" s="290"/>
      <c r="P10" s="348"/>
      <c r="Q10" s="348"/>
      <c r="R10" s="289"/>
      <c r="S10" s="290"/>
      <c r="T10" s="348"/>
      <c r="U10" s="348"/>
      <c r="V10" s="289"/>
      <c r="W10" s="290"/>
      <c r="X10" s="348"/>
      <c r="Y10" s="348"/>
      <c r="Z10" s="289"/>
      <c r="AA10" s="290"/>
      <c r="AB10" s="348"/>
      <c r="AC10" s="348"/>
      <c r="AD10" s="289"/>
      <c r="AE10" s="290"/>
      <c r="AF10" s="292"/>
      <c r="AG10" s="278"/>
      <c r="AH10" s="348"/>
      <c r="AI10" s="289"/>
      <c r="AJ10" s="289"/>
      <c r="AK10" s="348"/>
      <c r="AL10" s="348"/>
      <c r="AM10" s="289"/>
      <c r="AN10" s="290"/>
      <c r="AO10" s="348"/>
      <c r="AP10" s="348"/>
      <c r="AQ10" s="289" t="e">
        <f t="shared" si="5"/>
        <v>#DIV/0!</v>
      </c>
      <c r="AR10" s="290"/>
      <c r="AS10" s="348">
        <v>5000</v>
      </c>
      <c r="AT10" s="348">
        <v>0</v>
      </c>
      <c r="AU10" s="289" t="e">
        <f t="shared" si="6"/>
        <v>#DIV/0!</v>
      </c>
      <c r="AV10" s="290"/>
      <c r="AW10" s="300" t="e">
        <f>#REF!</f>
        <v>#REF!</v>
      </c>
      <c r="AX10" s="292" t="e">
        <f t="shared" si="3"/>
        <v>#REF!</v>
      </c>
      <c r="AY10" s="289" t="e">
        <f t="shared" si="7"/>
        <v>#REF!</v>
      </c>
      <c r="AZ10" s="343" t="s">
        <v>1590</v>
      </c>
    </row>
    <row r="11" spans="1:52" x14ac:dyDescent="0.25">
      <c r="A11" s="106" t="s">
        <v>414</v>
      </c>
      <c r="B11" s="66" t="str">
        <f t="shared" si="4"/>
        <v>5125</v>
      </c>
      <c r="C11" s="106" t="s">
        <v>1414</v>
      </c>
      <c r="D11" s="168">
        <v>10500</v>
      </c>
      <c r="E11" s="168">
        <v>10600</v>
      </c>
      <c r="F11" s="139"/>
      <c r="H11" s="168">
        <v>11000</v>
      </c>
      <c r="I11" s="168">
        <v>10600</v>
      </c>
      <c r="J11" s="139">
        <v>4.7619047619047616E-2</v>
      </c>
      <c r="L11" s="168">
        <v>12000</v>
      </c>
      <c r="M11" s="168">
        <v>11900</v>
      </c>
      <c r="N11" s="139">
        <v>9.0909090909090912E-2</v>
      </c>
      <c r="P11" s="168">
        <v>15000</v>
      </c>
      <c r="Q11" s="168">
        <v>12200</v>
      </c>
      <c r="R11" s="139">
        <v>0.25</v>
      </c>
      <c r="T11" s="168">
        <v>15000</v>
      </c>
      <c r="U11" s="168">
        <v>12000</v>
      </c>
      <c r="V11" s="139">
        <v>0</v>
      </c>
      <c r="W11" s="137"/>
      <c r="X11" s="168">
        <v>15000</v>
      </c>
      <c r="Y11" s="168">
        <v>11300</v>
      </c>
      <c r="Z11" s="139">
        <v>0</v>
      </c>
      <c r="AA11" s="137"/>
      <c r="AB11" s="168">
        <v>14500</v>
      </c>
      <c r="AC11" s="168">
        <v>13750</v>
      </c>
      <c r="AD11" s="139">
        <f t="shared" si="0"/>
        <v>-3.3333333333333333E-2</v>
      </c>
      <c r="AF11" s="136">
        <v>15000</v>
      </c>
      <c r="AG11" s="278">
        <v>15000</v>
      </c>
      <c r="AH11" s="168">
        <v>18230</v>
      </c>
      <c r="AI11" s="139">
        <f t="shared" si="1"/>
        <v>3.4482758620689655E-2</v>
      </c>
      <c r="AJ11" s="38"/>
      <c r="AK11" s="348">
        <v>18000</v>
      </c>
      <c r="AL11" s="348">
        <v>19925</v>
      </c>
      <c r="AM11" s="289">
        <f t="shared" si="2"/>
        <v>0.2</v>
      </c>
      <c r="AO11" s="291">
        <v>20000</v>
      </c>
      <c r="AP11" s="291">
        <v>20000</v>
      </c>
      <c r="AQ11" s="289">
        <f t="shared" si="5"/>
        <v>0.1111111111111111</v>
      </c>
      <c r="AS11" s="348">
        <v>20000</v>
      </c>
      <c r="AT11" s="348">
        <v>20000</v>
      </c>
      <c r="AU11" s="289">
        <f t="shared" si="6"/>
        <v>0</v>
      </c>
      <c r="AW11" s="300" t="e">
        <f>#REF!</f>
        <v>#REF!</v>
      </c>
      <c r="AX11" s="292" t="e">
        <f t="shared" si="3"/>
        <v>#REF!</v>
      </c>
      <c r="AY11" s="289" t="e">
        <f t="shared" si="7"/>
        <v>#REF!</v>
      </c>
      <c r="AZ11" s="111" t="s">
        <v>1848</v>
      </c>
    </row>
    <row r="12" spans="1:52" x14ac:dyDescent="0.25">
      <c r="A12" s="106" t="s">
        <v>415</v>
      </c>
      <c r="B12" s="66" t="str">
        <f t="shared" si="4"/>
        <v>5126</v>
      </c>
      <c r="C12" s="106" t="s">
        <v>1415</v>
      </c>
      <c r="D12" s="168">
        <v>16500</v>
      </c>
      <c r="E12" s="168">
        <v>15600</v>
      </c>
      <c r="F12" s="139"/>
      <c r="H12" s="168">
        <v>18000</v>
      </c>
      <c r="I12" s="168">
        <v>18000</v>
      </c>
      <c r="J12" s="139">
        <v>9.0909090909090912E-2</v>
      </c>
      <c r="L12" s="168">
        <v>19000</v>
      </c>
      <c r="M12" s="168">
        <v>17750</v>
      </c>
      <c r="N12" s="139">
        <v>5.5555555555555552E-2</v>
      </c>
      <c r="P12" s="168">
        <v>21000</v>
      </c>
      <c r="Q12" s="168">
        <v>19350</v>
      </c>
      <c r="R12" s="139">
        <v>0.10526315789473684</v>
      </c>
      <c r="T12" s="168">
        <v>21000</v>
      </c>
      <c r="U12" s="168">
        <v>18150</v>
      </c>
      <c r="V12" s="139">
        <v>0</v>
      </c>
      <c r="W12" s="137"/>
      <c r="X12" s="168">
        <v>21000</v>
      </c>
      <c r="Y12" s="168">
        <v>17900</v>
      </c>
      <c r="Z12" s="139">
        <v>0</v>
      </c>
      <c r="AA12" s="137"/>
      <c r="AB12" s="168">
        <v>20500</v>
      </c>
      <c r="AC12" s="168">
        <v>14450</v>
      </c>
      <c r="AD12" s="139">
        <f t="shared" si="0"/>
        <v>-2.3809523809523808E-2</v>
      </c>
      <c r="AF12" s="136">
        <v>21000</v>
      </c>
      <c r="AG12" s="278">
        <v>21000</v>
      </c>
      <c r="AH12" s="168">
        <v>18577</v>
      </c>
      <c r="AI12" s="139">
        <f t="shared" si="1"/>
        <v>2.4390243902439025E-2</v>
      </c>
      <c r="AJ12" s="38"/>
      <c r="AK12" s="348">
        <v>22000</v>
      </c>
      <c r="AL12" s="348">
        <v>15175</v>
      </c>
      <c r="AM12" s="289">
        <f t="shared" si="2"/>
        <v>4.7619047619047616E-2</v>
      </c>
      <c r="AO12" s="291">
        <v>24000</v>
      </c>
      <c r="AP12" s="291">
        <v>17635</v>
      </c>
      <c r="AQ12" s="289">
        <f t="shared" si="5"/>
        <v>9.0909090909090912E-2</v>
      </c>
      <c r="AS12" s="348">
        <v>24000</v>
      </c>
      <c r="AT12" s="348">
        <v>25125</v>
      </c>
      <c r="AU12" s="289">
        <f t="shared" si="6"/>
        <v>0</v>
      </c>
      <c r="AW12" s="300" t="e">
        <f>#REF!</f>
        <v>#REF!</v>
      </c>
      <c r="AX12" s="292" t="e">
        <f t="shared" si="3"/>
        <v>#REF!</v>
      </c>
      <c r="AY12" s="289" t="e">
        <f t="shared" si="7"/>
        <v>#REF!</v>
      </c>
      <c r="AZ12" s="111"/>
    </row>
    <row r="13" spans="1:52" s="135" customFormat="1" x14ac:dyDescent="0.25">
      <c r="A13" s="135" t="s">
        <v>416</v>
      </c>
      <c r="B13" s="138" t="str">
        <f t="shared" si="4"/>
        <v>5163</v>
      </c>
      <c r="C13" s="135" t="s">
        <v>1416</v>
      </c>
      <c r="D13" s="168">
        <v>5000</v>
      </c>
      <c r="E13" s="168">
        <v>4050</v>
      </c>
      <c r="F13" s="139"/>
      <c r="G13" s="137"/>
      <c r="H13" s="168">
        <v>4500</v>
      </c>
      <c r="I13" s="168">
        <v>4725</v>
      </c>
      <c r="J13" s="139">
        <v>-0.1</v>
      </c>
      <c r="K13" s="137"/>
      <c r="L13" s="168">
        <v>4000</v>
      </c>
      <c r="M13" s="168">
        <v>4815</v>
      </c>
      <c r="N13" s="139">
        <v>-0.1111111111111111</v>
      </c>
      <c r="O13" s="137"/>
      <c r="P13" s="168">
        <v>4000</v>
      </c>
      <c r="Q13" s="168">
        <v>4185</v>
      </c>
      <c r="R13" s="139">
        <v>0</v>
      </c>
      <c r="S13" s="137"/>
      <c r="T13" s="168">
        <v>4000</v>
      </c>
      <c r="U13" s="168">
        <v>4590</v>
      </c>
      <c r="V13" s="139">
        <v>0</v>
      </c>
      <c r="W13" s="137"/>
      <c r="X13" s="168">
        <v>4000</v>
      </c>
      <c r="Y13" s="168">
        <v>4500</v>
      </c>
      <c r="Z13" s="139">
        <v>0</v>
      </c>
      <c r="AA13" s="137"/>
      <c r="AB13" s="168">
        <v>4500</v>
      </c>
      <c r="AC13" s="168">
        <v>4680</v>
      </c>
      <c r="AD13" s="139">
        <f t="shared" si="0"/>
        <v>0.125</v>
      </c>
      <c r="AE13" s="137"/>
      <c r="AF13" s="168">
        <v>4500</v>
      </c>
      <c r="AG13" s="278">
        <v>4500</v>
      </c>
      <c r="AH13" s="168">
        <v>5575</v>
      </c>
      <c r="AI13" s="139">
        <f t="shared" si="1"/>
        <v>0</v>
      </c>
      <c r="AJ13" s="139"/>
      <c r="AK13" s="348">
        <v>4500</v>
      </c>
      <c r="AL13" s="348">
        <v>135</v>
      </c>
      <c r="AM13" s="289">
        <f t="shared" si="2"/>
        <v>0</v>
      </c>
      <c r="AN13" s="290"/>
      <c r="AO13" s="291">
        <v>2500</v>
      </c>
      <c r="AP13" s="291">
        <v>90</v>
      </c>
      <c r="AQ13" s="289">
        <f t="shared" si="5"/>
        <v>-0.44444444444444442</v>
      </c>
      <c r="AR13" s="290"/>
      <c r="AS13" s="348">
        <v>2500</v>
      </c>
      <c r="AT13" s="348">
        <v>0</v>
      </c>
      <c r="AU13" s="289">
        <f t="shared" si="6"/>
        <v>0</v>
      </c>
      <c r="AV13" s="290"/>
      <c r="AW13" s="300" t="e">
        <f>#REF!</f>
        <v>#REF!</v>
      </c>
      <c r="AX13" s="292" t="e">
        <f t="shared" si="3"/>
        <v>#REF!</v>
      </c>
      <c r="AY13" s="289" t="e">
        <f t="shared" si="7"/>
        <v>#REF!</v>
      </c>
      <c r="AZ13" s="208"/>
    </row>
    <row r="14" spans="1:52" hidden="1" x14ac:dyDescent="0.25">
      <c r="A14" s="138" t="s">
        <v>1054</v>
      </c>
      <c r="B14" s="66" t="str">
        <f t="shared" si="4"/>
        <v>5166</v>
      </c>
      <c r="C14" s="106" t="s">
        <v>1417</v>
      </c>
      <c r="D14" s="168">
        <v>500</v>
      </c>
      <c r="E14" s="168">
        <v>0</v>
      </c>
      <c r="F14" s="139"/>
      <c r="H14" s="168">
        <v>500</v>
      </c>
      <c r="I14" s="168">
        <v>550</v>
      </c>
      <c r="J14" s="139">
        <v>0</v>
      </c>
      <c r="L14" s="168">
        <v>600</v>
      </c>
      <c r="M14" s="168">
        <v>0</v>
      </c>
      <c r="N14" s="139">
        <v>0.2</v>
      </c>
      <c r="P14" s="168">
        <v>0</v>
      </c>
      <c r="Q14" s="168">
        <v>0</v>
      </c>
      <c r="R14" s="139"/>
      <c r="T14" s="168">
        <v>0</v>
      </c>
      <c r="U14" s="168">
        <v>0</v>
      </c>
      <c r="V14" s="139"/>
      <c r="W14" s="137"/>
      <c r="X14" s="168">
        <v>0</v>
      </c>
      <c r="Y14" s="168">
        <v>0</v>
      </c>
      <c r="Z14" s="139"/>
      <c r="AA14" s="137"/>
      <c r="AB14" s="168">
        <v>0</v>
      </c>
      <c r="AC14" s="168">
        <v>0</v>
      </c>
      <c r="AD14" s="139"/>
      <c r="AF14" s="168" t="e">
        <f ca="1">_xll.GL($A14,#REF!,#REF!,#REF!,#REF!)</f>
        <v>#NAME?</v>
      </c>
      <c r="AG14" s="278">
        <v>0</v>
      </c>
      <c r="AH14" s="168"/>
      <c r="AI14" s="139" t="e">
        <f t="shared" si="1"/>
        <v>#DIV/0!</v>
      </c>
      <c r="AJ14" s="38"/>
      <c r="AK14" s="348">
        <v>0</v>
      </c>
      <c r="AL14" s="348"/>
      <c r="AM14" s="289" t="e">
        <f t="shared" si="2"/>
        <v>#DIV/0!</v>
      </c>
      <c r="AO14" s="291">
        <v>0</v>
      </c>
      <c r="AP14" s="291"/>
      <c r="AQ14" s="289" t="e">
        <f t="shared" si="5"/>
        <v>#DIV/0!</v>
      </c>
      <c r="AS14" s="348">
        <v>0</v>
      </c>
      <c r="AT14" s="348"/>
      <c r="AU14" s="289" t="e">
        <f t="shared" si="6"/>
        <v>#DIV/0!</v>
      </c>
      <c r="AW14" s="108"/>
      <c r="AX14" s="292">
        <f t="shared" ref="AX14" si="9">AW14-AO14</f>
        <v>0</v>
      </c>
      <c r="AY14" s="289" t="e">
        <f t="shared" si="7"/>
        <v>#DIV/0!</v>
      </c>
      <c r="AZ14" s="293"/>
    </row>
    <row r="15" spans="1:52" s="64" customFormat="1" x14ac:dyDescent="0.25">
      <c r="A15" s="147"/>
      <c r="B15" s="147"/>
      <c r="C15" s="147" t="s">
        <v>26</v>
      </c>
      <c r="D15" s="148">
        <f>SUM(D6:D14)</f>
        <v>58050</v>
      </c>
      <c r="E15" s="148">
        <f>SUM(E6:E14)</f>
        <v>55988.619999999995</v>
      </c>
      <c r="F15" s="149">
        <v>0.1545</v>
      </c>
      <c r="G15" s="147"/>
      <c r="H15" s="148">
        <f>SUM(H6:H14)</f>
        <v>66572</v>
      </c>
      <c r="I15" s="148">
        <f>SUM(I6:I14)</f>
        <v>66811.899999999994</v>
      </c>
      <c r="J15" s="149">
        <f>(H15-D15)/D15</f>
        <v>0.14680447889750214</v>
      </c>
      <c r="K15" s="147"/>
      <c r="L15" s="148">
        <f>SUM(L6:L14)</f>
        <v>76860.540000000008</v>
      </c>
      <c r="M15" s="148">
        <f>SUM(M6:M14)</f>
        <v>73383.88</v>
      </c>
      <c r="N15" s="149">
        <f>(L15-H15)/H15</f>
        <v>0.15454755753169513</v>
      </c>
      <c r="O15" s="147"/>
      <c r="P15" s="148">
        <f>SUM(P6:P14)</f>
        <v>82076.52</v>
      </c>
      <c r="Q15" s="148">
        <f>SUM(Q6:Q14)</f>
        <v>74612.800000000003</v>
      </c>
      <c r="R15" s="149">
        <f>(P15-L15)/L15</f>
        <v>6.7862911189538813E-2</v>
      </c>
      <c r="S15" s="147"/>
      <c r="T15" s="148">
        <f>SUM(T6:T14)</f>
        <v>84535</v>
      </c>
      <c r="U15" s="148">
        <f>SUM(U6:U14)</f>
        <v>76759.22</v>
      </c>
      <c r="V15" s="149">
        <f>(T15-P15)/P15</f>
        <v>2.9953511674227853E-2</v>
      </c>
      <c r="W15" s="147"/>
      <c r="X15" s="148">
        <f>SUM(X6:X14)</f>
        <v>85428.69</v>
      </c>
      <c r="Y15" s="148">
        <f>SUM(Y6:Y14)</f>
        <v>79092.679999999993</v>
      </c>
      <c r="Z15" s="149">
        <f>(X15-T15)/T15</f>
        <v>1.0571834151534894E-2</v>
      </c>
      <c r="AA15" s="147"/>
      <c r="AB15" s="148">
        <f>SUM(AB6:AB14)</f>
        <v>87294.65</v>
      </c>
      <c r="AC15" s="148">
        <f>SUM(AC6:AC14)</f>
        <v>79786.259999999995</v>
      </c>
      <c r="AD15" s="149">
        <f>(AB15-X15)/X15</f>
        <v>2.1842310820872846E-2</v>
      </c>
      <c r="AE15" s="147"/>
      <c r="AF15" s="148" t="e">
        <f ca="1">SUM(AF6:AF14)</f>
        <v>#NAME?</v>
      </c>
      <c r="AG15" s="148">
        <f>SUM(AG6:AG14)</f>
        <v>102973.03</v>
      </c>
      <c r="AH15" s="148">
        <f>SUM(AH6:AH14)</f>
        <v>101620.5</v>
      </c>
      <c r="AI15" s="149">
        <f t="shared" si="1"/>
        <v>0.17960298827018614</v>
      </c>
      <c r="AJ15" s="149"/>
      <c r="AK15" s="148">
        <f>SUM(AK6:AK14)</f>
        <v>121481.60000000001</v>
      </c>
      <c r="AL15" s="148">
        <f>SUM(AL6:AL14)</f>
        <v>106780.13</v>
      </c>
      <c r="AM15" s="149">
        <f t="shared" si="2"/>
        <v>0.17974191883059096</v>
      </c>
      <c r="AN15" s="147"/>
      <c r="AO15" s="148">
        <f>SUM(AO6:AO14)</f>
        <v>142475.46</v>
      </c>
      <c r="AP15" s="148">
        <f>SUM(AP6:AP14)</f>
        <v>122291.66</v>
      </c>
      <c r="AQ15" s="149">
        <f>(AO15-AK15)/AK15</f>
        <v>0.17281514237547074</v>
      </c>
      <c r="AR15" s="147"/>
      <c r="AS15" s="148">
        <f>SUM(AS6:AS14)</f>
        <v>150139.89000000001</v>
      </c>
      <c r="AT15" s="148">
        <f>SUM(AT6:AT14)</f>
        <v>86574.52</v>
      </c>
      <c r="AU15" s="149">
        <f>(AS15-AO15)/AO15</f>
        <v>5.3794737704303763E-2</v>
      </c>
      <c r="AV15" s="147"/>
      <c r="AW15" s="150" t="e">
        <f>SUM(AW6:AW14)</f>
        <v>#REF!</v>
      </c>
      <c r="AX15" s="150" t="e">
        <f>SUM(AX6:AX14)</f>
        <v>#REF!</v>
      </c>
      <c r="AY15" s="149" t="e">
        <f>(AW15-AS15)/AS15</f>
        <v>#REF!</v>
      </c>
      <c r="AZ15" s="147"/>
    </row>
    <row r="16" spans="1:52" x14ac:dyDescent="0.25">
      <c r="D16" s="62"/>
      <c r="E16" s="62"/>
      <c r="F16" s="62"/>
      <c r="H16" s="62"/>
      <c r="I16" s="62"/>
      <c r="J16" s="62"/>
      <c r="L16" s="62"/>
      <c r="M16" s="62"/>
      <c r="N16" s="62"/>
      <c r="P16" s="62"/>
      <c r="Q16" s="62"/>
      <c r="R16" s="62"/>
      <c r="T16" s="62"/>
      <c r="U16" s="62"/>
      <c r="V16" s="62"/>
      <c r="X16" s="62"/>
      <c r="Y16" s="62"/>
      <c r="Z16" s="62"/>
      <c r="AB16" s="62"/>
      <c r="AC16" s="62"/>
      <c r="AD16" s="62"/>
      <c r="AF16" s="62"/>
      <c r="AG16" s="62"/>
      <c r="AH16" s="62"/>
      <c r="AI16" s="62"/>
      <c r="AJ16" s="62"/>
      <c r="AK16" s="62"/>
      <c r="AL16" s="62"/>
      <c r="AM16" s="62"/>
      <c r="AO16" s="62"/>
      <c r="AP16" s="62"/>
      <c r="AQ16" s="62"/>
      <c r="AS16" s="62"/>
      <c r="AT16" s="62"/>
      <c r="AU16" s="62"/>
      <c r="AY16" s="62"/>
    </row>
    <row r="17" spans="1:52" x14ac:dyDescent="0.25">
      <c r="C17" s="61" t="s">
        <v>166</v>
      </c>
      <c r="D17" s="62"/>
      <c r="E17" s="62"/>
      <c r="F17" s="62"/>
      <c r="H17" s="62"/>
      <c r="I17" s="62"/>
      <c r="J17" s="62"/>
      <c r="L17" s="62"/>
      <c r="M17" s="62"/>
      <c r="N17" s="62"/>
      <c r="P17" s="62"/>
      <c r="Q17" s="62"/>
      <c r="R17" s="62"/>
      <c r="T17" s="62"/>
      <c r="U17" s="62"/>
      <c r="V17" s="62"/>
      <c r="X17" s="62"/>
      <c r="Y17" s="62"/>
      <c r="Z17" s="62"/>
      <c r="AB17" s="62"/>
      <c r="AC17" s="62"/>
      <c r="AD17" s="62"/>
      <c r="AF17" s="62"/>
      <c r="AG17" s="62"/>
      <c r="AH17" s="62"/>
      <c r="AI17" s="62"/>
      <c r="AJ17" s="62"/>
      <c r="AK17" s="62"/>
      <c r="AL17" s="62"/>
      <c r="AM17" s="62"/>
      <c r="AO17" s="62"/>
      <c r="AP17" s="62"/>
      <c r="AQ17" s="62"/>
      <c r="AS17" s="62"/>
      <c r="AT17" s="62"/>
      <c r="AU17" s="62"/>
      <c r="AY17" s="62"/>
      <c r="AZ17" s="61"/>
    </row>
    <row r="18" spans="1:52" s="135" customFormat="1" x14ac:dyDescent="0.25">
      <c r="A18" s="135" t="s">
        <v>418</v>
      </c>
      <c r="B18" s="138" t="str">
        <f t="shared" ref="B18:B47" si="10">MID(A18,14,4)</f>
        <v>5210</v>
      </c>
      <c r="C18" s="135" t="s">
        <v>1230</v>
      </c>
      <c r="D18" s="168">
        <v>2400</v>
      </c>
      <c r="E18" s="168">
        <v>2316.4899999999998</v>
      </c>
      <c r="F18" s="139"/>
      <c r="G18" s="137"/>
      <c r="H18" s="168">
        <v>2400</v>
      </c>
      <c r="I18" s="168">
        <v>2208.38</v>
      </c>
      <c r="J18" s="139">
        <v>0</v>
      </c>
      <c r="K18" s="137"/>
      <c r="L18" s="168">
        <v>2400</v>
      </c>
      <c r="M18" s="168">
        <v>2072.3200000000002</v>
      </c>
      <c r="N18" s="139">
        <v>0</v>
      </c>
      <c r="O18" s="137"/>
      <c r="P18" s="168">
        <v>2400</v>
      </c>
      <c r="Q18" s="168">
        <v>2701.53</v>
      </c>
      <c r="R18" s="139">
        <v>0</v>
      </c>
      <c r="S18" s="137"/>
      <c r="T18" s="168">
        <v>2300</v>
      </c>
      <c r="U18" s="168">
        <v>2157.4699999999998</v>
      </c>
      <c r="V18" s="139">
        <v>-4.1666666666666664E-2</v>
      </c>
      <c r="W18" s="137"/>
      <c r="X18" s="168">
        <v>2800</v>
      </c>
      <c r="Y18" s="168">
        <v>816.9</v>
      </c>
      <c r="Z18" s="139">
        <v>0.21739130434782608</v>
      </c>
      <c r="AA18" s="137"/>
      <c r="AB18" s="168">
        <v>2200</v>
      </c>
      <c r="AC18" s="168">
        <v>859.23</v>
      </c>
      <c r="AD18" s="139">
        <f t="shared" ref="AD18:AD47" si="11">(AB18-X18)/X18</f>
        <v>-0.21428571428571427</v>
      </c>
      <c r="AE18" s="137"/>
      <c r="AF18" s="168">
        <v>1600</v>
      </c>
      <c r="AG18" s="108">
        <v>1600</v>
      </c>
      <c r="AH18" s="168">
        <v>398.29</v>
      </c>
      <c r="AI18" s="139">
        <f t="shared" si="1"/>
        <v>-0.27272727272727271</v>
      </c>
      <c r="AJ18" s="139"/>
      <c r="AK18" s="348">
        <v>1400</v>
      </c>
      <c r="AL18" s="348">
        <v>644.34</v>
      </c>
      <c r="AM18" s="289">
        <f t="shared" si="2"/>
        <v>-0.125</v>
      </c>
      <c r="AN18" s="290"/>
      <c r="AO18" s="291">
        <v>1400</v>
      </c>
      <c r="AP18" s="291">
        <v>39.5</v>
      </c>
      <c r="AQ18" s="289">
        <f t="shared" si="5"/>
        <v>0</v>
      </c>
      <c r="AR18" s="290"/>
      <c r="AS18" s="348">
        <v>1200</v>
      </c>
      <c r="AT18" s="348">
        <v>0</v>
      </c>
      <c r="AU18" s="289">
        <f t="shared" si="6"/>
        <v>-0.14285714285714285</v>
      </c>
      <c r="AV18" s="290"/>
      <c r="AW18" s="103">
        <v>1200</v>
      </c>
      <c r="AX18" s="292">
        <f t="shared" ref="AX18:AX47" si="12">AW18-AS18</f>
        <v>0</v>
      </c>
      <c r="AY18" s="289">
        <f t="shared" si="7"/>
        <v>0</v>
      </c>
      <c r="AZ18" s="208"/>
    </row>
    <row r="19" spans="1:52" s="135" customFormat="1" x14ac:dyDescent="0.25">
      <c r="A19" s="135" t="s">
        <v>419</v>
      </c>
      <c r="B19" s="138" t="str">
        <f t="shared" si="10"/>
        <v>5211</v>
      </c>
      <c r="C19" s="135" t="s">
        <v>1232</v>
      </c>
      <c r="D19" s="168">
        <v>4400</v>
      </c>
      <c r="E19" s="168">
        <v>5747.9</v>
      </c>
      <c r="F19" s="139"/>
      <c r="G19" s="137"/>
      <c r="H19" s="168">
        <v>4500</v>
      </c>
      <c r="I19" s="168">
        <v>4071.69</v>
      </c>
      <c r="J19" s="139">
        <v>2.2727272727272728E-2</v>
      </c>
      <c r="K19" s="137"/>
      <c r="L19" s="168">
        <v>5000</v>
      </c>
      <c r="M19" s="168">
        <v>4626.38</v>
      </c>
      <c r="N19" s="139">
        <v>0.1111111111111111</v>
      </c>
      <c r="O19" s="137"/>
      <c r="P19" s="168">
        <v>4800</v>
      </c>
      <c r="Q19" s="168">
        <v>6047.99</v>
      </c>
      <c r="R19" s="139">
        <v>-0.04</v>
      </c>
      <c r="S19" s="137"/>
      <c r="T19" s="168">
        <v>5000</v>
      </c>
      <c r="U19" s="168">
        <v>4254.49</v>
      </c>
      <c r="V19" s="139">
        <v>4.1666666666666664E-2</v>
      </c>
      <c r="W19" s="137"/>
      <c r="X19" s="168">
        <v>5000</v>
      </c>
      <c r="Y19" s="168">
        <v>1890.78</v>
      </c>
      <c r="Z19" s="139">
        <v>0</v>
      </c>
      <c r="AA19" s="137"/>
      <c r="AB19" s="168">
        <v>4500</v>
      </c>
      <c r="AC19" s="168">
        <v>3500.28</v>
      </c>
      <c r="AD19" s="139">
        <f t="shared" si="11"/>
        <v>-0.1</v>
      </c>
      <c r="AE19" s="137"/>
      <c r="AF19" s="168">
        <v>3500</v>
      </c>
      <c r="AG19" s="108">
        <v>3500</v>
      </c>
      <c r="AH19" s="168">
        <v>5406.45</v>
      </c>
      <c r="AI19" s="139">
        <f t="shared" si="1"/>
        <v>-0.22222222222222221</v>
      </c>
      <c r="AJ19" s="139"/>
      <c r="AK19" s="348">
        <v>3500</v>
      </c>
      <c r="AL19" s="348">
        <v>5041.1000000000004</v>
      </c>
      <c r="AM19" s="289">
        <f t="shared" si="2"/>
        <v>0</v>
      </c>
      <c r="AN19" s="290"/>
      <c r="AO19" s="291">
        <v>3500</v>
      </c>
      <c r="AP19" s="291">
        <v>3286.42</v>
      </c>
      <c r="AQ19" s="289">
        <f t="shared" si="5"/>
        <v>0</v>
      </c>
      <c r="AR19" s="290"/>
      <c r="AS19" s="348">
        <v>3500</v>
      </c>
      <c r="AT19" s="348">
        <v>364.26</v>
      </c>
      <c r="AU19" s="289">
        <f t="shared" si="6"/>
        <v>0</v>
      </c>
      <c r="AV19" s="290"/>
      <c r="AW19" s="103">
        <v>3500</v>
      </c>
      <c r="AX19" s="292">
        <f t="shared" si="12"/>
        <v>0</v>
      </c>
      <c r="AY19" s="289">
        <f t="shared" si="7"/>
        <v>0</v>
      </c>
      <c r="AZ19" s="208"/>
    </row>
    <row r="20" spans="1:52" s="135" customFormat="1" x14ac:dyDescent="0.25">
      <c r="A20" s="135" t="s">
        <v>420</v>
      </c>
      <c r="B20" s="138" t="str">
        <f t="shared" si="10"/>
        <v>5241</v>
      </c>
      <c r="C20" s="135" t="s">
        <v>1234</v>
      </c>
      <c r="D20" s="168">
        <v>3800</v>
      </c>
      <c r="E20" s="168">
        <v>3816.1</v>
      </c>
      <c r="F20" s="139"/>
      <c r="G20" s="137"/>
      <c r="H20" s="168">
        <v>3800</v>
      </c>
      <c r="I20" s="168">
        <v>6246.27</v>
      </c>
      <c r="J20" s="139">
        <v>0</v>
      </c>
      <c r="K20" s="137"/>
      <c r="L20" s="168">
        <v>3500</v>
      </c>
      <c r="M20" s="168">
        <v>9850.19</v>
      </c>
      <c r="N20" s="139">
        <v>-7.8947368421052627E-2</v>
      </c>
      <c r="O20" s="137"/>
      <c r="P20" s="168">
        <v>3500</v>
      </c>
      <c r="Q20" s="168">
        <v>1544.46</v>
      </c>
      <c r="R20" s="139">
        <v>0</v>
      </c>
      <c r="S20" s="137"/>
      <c r="T20" s="168">
        <v>3600</v>
      </c>
      <c r="U20" s="168">
        <v>3873.68</v>
      </c>
      <c r="V20" s="139">
        <v>2.8571428571428571E-2</v>
      </c>
      <c r="W20" s="137"/>
      <c r="X20" s="168">
        <v>3600</v>
      </c>
      <c r="Y20" s="168">
        <v>1994.52</v>
      </c>
      <c r="Z20" s="139">
        <v>0</v>
      </c>
      <c r="AA20" s="137"/>
      <c r="AB20" s="168">
        <v>3800</v>
      </c>
      <c r="AC20" s="168">
        <v>4665.34</v>
      </c>
      <c r="AD20" s="139">
        <f t="shared" si="11"/>
        <v>5.5555555555555552E-2</v>
      </c>
      <c r="AE20" s="137"/>
      <c r="AF20" s="168">
        <v>3800</v>
      </c>
      <c r="AG20" s="108">
        <v>3800</v>
      </c>
      <c r="AH20" s="168">
        <v>2071.46</v>
      </c>
      <c r="AI20" s="139">
        <f t="shared" si="1"/>
        <v>0</v>
      </c>
      <c r="AJ20" s="139"/>
      <c r="AK20" s="348">
        <v>5000</v>
      </c>
      <c r="AL20" s="348">
        <v>5896.48</v>
      </c>
      <c r="AM20" s="289">
        <f t="shared" si="2"/>
        <v>0.31578947368421051</v>
      </c>
      <c r="AN20" s="290"/>
      <c r="AO20" s="291">
        <v>5000</v>
      </c>
      <c r="AP20" s="291">
        <v>3213.99</v>
      </c>
      <c r="AQ20" s="289">
        <f t="shared" si="5"/>
        <v>0</v>
      </c>
      <c r="AR20" s="290"/>
      <c r="AS20" s="348">
        <v>5000</v>
      </c>
      <c r="AT20" s="348">
        <v>1899.22</v>
      </c>
      <c r="AU20" s="289">
        <f t="shared" si="6"/>
        <v>0</v>
      </c>
      <c r="AV20" s="290"/>
      <c r="AW20" s="103">
        <v>5000</v>
      </c>
      <c r="AX20" s="292">
        <f t="shared" si="12"/>
        <v>0</v>
      </c>
      <c r="AY20" s="289">
        <f t="shared" si="7"/>
        <v>0</v>
      </c>
      <c r="AZ20" s="293"/>
    </row>
    <row r="21" spans="1:52" s="347" customFormat="1" x14ac:dyDescent="0.25">
      <c r="A21" s="349" t="s">
        <v>1863</v>
      </c>
      <c r="B21" s="349">
        <v>5242</v>
      </c>
      <c r="C21" s="347" t="s">
        <v>1275</v>
      </c>
      <c r="D21" s="348"/>
      <c r="E21" s="348"/>
      <c r="F21" s="289"/>
      <c r="G21" s="290"/>
      <c r="H21" s="348"/>
      <c r="I21" s="348"/>
      <c r="J21" s="289"/>
      <c r="K21" s="290"/>
      <c r="L21" s="348"/>
      <c r="M21" s="348"/>
      <c r="N21" s="289"/>
      <c r="O21" s="290"/>
      <c r="P21" s="348"/>
      <c r="Q21" s="348"/>
      <c r="R21" s="289"/>
      <c r="S21" s="290"/>
      <c r="T21" s="348"/>
      <c r="U21" s="348"/>
      <c r="V21" s="289"/>
      <c r="W21" s="290"/>
      <c r="X21" s="348"/>
      <c r="Y21" s="348"/>
      <c r="Z21" s="289"/>
      <c r="AA21" s="290"/>
      <c r="AB21" s="348"/>
      <c r="AC21" s="348"/>
      <c r="AD21" s="289"/>
      <c r="AE21" s="290"/>
      <c r="AF21" s="348"/>
      <c r="AG21" s="342"/>
      <c r="AH21" s="348"/>
      <c r="AI21" s="289"/>
      <c r="AJ21" s="289"/>
      <c r="AK21" s="348"/>
      <c r="AL21" s="348"/>
      <c r="AM21" s="289"/>
      <c r="AN21" s="290"/>
      <c r="AO21" s="348"/>
      <c r="AP21" s="348"/>
      <c r="AQ21" s="289"/>
      <c r="AR21" s="290"/>
      <c r="AS21" s="348">
        <v>0</v>
      </c>
      <c r="AT21" s="348">
        <v>2012.42</v>
      </c>
      <c r="AU21" s="289"/>
      <c r="AV21" s="290"/>
      <c r="AW21" s="103"/>
      <c r="AX21" s="292"/>
      <c r="AY21" s="289"/>
      <c r="AZ21" s="451"/>
    </row>
    <row r="22" spans="1:52" s="135" customFormat="1" x14ac:dyDescent="0.25">
      <c r="A22" s="135" t="s">
        <v>421</v>
      </c>
      <c r="B22" s="138" t="str">
        <f t="shared" si="10"/>
        <v>5243</v>
      </c>
      <c r="C22" s="135" t="s">
        <v>1283</v>
      </c>
      <c r="D22" s="168">
        <v>17000</v>
      </c>
      <c r="E22" s="168">
        <v>11944.22</v>
      </c>
      <c r="F22" s="139"/>
      <c r="G22" s="137"/>
      <c r="H22" s="168">
        <v>18000</v>
      </c>
      <c r="I22" s="168">
        <v>20394.21</v>
      </c>
      <c r="J22" s="139">
        <v>5.8823529411764705E-2</v>
      </c>
      <c r="K22" s="137"/>
      <c r="L22" s="168">
        <v>16000</v>
      </c>
      <c r="M22" s="168">
        <v>12478.07</v>
      </c>
      <c r="N22" s="139">
        <v>-0.1111111111111111</v>
      </c>
      <c r="O22" s="137"/>
      <c r="P22" s="168">
        <v>16000</v>
      </c>
      <c r="Q22" s="168">
        <v>12094.77</v>
      </c>
      <c r="R22" s="139">
        <v>0</v>
      </c>
      <c r="S22" s="137"/>
      <c r="T22" s="168">
        <v>16000</v>
      </c>
      <c r="U22" s="168">
        <v>7778.57</v>
      </c>
      <c r="V22" s="139">
        <v>0</v>
      </c>
      <c r="W22" s="137"/>
      <c r="X22" s="168">
        <v>16000</v>
      </c>
      <c r="Y22" s="168">
        <v>13672.87</v>
      </c>
      <c r="Z22" s="139">
        <v>0</v>
      </c>
      <c r="AA22" s="137"/>
      <c r="AB22" s="168">
        <v>15000</v>
      </c>
      <c r="AC22" s="168">
        <v>21440.080000000002</v>
      </c>
      <c r="AD22" s="139">
        <f t="shared" si="11"/>
        <v>-6.25E-2</v>
      </c>
      <c r="AE22" s="137"/>
      <c r="AF22" s="168">
        <v>15000</v>
      </c>
      <c r="AG22" s="108">
        <v>15000</v>
      </c>
      <c r="AH22" s="168">
        <v>7581.03</v>
      </c>
      <c r="AI22" s="139">
        <f t="shared" si="1"/>
        <v>0</v>
      </c>
      <c r="AJ22" s="139"/>
      <c r="AK22" s="348">
        <v>15000</v>
      </c>
      <c r="AL22" s="348">
        <v>17427.650000000001</v>
      </c>
      <c r="AM22" s="289">
        <f t="shared" si="2"/>
        <v>0</v>
      </c>
      <c r="AN22" s="290"/>
      <c r="AO22" s="291">
        <v>15000</v>
      </c>
      <c r="AP22" s="291">
        <v>13910.65</v>
      </c>
      <c r="AQ22" s="289">
        <f t="shared" si="5"/>
        <v>0</v>
      </c>
      <c r="AR22" s="290"/>
      <c r="AS22" s="348">
        <v>15000</v>
      </c>
      <c r="AT22" s="348">
        <v>2032.09</v>
      </c>
      <c r="AU22" s="289">
        <f t="shared" si="6"/>
        <v>0</v>
      </c>
      <c r="AV22" s="290"/>
      <c r="AW22" s="103">
        <v>15000</v>
      </c>
      <c r="AX22" s="292">
        <f t="shared" si="12"/>
        <v>0</v>
      </c>
      <c r="AY22" s="289">
        <f t="shared" si="7"/>
        <v>0</v>
      </c>
      <c r="AZ22" s="208"/>
    </row>
    <row r="23" spans="1:52" s="135" customFormat="1" x14ac:dyDescent="0.25">
      <c r="A23" s="135" t="s">
        <v>422</v>
      </c>
      <c r="B23" s="412" t="str">
        <f t="shared" si="10"/>
        <v>5245</v>
      </c>
      <c r="C23" s="58" t="s">
        <v>1237</v>
      </c>
      <c r="D23" s="168">
        <v>1700</v>
      </c>
      <c r="E23" s="168">
        <v>2722.72</v>
      </c>
      <c r="F23" s="139"/>
      <c r="G23" s="137"/>
      <c r="H23" s="168">
        <v>1600</v>
      </c>
      <c r="I23" s="168">
        <v>1820.9</v>
      </c>
      <c r="J23" s="139">
        <v>-5.8823529411764705E-2</v>
      </c>
      <c r="K23" s="137"/>
      <c r="L23" s="168">
        <v>1600</v>
      </c>
      <c r="M23" s="168">
        <v>2878.61</v>
      </c>
      <c r="N23" s="139">
        <v>0</v>
      </c>
      <c r="O23" s="137"/>
      <c r="P23" s="168">
        <v>1600</v>
      </c>
      <c r="Q23" s="168">
        <v>1964.64</v>
      </c>
      <c r="R23" s="139">
        <v>0</v>
      </c>
      <c r="S23" s="137"/>
      <c r="T23" s="168">
        <v>1700</v>
      </c>
      <c r="U23" s="168">
        <v>1495.46</v>
      </c>
      <c r="V23" s="139">
        <v>6.25E-2</v>
      </c>
      <c r="W23" s="137"/>
      <c r="X23" s="168">
        <v>1700</v>
      </c>
      <c r="Y23" s="168">
        <v>3910.73</v>
      </c>
      <c r="Z23" s="139">
        <v>0</v>
      </c>
      <c r="AA23" s="137"/>
      <c r="AB23" s="168">
        <v>1700</v>
      </c>
      <c r="AC23" s="168">
        <v>3473.11</v>
      </c>
      <c r="AD23" s="139">
        <f t="shared" si="11"/>
        <v>0</v>
      </c>
      <c r="AE23" s="137"/>
      <c r="AF23" s="168">
        <v>2700</v>
      </c>
      <c r="AG23" s="108">
        <v>2700</v>
      </c>
      <c r="AH23" s="168">
        <v>7125.83</v>
      </c>
      <c r="AI23" s="139">
        <f t="shared" si="1"/>
        <v>0.58823529411764708</v>
      </c>
      <c r="AJ23" s="139"/>
      <c r="AK23" s="348">
        <v>3000</v>
      </c>
      <c r="AL23" s="348">
        <v>3439.33</v>
      </c>
      <c r="AM23" s="289">
        <f t="shared" si="2"/>
        <v>0.1111111111111111</v>
      </c>
      <c r="AN23" s="290"/>
      <c r="AO23" s="291">
        <v>3000</v>
      </c>
      <c r="AP23" s="291">
        <v>2030.41</v>
      </c>
      <c r="AQ23" s="289">
        <f t="shared" si="5"/>
        <v>0</v>
      </c>
      <c r="AR23" s="290"/>
      <c r="AS23" s="213">
        <v>11000</v>
      </c>
      <c r="AT23" s="348">
        <v>7655.98</v>
      </c>
      <c r="AU23" s="289">
        <f t="shared" si="6"/>
        <v>2.6666666666666665</v>
      </c>
      <c r="AV23" s="290"/>
      <c r="AW23" s="103">
        <v>13000</v>
      </c>
      <c r="AX23" s="292">
        <f t="shared" si="12"/>
        <v>2000</v>
      </c>
      <c r="AY23" s="289">
        <f t="shared" si="7"/>
        <v>0.18181818181818182</v>
      </c>
      <c r="AZ23" s="208" t="s">
        <v>1849</v>
      </c>
    </row>
    <row r="24" spans="1:52" s="135" customFormat="1" x14ac:dyDescent="0.25">
      <c r="A24" s="135" t="s">
        <v>423</v>
      </c>
      <c r="B24" s="138" t="str">
        <f t="shared" si="10"/>
        <v>5248</v>
      </c>
      <c r="C24" s="135" t="s">
        <v>1217</v>
      </c>
      <c r="D24" s="168">
        <v>1700</v>
      </c>
      <c r="E24" s="168">
        <v>609.26</v>
      </c>
      <c r="F24" s="139"/>
      <c r="G24" s="137"/>
      <c r="H24" s="168">
        <v>1700</v>
      </c>
      <c r="I24" s="168">
        <v>965.76</v>
      </c>
      <c r="J24" s="139">
        <v>0</v>
      </c>
      <c r="K24" s="137"/>
      <c r="L24" s="168">
        <v>1500</v>
      </c>
      <c r="M24" s="168">
        <v>4442</v>
      </c>
      <c r="N24" s="139">
        <v>-0.11764705882352941</v>
      </c>
      <c r="O24" s="137"/>
      <c r="P24" s="168">
        <v>1500</v>
      </c>
      <c r="Q24" s="168">
        <v>4220.5</v>
      </c>
      <c r="R24" s="139">
        <v>0</v>
      </c>
      <c r="S24" s="137"/>
      <c r="T24" s="168">
        <v>2000</v>
      </c>
      <c r="U24" s="168">
        <v>6392.48</v>
      </c>
      <c r="V24" s="139">
        <v>0.33333333333333331</v>
      </c>
      <c r="W24" s="137"/>
      <c r="X24" s="168">
        <v>9000</v>
      </c>
      <c r="Y24" s="168">
        <v>7598.17</v>
      </c>
      <c r="Z24" s="139">
        <v>3.5</v>
      </c>
      <c r="AA24" s="137"/>
      <c r="AB24" s="168">
        <v>9000</v>
      </c>
      <c r="AC24" s="168">
        <v>7549.12</v>
      </c>
      <c r="AD24" s="139">
        <f t="shared" si="11"/>
        <v>0</v>
      </c>
      <c r="AE24" s="137"/>
      <c r="AF24" s="168">
        <v>9000</v>
      </c>
      <c r="AG24" s="108">
        <v>9000</v>
      </c>
      <c r="AH24" s="168">
        <v>8298.49</v>
      </c>
      <c r="AI24" s="139">
        <f t="shared" si="1"/>
        <v>0</v>
      </c>
      <c r="AJ24" s="139"/>
      <c r="AK24" s="348">
        <v>9000</v>
      </c>
      <c r="AL24" s="348">
        <v>8659.08</v>
      </c>
      <c r="AM24" s="289">
        <f t="shared" si="2"/>
        <v>0</v>
      </c>
      <c r="AN24" s="290"/>
      <c r="AO24" s="291">
        <v>9000</v>
      </c>
      <c r="AP24" s="291">
        <v>6968.02</v>
      </c>
      <c r="AQ24" s="289">
        <f t="shared" si="5"/>
        <v>0</v>
      </c>
      <c r="AR24" s="290"/>
      <c r="AS24" s="348">
        <v>9000</v>
      </c>
      <c r="AT24" s="348">
        <v>9132.0499999999993</v>
      </c>
      <c r="AU24" s="289">
        <f t="shared" si="6"/>
        <v>0</v>
      </c>
      <c r="AV24" s="290"/>
      <c r="AW24" s="103">
        <v>10000</v>
      </c>
      <c r="AX24" s="292">
        <f t="shared" si="12"/>
        <v>1000</v>
      </c>
      <c r="AY24" s="289">
        <f t="shared" si="7"/>
        <v>0.1111111111111111</v>
      </c>
      <c r="AZ24" s="208" t="s">
        <v>1850</v>
      </c>
    </row>
    <row r="25" spans="1:52" s="135" customFormat="1" x14ac:dyDescent="0.25">
      <c r="A25" s="135" t="s">
        <v>424</v>
      </c>
      <c r="B25" s="138" t="str">
        <f t="shared" si="10"/>
        <v>5251</v>
      </c>
      <c r="C25" s="135" t="s">
        <v>1284</v>
      </c>
      <c r="D25" s="168">
        <v>1500</v>
      </c>
      <c r="E25" s="168">
        <v>1183</v>
      </c>
      <c r="F25" s="139"/>
      <c r="G25" s="137"/>
      <c r="H25" s="168">
        <v>1400</v>
      </c>
      <c r="I25" s="168">
        <v>1961</v>
      </c>
      <c r="J25" s="139">
        <v>-6.6666666666666666E-2</v>
      </c>
      <c r="K25" s="137"/>
      <c r="L25" s="168">
        <v>1200</v>
      </c>
      <c r="M25" s="168">
        <v>1156</v>
      </c>
      <c r="N25" s="139">
        <v>-0.14285714285714285</v>
      </c>
      <c r="O25" s="137"/>
      <c r="P25" s="168">
        <v>1200</v>
      </c>
      <c r="Q25" s="168">
        <v>1111</v>
      </c>
      <c r="R25" s="139">
        <v>0</v>
      </c>
      <c r="S25" s="137"/>
      <c r="T25" s="168">
        <v>1200</v>
      </c>
      <c r="U25" s="168">
        <v>1362</v>
      </c>
      <c r="V25" s="139">
        <v>0</v>
      </c>
      <c r="W25" s="137"/>
      <c r="X25" s="168">
        <v>1200</v>
      </c>
      <c r="Y25" s="168">
        <v>688.4</v>
      </c>
      <c r="Z25" s="139">
        <v>0</v>
      </c>
      <c r="AA25" s="137"/>
      <c r="AB25" s="168">
        <v>1200</v>
      </c>
      <c r="AC25" s="168">
        <v>897</v>
      </c>
      <c r="AD25" s="139">
        <f t="shared" si="11"/>
        <v>0</v>
      </c>
      <c r="AE25" s="137"/>
      <c r="AF25" s="168">
        <v>1600</v>
      </c>
      <c r="AG25" s="108">
        <v>1600</v>
      </c>
      <c r="AH25" s="168">
        <v>163</v>
      </c>
      <c r="AI25" s="139">
        <f t="shared" si="1"/>
        <v>0.33333333333333331</v>
      </c>
      <c r="AJ25" s="139"/>
      <c r="AK25" s="348">
        <v>1600</v>
      </c>
      <c r="AL25" s="348">
        <v>182</v>
      </c>
      <c r="AM25" s="289">
        <f t="shared" si="2"/>
        <v>0</v>
      </c>
      <c r="AN25" s="290"/>
      <c r="AO25" s="291">
        <v>1600</v>
      </c>
      <c r="AP25" s="291">
        <v>0</v>
      </c>
      <c r="AQ25" s="289">
        <f t="shared" si="5"/>
        <v>0</v>
      </c>
      <c r="AR25" s="290"/>
      <c r="AS25" s="348">
        <v>1600</v>
      </c>
      <c r="AT25" s="348">
        <v>48</v>
      </c>
      <c r="AU25" s="289">
        <f t="shared" si="6"/>
        <v>0</v>
      </c>
      <c r="AV25" s="290"/>
      <c r="AW25" s="103">
        <v>1600</v>
      </c>
      <c r="AX25" s="292">
        <f t="shared" si="12"/>
        <v>0</v>
      </c>
      <c r="AY25" s="289">
        <f t="shared" si="7"/>
        <v>0</v>
      </c>
      <c r="AZ25" s="208" t="s">
        <v>816</v>
      </c>
    </row>
    <row r="26" spans="1:52" s="135" customFormat="1" x14ac:dyDescent="0.25">
      <c r="A26" s="135" t="s">
        <v>425</v>
      </c>
      <c r="B26" s="138" t="str">
        <f t="shared" si="10"/>
        <v>5295</v>
      </c>
      <c r="C26" s="135" t="s">
        <v>1274</v>
      </c>
      <c r="D26" s="168">
        <v>1500</v>
      </c>
      <c r="E26" s="168">
        <v>798</v>
      </c>
      <c r="F26" s="139"/>
      <c r="G26" s="137"/>
      <c r="H26" s="168">
        <v>1200</v>
      </c>
      <c r="I26" s="168">
        <v>2440.62</v>
      </c>
      <c r="J26" s="139">
        <v>-0.2</v>
      </c>
      <c r="K26" s="137"/>
      <c r="L26" s="168">
        <v>2000</v>
      </c>
      <c r="M26" s="168">
        <v>1589.26</v>
      </c>
      <c r="N26" s="139">
        <v>0.66666666666666663</v>
      </c>
      <c r="O26" s="137"/>
      <c r="P26" s="168">
        <v>2000</v>
      </c>
      <c r="Q26" s="168">
        <v>2467.5300000000002</v>
      </c>
      <c r="R26" s="139">
        <v>0</v>
      </c>
      <c r="S26" s="137"/>
      <c r="T26" s="168">
        <v>2000</v>
      </c>
      <c r="U26" s="168">
        <v>2414.52</v>
      </c>
      <c r="V26" s="139">
        <v>0</v>
      </c>
      <c r="W26" s="137"/>
      <c r="X26" s="168">
        <v>2400</v>
      </c>
      <c r="Y26" s="168">
        <v>2462.67</v>
      </c>
      <c r="Z26" s="139">
        <v>0.2</v>
      </c>
      <c r="AA26" s="137"/>
      <c r="AB26" s="168">
        <v>2400</v>
      </c>
      <c r="AC26" s="168">
        <v>2340</v>
      </c>
      <c r="AD26" s="139">
        <f t="shared" si="11"/>
        <v>0</v>
      </c>
      <c r="AE26" s="137"/>
      <c r="AF26" s="168">
        <v>2600</v>
      </c>
      <c r="AG26" s="108">
        <v>2600</v>
      </c>
      <c r="AH26" s="168">
        <v>3360</v>
      </c>
      <c r="AI26" s="139">
        <f t="shared" si="1"/>
        <v>8.3333333333333329E-2</v>
      </c>
      <c r="AJ26" s="139"/>
      <c r="AK26" s="348">
        <v>2600</v>
      </c>
      <c r="AL26" s="348">
        <v>4440</v>
      </c>
      <c r="AM26" s="289">
        <f t="shared" si="2"/>
        <v>0</v>
      </c>
      <c r="AN26" s="290"/>
      <c r="AO26" s="291">
        <v>3600</v>
      </c>
      <c r="AP26" s="291">
        <v>1700</v>
      </c>
      <c r="AQ26" s="289">
        <f t="shared" si="5"/>
        <v>0.38461538461538464</v>
      </c>
      <c r="AR26" s="290"/>
      <c r="AS26" s="348">
        <v>3600</v>
      </c>
      <c r="AT26" s="348">
        <v>840</v>
      </c>
      <c r="AU26" s="289">
        <f t="shared" si="6"/>
        <v>0</v>
      </c>
      <c r="AV26" s="290"/>
      <c r="AW26" s="103">
        <v>3600</v>
      </c>
      <c r="AX26" s="292">
        <f t="shared" si="12"/>
        <v>0</v>
      </c>
      <c r="AY26" s="289">
        <f t="shared" si="7"/>
        <v>0</v>
      </c>
      <c r="AZ26" s="208" t="s">
        <v>426</v>
      </c>
    </row>
    <row r="27" spans="1:52" s="347" customFormat="1" x14ac:dyDescent="0.25">
      <c r="A27" s="349" t="s">
        <v>1767</v>
      </c>
      <c r="B27" s="349" t="str">
        <f>MID(A27,14,4)</f>
        <v>5303</v>
      </c>
      <c r="C27" s="347" t="s">
        <v>1113</v>
      </c>
      <c r="D27" s="348">
        <v>1400</v>
      </c>
      <c r="E27" s="348">
        <v>1397.33</v>
      </c>
      <c r="F27" s="289"/>
      <c r="G27" s="290"/>
      <c r="H27" s="348">
        <v>2000</v>
      </c>
      <c r="I27" s="348">
        <v>1805.82</v>
      </c>
      <c r="J27" s="289">
        <v>0.42857142857142855</v>
      </c>
      <c r="K27" s="290"/>
      <c r="L27" s="348">
        <v>1200</v>
      </c>
      <c r="M27" s="348">
        <v>1288.82</v>
      </c>
      <c r="N27" s="289">
        <v>-0.4</v>
      </c>
      <c r="O27" s="290"/>
      <c r="P27" s="348">
        <v>1200</v>
      </c>
      <c r="Q27" s="348">
        <v>1749.99</v>
      </c>
      <c r="R27" s="289">
        <v>0</v>
      </c>
      <c r="S27" s="290"/>
      <c r="T27" s="348">
        <v>1200</v>
      </c>
      <c r="U27" s="348">
        <v>2286.48</v>
      </c>
      <c r="V27" s="289">
        <v>0</v>
      </c>
      <c r="W27" s="290"/>
      <c r="X27" s="348">
        <v>1200</v>
      </c>
      <c r="Y27" s="348">
        <v>1339.42</v>
      </c>
      <c r="Z27" s="289">
        <v>0</v>
      </c>
      <c r="AA27" s="290"/>
      <c r="AB27" s="348">
        <v>1200</v>
      </c>
      <c r="AC27" s="348">
        <v>1327.39</v>
      </c>
      <c r="AD27" s="289">
        <f t="shared" ref="AD27" si="13">(AB27-X27)/X27</f>
        <v>0</v>
      </c>
      <c r="AE27" s="290"/>
      <c r="AF27" s="348">
        <v>1600</v>
      </c>
      <c r="AG27" s="342">
        <v>1600</v>
      </c>
      <c r="AH27" s="348">
        <v>1410.03</v>
      </c>
      <c r="AI27" s="289">
        <f t="shared" ref="AI27" si="14">(AG27-AB27)/AB27</f>
        <v>0.33333333333333331</v>
      </c>
      <c r="AJ27" s="289"/>
      <c r="AK27" s="348"/>
      <c r="AL27" s="348"/>
      <c r="AM27" s="289"/>
      <c r="AN27" s="290"/>
      <c r="AO27" s="348"/>
      <c r="AP27" s="348">
        <v>306.2</v>
      </c>
      <c r="AQ27" s="289"/>
      <c r="AR27" s="290"/>
      <c r="AS27" s="348"/>
      <c r="AT27" s="348"/>
      <c r="AU27" s="289" t="e">
        <f t="shared" ref="AU27" si="15">(AS27-AO27)/AO27</f>
        <v>#DIV/0!</v>
      </c>
      <c r="AV27" s="290"/>
      <c r="AW27" s="103"/>
      <c r="AX27" s="292">
        <f t="shared" ref="AX27" si="16">AW27-AS27</f>
        <v>0</v>
      </c>
      <c r="AY27" s="289" t="e">
        <f t="shared" ref="AY27" si="17">(AW27-AS27)/AS27</f>
        <v>#DIV/0!</v>
      </c>
      <c r="AZ27" s="451"/>
    </row>
    <row r="28" spans="1:52" s="135" customFormat="1" x14ac:dyDescent="0.25">
      <c r="A28" s="135" t="s">
        <v>428</v>
      </c>
      <c r="B28" s="138" t="str">
        <f>MID(A28,14,4)</f>
        <v>5341</v>
      </c>
      <c r="C28" s="135" t="s">
        <v>1244</v>
      </c>
      <c r="D28" s="168">
        <v>1400</v>
      </c>
      <c r="E28" s="168">
        <v>1397.33</v>
      </c>
      <c r="F28" s="139"/>
      <c r="G28" s="137"/>
      <c r="H28" s="168">
        <v>2000</v>
      </c>
      <c r="I28" s="168">
        <v>1805.82</v>
      </c>
      <c r="J28" s="139">
        <v>0.42857142857142855</v>
      </c>
      <c r="K28" s="137"/>
      <c r="L28" s="168">
        <v>1200</v>
      </c>
      <c r="M28" s="168">
        <v>1288.82</v>
      </c>
      <c r="N28" s="139">
        <v>-0.4</v>
      </c>
      <c r="O28" s="137"/>
      <c r="P28" s="168">
        <v>1200</v>
      </c>
      <c r="Q28" s="168">
        <v>1749.99</v>
      </c>
      <c r="R28" s="139">
        <v>0</v>
      </c>
      <c r="S28" s="137"/>
      <c r="T28" s="168">
        <v>1200</v>
      </c>
      <c r="U28" s="168">
        <v>2286.48</v>
      </c>
      <c r="V28" s="139">
        <v>0</v>
      </c>
      <c r="W28" s="137"/>
      <c r="X28" s="168">
        <v>1200</v>
      </c>
      <c r="Y28" s="168">
        <v>1339.42</v>
      </c>
      <c r="Z28" s="139">
        <v>0</v>
      </c>
      <c r="AA28" s="137"/>
      <c r="AB28" s="168">
        <v>1200</v>
      </c>
      <c r="AC28" s="168">
        <v>1327.39</v>
      </c>
      <c r="AD28" s="139">
        <f t="shared" si="11"/>
        <v>0</v>
      </c>
      <c r="AE28" s="137"/>
      <c r="AF28" s="168">
        <v>1600</v>
      </c>
      <c r="AG28" s="108">
        <v>1600</v>
      </c>
      <c r="AH28" s="168">
        <v>1410.03</v>
      </c>
      <c r="AI28" s="139">
        <f t="shared" si="1"/>
        <v>0.33333333333333331</v>
      </c>
      <c r="AJ28" s="139"/>
      <c r="AK28" s="348">
        <v>1600</v>
      </c>
      <c r="AL28" s="348">
        <v>1787.25</v>
      </c>
      <c r="AM28" s="289">
        <f t="shared" si="2"/>
        <v>0</v>
      </c>
      <c r="AN28" s="290"/>
      <c r="AO28" s="291">
        <v>1600</v>
      </c>
      <c r="AP28" s="291">
        <v>2144.11</v>
      </c>
      <c r="AQ28" s="289">
        <f t="shared" si="5"/>
        <v>0</v>
      </c>
      <c r="AR28" s="290"/>
      <c r="AS28" s="348">
        <v>1600</v>
      </c>
      <c r="AT28" s="348">
        <v>671.83</v>
      </c>
      <c r="AU28" s="289">
        <f t="shared" si="6"/>
        <v>0</v>
      </c>
      <c r="AV28" s="290"/>
      <c r="AW28" s="103">
        <v>1600</v>
      </c>
      <c r="AX28" s="292">
        <f t="shared" si="12"/>
        <v>0</v>
      </c>
      <c r="AY28" s="289">
        <f t="shared" si="7"/>
        <v>0</v>
      </c>
      <c r="AZ28" s="208"/>
    </row>
    <row r="29" spans="1:52" s="135" customFormat="1" x14ac:dyDescent="0.25">
      <c r="A29" s="135" t="s">
        <v>427</v>
      </c>
      <c r="B29" s="138" t="str">
        <f t="shared" si="10"/>
        <v>5344</v>
      </c>
      <c r="C29" s="135" t="s">
        <v>1205</v>
      </c>
      <c r="D29" s="168">
        <v>0</v>
      </c>
      <c r="E29" s="168">
        <v>0</v>
      </c>
      <c r="F29" s="139"/>
      <c r="G29" s="137"/>
      <c r="H29" s="168">
        <v>0</v>
      </c>
      <c r="I29" s="168">
        <v>33.700000000000003</v>
      </c>
      <c r="J29" s="139" t="e">
        <v>#DIV/0!</v>
      </c>
      <c r="K29" s="137"/>
      <c r="L29" s="168">
        <v>50</v>
      </c>
      <c r="M29" s="168">
        <v>49.57</v>
      </c>
      <c r="N29" s="139" t="e">
        <v>#DIV/0!</v>
      </c>
      <c r="O29" s="137"/>
      <c r="P29" s="168">
        <v>50</v>
      </c>
      <c r="Q29" s="168">
        <v>38.53</v>
      </c>
      <c r="R29" s="139">
        <v>0</v>
      </c>
      <c r="S29" s="137"/>
      <c r="T29" s="168">
        <v>50</v>
      </c>
      <c r="U29" s="168">
        <v>47.69</v>
      </c>
      <c r="V29" s="139">
        <v>0</v>
      </c>
      <c r="W29" s="137"/>
      <c r="X29" s="168">
        <v>50</v>
      </c>
      <c r="Y29" s="168">
        <v>75.92</v>
      </c>
      <c r="Z29" s="139">
        <v>0</v>
      </c>
      <c r="AA29" s="137"/>
      <c r="AB29" s="168">
        <v>50</v>
      </c>
      <c r="AC29" s="168">
        <v>92.54</v>
      </c>
      <c r="AD29" s="139">
        <f t="shared" si="11"/>
        <v>0</v>
      </c>
      <c r="AE29" s="137"/>
      <c r="AF29" s="168">
        <v>75</v>
      </c>
      <c r="AG29" s="108">
        <v>75</v>
      </c>
      <c r="AH29" s="168">
        <v>86.23</v>
      </c>
      <c r="AI29" s="139">
        <f t="shared" si="1"/>
        <v>0.5</v>
      </c>
      <c r="AJ29" s="139"/>
      <c r="AK29" s="348">
        <v>75</v>
      </c>
      <c r="AL29" s="348">
        <v>110.9</v>
      </c>
      <c r="AM29" s="289">
        <f t="shared" si="2"/>
        <v>0</v>
      </c>
      <c r="AN29" s="290"/>
      <c r="AO29" s="291">
        <v>100</v>
      </c>
      <c r="AP29" s="291">
        <v>79.8</v>
      </c>
      <c r="AQ29" s="289">
        <f t="shared" si="5"/>
        <v>0.33333333333333331</v>
      </c>
      <c r="AR29" s="290"/>
      <c r="AS29" s="348">
        <v>100</v>
      </c>
      <c r="AT29" s="348">
        <v>0</v>
      </c>
      <c r="AU29" s="289">
        <f t="shared" si="6"/>
        <v>0</v>
      </c>
      <c r="AV29" s="290"/>
      <c r="AW29" s="103">
        <v>100</v>
      </c>
      <c r="AX29" s="292">
        <f t="shared" si="12"/>
        <v>0</v>
      </c>
      <c r="AY29" s="289">
        <f t="shared" si="7"/>
        <v>0</v>
      </c>
      <c r="AZ29" s="208"/>
    </row>
    <row r="30" spans="1:52" s="135" customFormat="1" x14ac:dyDescent="0.25">
      <c r="A30" s="135" t="s">
        <v>762</v>
      </c>
      <c r="B30" s="138" t="str">
        <f>MID(A30,14,4)</f>
        <v>5420</v>
      </c>
      <c r="C30" s="135" t="s">
        <v>1099</v>
      </c>
      <c r="D30" s="168">
        <v>0</v>
      </c>
      <c r="E30" s="168">
        <v>0</v>
      </c>
      <c r="F30" s="139"/>
      <c r="G30" s="137"/>
      <c r="H30" s="168">
        <v>0</v>
      </c>
      <c r="I30" s="168">
        <v>60.79</v>
      </c>
      <c r="J30" s="139" t="e">
        <v>#DIV/0!</v>
      </c>
      <c r="K30" s="137"/>
      <c r="L30" s="168">
        <v>0</v>
      </c>
      <c r="M30" s="168">
        <v>290.68</v>
      </c>
      <c r="N30" s="139" t="e">
        <v>#DIV/0!</v>
      </c>
      <c r="O30" s="137"/>
      <c r="P30" s="168">
        <v>0</v>
      </c>
      <c r="Q30" s="168">
        <v>234.77</v>
      </c>
      <c r="R30" s="139" t="e">
        <v>#DIV/0!</v>
      </c>
      <c r="S30" s="137"/>
      <c r="T30" s="168">
        <v>400</v>
      </c>
      <c r="U30" s="168">
        <v>65.08</v>
      </c>
      <c r="V30" s="139" t="e">
        <v>#DIV/0!</v>
      </c>
      <c r="W30" s="137"/>
      <c r="X30" s="168">
        <v>400</v>
      </c>
      <c r="Y30" s="168">
        <v>458.18</v>
      </c>
      <c r="Z30" s="139">
        <v>0</v>
      </c>
      <c r="AA30" s="137"/>
      <c r="AB30" s="168">
        <v>400</v>
      </c>
      <c r="AC30" s="168">
        <v>65.41</v>
      </c>
      <c r="AD30" s="139">
        <f t="shared" si="11"/>
        <v>0</v>
      </c>
      <c r="AE30" s="137"/>
      <c r="AF30" s="168">
        <v>400</v>
      </c>
      <c r="AG30" s="108">
        <v>400</v>
      </c>
      <c r="AH30" s="168">
        <v>153.72999999999999</v>
      </c>
      <c r="AI30" s="139">
        <f t="shared" si="1"/>
        <v>0</v>
      </c>
      <c r="AJ30" s="139"/>
      <c r="AK30" s="348">
        <v>400</v>
      </c>
      <c r="AL30" s="348">
        <v>93.11</v>
      </c>
      <c r="AM30" s="289">
        <f t="shared" si="2"/>
        <v>0</v>
      </c>
      <c r="AN30" s="290"/>
      <c r="AO30" s="291">
        <v>400</v>
      </c>
      <c r="AP30" s="291">
        <v>312.72000000000003</v>
      </c>
      <c r="AQ30" s="289">
        <f t="shared" si="5"/>
        <v>0</v>
      </c>
      <c r="AR30" s="290"/>
      <c r="AS30" s="348">
        <v>400</v>
      </c>
      <c r="AT30" s="348">
        <v>240.38</v>
      </c>
      <c r="AU30" s="289">
        <f t="shared" si="6"/>
        <v>0</v>
      </c>
      <c r="AV30" s="290"/>
      <c r="AW30" s="103">
        <v>400</v>
      </c>
      <c r="AX30" s="292">
        <f t="shared" si="12"/>
        <v>0</v>
      </c>
      <c r="AY30" s="289">
        <f t="shared" si="7"/>
        <v>0</v>
      </c>
      <c r="AZ30" s="208"/>
    </row>
    <row r="31" spans="1:52" s="135" customFormat="1" hidden="1" x14ac:dyDescent="0.25">
      <c r="A31" s="135" t="s">
        <v>809</v>
      </c>
      <c r="B31" s="138" t="str">
        <f>MID(A31,14,4)</f>
        <v>5422</v>
      </c>
      <c r="C31" s="135" t="s">
        <v>1418</v>
      </c>
      <c r="D31" s="168">
        <v>0</v>
      </c>
      <c r="E31" s="168">
        <v>0</v>
      </c>
      <c r="F31" s="139"/>
      <c r="G31" s="137"/>
      <c r="H31" s="168">
        <v>0</v>
      </c>
      <c r="I31" s="168">
        <v>78</v>
      </c>
      <c r="J31" s="139" t="e">
        <v>#DIV/0!</v>
      </c>
      <c r="K31" s="137"/>
      <c r="L31" s="168">
        <v>0</v>
      </c>
      <c r="M31" s="168">
        <v>259.7</v>
      </c>
      <c r="N31" s="139" t="e">
        <v>#DIV/0!</v>
      </c>
      <c r="O31" s="137"/>
      <c r="P31" s="168">
        <v>0</v>
      </c>
      <c r="Q31" s="168">
        <v>0</v>
      </c>
      <c r="R31" s="139" t="e">
        <v>#DIV/0!</v>
      </c>
      <c r="S31" s="137"/>
      <c r="T31" s="168">
        <v>0</v>
      </c>
      <c r="U31" s="168">
        <v>0</v>
      </c>
      <c r="V31" s="139" t="e">
        <v>#DIV/0!</v>
      </c>
      <c r="W31" s="137"/>
      <c r="X31" s="168">
        <v>0</v>
      </c>
      <c r="Y31" s="168">
        <v>167.99</v>
      </c>
      <c r="Z31" s="139" t="e">
        <v>#DIV/0!</v>
      </c>
      <c r="AA31" s="137"/>
      <c r="AB31" s="168">
        <v>0</v>
      </c>
      <c r="AC31" s="168">
        <v>0</v>
      </c>
      <c r="AD31" s="139" t="e">
        <f t="shared" si="11"/>
        <v>#DIV/0!</v>
      </c>
      <c r="AE31" s="137"/>
      <c r="AF31" s="168"/>
      <c r="AG31" s="108"/>
      <c r="AH31" s="168"/>
      <c r="AI31" s="139"/>
      <c r="AJ31" s="139"/>
      <c r="AK31" s="348"/>
      <c r="AL31" s="348"/>
      <c r="AM31" s="289" t="e">
        <f t="shared" si="2"/>
        <v>#DIV/0!</v>
      </c>
      <c r="AN31" s="290"/>
      <c r="AO31" s="291"/>
      <c r="AP31" s="291"/>
      <c r="AQ31" s="289" t="e">
        <f t="shared" si="5"/>
        <v>#DIV/0!</v>
      </c>
      <c r="AR31" s="290"/>
      <c r="AS31" s="348"/>
      <c r="AT31" s="348"/>
      <c r="AU31" s="289" t="e">
        <f t="shared" si="6"/>
        <v>#DIV/0!</v>
      </c>
      <c r="AV31" s="290"/>
      <c r="AW31" s="103"/>
      <c r="AX31" s="292">
        <f t="shared" si="12"/>
        <v>0</v>
      </c>
      <c r="AY31" s="289" t="e">
        <f t="shared" si="7"/>
        <v>#DIV/0!</v>
      </c>
      <c r="AZ31" s="208"/>
    </row>
    <row r="32" spans="1:52" s="135" customFormat="1" x14ac:dyDescent="0.25">
      <c r="A32" s="135" t="s">
        <v>429</v>
      </c>
      <c r="B32" s="138" t="str">
        <f t="shared" si="10"/>
        <v>5430</v>
      </c>
      <c r="C32" s="135" t="s">
        <v>1275</v>
      </c>
      <c r="D32" s="168">
        <v>750</v>
      </c>
      <c r="E32" s="168">
        <v>84.3</v>
      </c>
      <c r="F32" s="139"/>
      <c r="G32" s="137"/>
      <c r="H32" s="168">
        <v>600</v>
      </c>
      <c r="I32" s="168">
        <v>526.20000000000005</v>
      </c>
      <c r="J32" s="139">
        <v>-0.2</v>
      </c>
      <c r="K32" s="137"/>
      <c r="L32" s="168">
        <v>400</v>
      </c>
      <c r="M32" s="168">
        <v>265.11</v>
      </c>
      <c r="N32" s="139">
        <v>-0.33333333333333331</v>
      </c>
      <c r="O32" s="137"/>
      <c r="P32" s="168">
        <v>400</v>
      </c>
      <c r="Q32" s="168">
        <v>375.36</v>
      </c>
      <c r="R32" s="139">
        <v>0</v>
      </c>
      <c r="S32" s="137"/>
      <c r="T32" s="168">
        <v>300</v>
      </c>
      <c r="U32" s="168">
        <v>90.78</v>
      </c>
      <c r="V32" s="139">
        <v>-0.25</v>
      </c>
      <c r="W32" s="137"/>
      <c r="X32" s="168">
        <v>300</v>
      </c>
      <c r="Y32" s="168">
        <v>144.22999999999999</v>
      </c>
      <c r="Z32" s="139">
        <v>0</v>
      </c>
      <c r="AA32" s="137"/>
      <c r="AB32" s="168">
        <v>300</v>
      </c>
      <c r="AC32" s="168">
        <v>107.8</v>
      </c>
      <c r="AD32" s="139">
        <f t="shared" si="11"/>
        <v>0</v>
      </c>
      <c r="AE32" s="137"/>
      <c r="AF32" s="168">
        <v>300</v>
      </c>
      <c r="AG32" s="108">
        <v>300</v>
      </c>
      <c r="AH32" s="168">
        <v>339.99</v>
      </c>
      <c r="AI32" s="139">
        <f t="shared" si="1"/>
        <v>0</v>
      </c>
      <c r="AJ32" s="139"/>
      <c r="AK32" s="348">
        <v>500</v>
      </c>
      <c r="AL32" s="348">
        <v>81.31</v>
      </c>
      <c r="AM32" s="289">
        <f t="shared" si="2"/>
        <v>0.66666666666666663</v>
      </c>
      <c r="AN32" s="290"/>
      <c r="AO32" s="291">
        <v>500</v>
      </c>
      <c r="AP32" s="291">
        <v>65.89</v>
      </c>
      <c r="AQ32" s="289">
        <f t="shared" si="5"/>
        <v>0</v>
      </c>
      <c r="AR32" s="290"/>
      <c r="AS32" s="348">
        <v>500</v>
      </c>
      <c r="AT32" s="348">
        <v>331.43</v>
      </c>
      <c r="AU32" s="289">
        <f t="shared" si="6"/>
        <v>0</v>
      </c>
      <c r="AV32" s="290"/>
      <c r="AW32" s="103">
        <v>500</v>
      </c>
      <c r="AX32" s="292">
        <f t="shared" si="12"/>
        <v>0</v>
      </c>
      <c r="AY32" s="289">
        <f t="shared" si="7"/>
        <v>0</v>
      </c>
      <c r="AZ32" s="293"/>
    </row>
    <row r="33" spans="1:52" s="287" customFormat="1" x14ac:dyDescent="0.25">
      <c r="A33" s="287" t="s">
        <v>1072</v>
      </c>
      <c r="B33" s="288" t="str">
        <f>MID(A33,14,4)</f>
        <v>5450</v>
      </c>
      <c r="C33" s="287" t="s">
        <v>1248</v>
      </c>
      <c r="D33" s="291">
        <v>0</v>
      </c>
      <c r="E33" s="291">
        <v>0</v>
      </c>
      <c r="F33" s="289"/>
      <c r="G33" s="290"/>
      <c r="H33" s="291">
        <v>0</v>
      </c>
      <c r="I33" s="291">
        <v>0</v>
      </c>
      <c r="J33" s="289" t="e">
        <v>#DIV/0!</v>
      </c>
      <c r="K33" s="290"/>
      <c r="L33" s="291">
        <v>0</v>
      </c>
      <c r="M33" s="291">
        <v>0</v>
      </c>
      <c r="N33" s="289" t="e">
        <v>#DIV/0!</v>
      </c>
      <c r="O33" s="290"/>
      <c r="P33" s="291">
        <v>0</v>
      </c>
      <c r="Q33" s="291">
        <v>0</v>
      </c>
      <c r="R33" s="289" t="e">
        <v>#DIV/0!</v>
      </c>
      <c r="S33" s="290"/>
      <c r="T33" s="291">
        <v>0</v>
      </c>
      <c r="U33" s="291">
        <v>0</v>
      </c>
      <c r="V33" s="289" t="e">
        <v>#DIV/0!</v>
      </c>
      <c r="W33" s="290"/>
      <c r="X33" s="291">
        <v>0</v>
      </c>
      <c r="Y33" s="291">
        <v>0</v>
      </c>
      <c r="Z33" s="289" t="e">
        <v>#DIV/0!</v>
      </c>
      <c r="AA33" s="290"/>
      <c r="AB33" s="291">
        <v>0</v>
      </c>
      <c r="AC33" s="291">
        <v>0</v>
      </c>
      <c r="AD33" s="289" t="e">
        <f>(AB33-X33)/X33</f>
        <v>#DIV/0!</v>
      </c>
      <c r="AE33" s="290"/>
      <c r="AF33" s="291"/>
      <c r="AG33" s="108">
        <v>0</v>
      </c>
      <c r="AH33" s="291">
        <v>62.83</v>
      </c>
      <c r="AI33" s="289" t="e">
        <f t="shared" si="1"/>
        <v>#DIV/0!</v>
      </c>
      <c r="AJ33" s="289"/>
      <c r="AK33" s="348">
        <v>300</v>
      </c>
      <c r="AL33" s="348">
        <v>173.19</v>
      </c>
      <c r="AM33" s="289" t="e">
        <f t="shared" si="2"/>
        <v>#DIV/0!</v>
      </c>
      <c r="AN33" s="290"/>
      <c r="AO33" s="291">
        <v>300</v>
      </c>
      <c r="AP33" s="291">
        <v>197.83</v>
      </c>
      <c r="AQ33" s="289">
        <f t="shared" si="5"/>
        <v>0</v>
      </c>
      <c r="AR33" s="290"/>
      <c r="AS33" s="348">
        <v>300</v>
      </c>
      <c r="AT33" s="348">
        <v>311.04000000000002</v>
      </c>
      <c r="AU33" s="289">
        <f t="shared" si="6"/>
        <v>0</v>
      </c>
      <c r="AV33" s="290"/>
      <c r="AW33" s="103">
        <v>300</v>
      </c>
      <c r="AX33" s="292">
        <f t="shared" si="12"/>
        <v>0</v>
      </c>
      <c r="AY33" s="289">
        <f t="shared" si="7"/>
        <v>0</v>
      </c>
      <c r="AZ33" s="293"/>
    </row>
    <row r="34" spans="1:52" s="135" customFormat="1" x14ac:dyDescent="0.25">
      <c r="A34" s="135" t="s">
        <v>430</v>
      </c>
      <c r="B34" s="138" t="str">
        <f t="shared" si="10"/>
        <v>5481</v>
      </c>
      <c r="C34" s="135" t="s">
        <v>1285</v>
      </c>
      <c r="D34" s="168">
        <v>4500</v>
      </c>
      <c r="E34" s="168">
        <v>2249.59</v>
      </c>
      <c r="F34" s="139"/>
      <c r="G34" s="137"/>
      <c r="H34" s="168">
        <v>4000</v>
      </c>
      <c r="I34" s="168">
        <v>2793.01</v>
      </c>
      <c r="J34" s="139">
        <v>-0.1111111111111111</v>
      </c>
      <c r="K34" s="137"/>
      <c r="L34" s="168">
        <v>3000</v>
      </c>
      <c r="M34" s="168">
        <v>2239.2800000000002</v>
      </c>
      <c r="N34" s="139">
        <v>-0.25</v>
      </c>
      <c r="O34" s="137"/>
      <c r="P34" s="168">
        <v>3000</v>
      </c>
      <c r="Q34" s="168">
        <v>2480.9</v>
      </c>
      <c r="R34" s="139">
        <v>0</v>
      </c>
      <c r="S34" s="137"/>
      <c r="T34" s="168">
        <v>2800</v>
      </c>
      <c r="U34" s="168">
        <v>2219.56</v>
      </c>
      <c r="V34" s="139">
        <v>-6.6666666666666666E-2</v>
      </c>
      <c r="W34" s="137"/>
      <c r="X34" s="168">
        <v>2800</v>
      </c>
      <c r="Y34" s="168">
        <v>1825.99</v>
      </c>
      <c r="Z34" s="139">
        <v>0</v>
      </c>
      <c r="AA34" s="137"/>
      <c r="AB34" s="168">
        <v>2500</v>
      </c>
      <c r="AC34" s="168">
        <v>1451.53</v>
      </c>
      <c r="AD34" s="139">
        <f t="shared" si="11"/>
        <v>-0.10714285714285714</v>
      </c>
      <c r="AE34" s="137"/>
      <c r="AF34" s="168">
        <v>2500</v>
      </c>
      <c r="AG34" s="108">
        <v>2500</v>
      </c>
      <c r="AH34" s="168">
        <v>1076</v>
      </c>
      <c r="AI34" s="139">
        <f t="shared" si="1"/>
        <v>0</v>
      </c>
      <c r="AJ34" s="139"/>
      <c r="AK34" s="348">
        <v>2500</v>
      </c>
      <c r="AL34" s="348">
        <v>995.43</v>
      </c>
      <c r="AM34" s="289">
        <f t="shared" si="2"/>
        <v>0</v>
      </c>
      <c r="AN34" s="290"/>
      <c r="AO34" s="291">
        <v>2500</v>
      </c>
      <c r="AP34" s="291">
        <v>1720.56</v>
      </c>
      <c r="AQ34" s="289">
        <f t="shared" si="5"/>
        <v>0</v>
      </c>
      <c r="AR34" s="290"/>
      <c r="AS34" s="348">
        <v>2200</v>
      </c>
      <c r="AT34" s="348">
        <v>125.6</v>
      </c>
      <c r="AU34" s="289">
        <f t="shared" si="6"/>
        <v>-0.12</v>
      </c>
      <c r="AV34" s="290"/>
      <c r="AW34" s="103">
        <v>2500</v>
      </c>
      <c r="AX34" s="292">
        <f t="shared" si="12"/>
        <v>300</v>
      </c>
      <c r="AY34" s="289">
        <f t="shared" si="7"/>
        <v>0.13636363636363635</v>
      </c>
      <c r="AZ34" s="208"/>
    </row>
    <row r="35" spans="1:52" s="135" customFormat="1" x14ac:dyDescent="0.25">
      <c r="A35" s="135" t="s">
        <v>431</v>
      </c>
      <c r="B35" s="138" t="str">
        <f t="shared" si="10"/>
        <v>5482</v>
      </c>
      <c r="C35" s="135" t="s">
        <v>1112</v>
      </c>
      <c r="D35" s="168">
        <v>400</v>
      </c>
      <c r="E35" s="168">
        <v>236.26</v>
      </c>
      <c r="F35" s="139"/>
      <c r="G35" s="137"/>
      <c r="H35" s="168">
        <v>400</v>
      </c>
      <c r="I35" s="168">
        <v>94.66</v>
      </c>
      <c r="J35" s="139">
        <v>0</v>
      </c>
      <c r="K35" s="137"/>
      <c r="L35" s="168">
        <v>300</v>
      </c>
      <c r="M35" s="168">
        <v>1148.78</v>
      </c>
      <c r="N35" s="139">
        <v>-0.25</v>
      </c>
      <c r="O35" s="137"/>
      <c r="P35" s="168">
        <v>300</v>
      </c>
      <c r="Q35" s="168">
        <v>749.44</v>
      </c>
      <c r="R35" s="139">
        <v>0</v>
      </c>
      <c r="S35" s="137"/>
      <c r="T35" s="168">
        <v>400</v>
      </c>
      <c r="U35" s="168">
        <v>139.9</v>
      </c>
      <c r="V35" s="139">
        <v>0.33333333333333331</v>
      </c>
      <c r="W35" s="137"/>
      <c r="X35" s="168">
        <v>400</v>
      </c>
      <c r="Y35" s="168">
        <v>0</v>
      </c>
      <c r="Z35" s="139">
        <v>0</v>
      </c>
      <c r="AA35" s="137"/>
      <c r="AB35" s="168">
        <v>400</v>
      </c>
      <c r="AC35" s="168">
        <v>175.01</v>
      </c>
      <c r="AD35" s="139">
        <f t="shared" si="11"/>
        <v>0</v>
      </c>
      <c r="AE35" s="137"/>
      <c r="AF35" s="168">
        <v>300</v>
      </c>
      <c r="AG35" s="108">
        <v>300</v>
      </c>
      <c r="AH35" s="168">
        <v>0</v>
      </c>
      <c r="AI35" s="139">
        <f t="shared" si="1"/>
        <v>-0.25</v>
      </c>
      <c r="AJ35" s="139"/>
      <c r="AK35" s="348">
        <v>300</v>
      </c>
      <c r="AL35" s="348">
        <v>0</v>
      </c>
      <c r="AM35" s="289">
        <f t="shared" si="2"/>
        <v>0</v>
      </c>
      <c r="AN35" s="290"/>
      <c r="AO35" s="291">
        <v>300</v>
      </c>
      <c r="AP35" s="291">
        <v>32.76</v>
      </c>
      <c r="AQ35" s="289">
        <f t="shared" si="5"/>
        <v>0</v>
      </c>
      <c r="AR35" s="290"/>
      <c r="AS35" s="348"/>
      <c r="AT35" s="348"/>
      <c r="AU35" s="289">
        <f t="shared" si="6"/>
        <v>-1</v>
      </c>
      <c r="AV35" s="290"/>
      <c r="AW35" s="103"/>
      <c r="AX35" s="292">
        <f t="shared" si="12"/>
        <v>0</v>
      </c>
      <c r="AY35" s="289" t="e">
        <f t="shared" si="7"/>
        <v>#DIV/0!</v>
      </c>
      <c r="AZ35" s="208"/>
    </row>
    <row r="36" spans="1:52" s="135" customFormat="1" x14ac:dyDescent="0.25">
      <c r="A36" s="135" t="s">
        <v>432</v>
      </c>
      <c r="B36" s="138" t="str">
        <f t="shared" si="10"/>
        <v>5581</v>
      </c>
      <c r="C36" s="135" t="s">
        <v>1419</v>
      </c>
      <c r="D36" s="168">
        <v>4500</v>
      </c>
      <c r="E36" s="168">
        <v>4500</v>
      </c>
      <c r="F36" s="139"/>
      <c r="G36" s="137"/>
      <c r="H36" s="168">
        <v>4500</v>
      </c>
      <c r="I36" s="168">
        <v>3626.02</v>
      </c>
      <c r="J36" s="139">
        <v>0</v>
      </c>
      <c r="K36" s="137"/>
      <c r="L36" s="168">
        <v>4500</v>
      </c>
      <c r="M36" s="168">
        <v>2650.7</v>
      </c>
      <c r="N36" s="139">
        <v>0</v>
      </c>
      <c r="O36" s="137"/>
      <c r="P36" s="168">
        <v>4000</v>
      </c>
      <c r="Q36" s="168">
        <v>2370.0700000000002</v>
      </c>
      <c r="R36" s="139">
        <v>-0.1111111111111111</v>
      </c>
      <c r="S36" s="137"/>
      <c r="T36" s="168">
        <v>4000</v>
      </c>
      <c r="U36" s="168">
        <v>3788.5</v>
      </c>
      <c r="V36" s="139">
        <v>0</v>
      </c>
      <c r="W36" s="137"/>
      <c r="X36" s="168">
        <v>4000</v>
      </c>
      <c r="Y36" s="168">
        <v>12902.16</v>
      </c>
      <c r="Z36" s="139">
        <v>0</v>
      </c>
      <c r="AA36" s="137"/>
      <c r="AB36" s="168">
        <v>3800</v>
      </c>
      <c r="AC36" s="168">
        <v>3234.95</v>
      </c>
      <c r="AD36" s="139">
        <f t="shared" si="11"/>
        <v>-0.05</v>
      </c>
      <c r="AE36" s="137"/>
      <c r="AF36" s="168">
        <v>3800</v>
      </c>
      <c r="AG36" s="108">
        <v>3800</v>
      </c>
      <c r="AH36" s="168">
        <v>1288.97</v>
      </c>
      <c r="AI36" s="139">
        <f t="shared" si="1"/>
        <v>0</v>
      </c>
      <c r="AJ36" s="139"/>
      <c r="AK36" s="348">
        <v>3800</v>
      </c>
      <c r="AL36" s="348">
        <v>5876.9</v>
      </c>
      <c r="AM36" s="289">
        <f t="shared" si="2"/>
        <v>0</v>
      </c>
      <c r="AN36" s="290"/>
      <c r="AO36" s="291">
        <v>3800</v>
      </c>
      <c r="AP36" s="291">
        <v>5814.1</v>
      </c>
      <c r="AQ36" s="289">
        <f t="shared" si="5"/>
        <v>0</v>
      </c>
      <c r="AR36" s="290"/>
      <c r="AS36" s="348">
        <v>3800</v>
      </c>
      <c r="AT36" s="348">
        <v>7544.62</v>
      </c>
      <c r="AU36" s="289">
        <f t="shared" si="6"/>
        <v>0</v>
      </c>
      <c r="AV36" s="290"/>
      <c r="AW36" s="103">
        <v>4500</v>
      </c>
      <c r="AX36" s="292">
        <f t="shared" si="12"/>
        <v>700</v>
      </c>
      <c r="AY36" s="289">
        <f t="shared" si="7"/>
        <v>0.18421052631578946</v>
      </c>
      <c r="AZ36" s="208"/>
    </row>
    <row r="37" spans="1:52" s="135" customFormat="1" x14ac:dyDescent="0.25">
      <c r="A37" s="135" t="s">
        <v>433</v>
      </c>
      <c r="B37" s="138" t="str">
        <f t="shared" si="10"/>
        <v>5585</v>
      </c>
      <c r="C37" s="135" t="s">
        <v>1286</v>
      </c>
      <c r="D37" s="168">
        <v>500</v>
      </c>
      <c r="E37" s="168">
        <v>0</v>
      </c>
      <c r="F37" s="139"/>
      <c r="G37" s="137"/>
      <c r="H37" s="168">
        <v>400</v>
      </c>
      <c r="I37" s="168">
        <v>978.62</v>
      </c>
      <c r="J37" s="139">
        <v>-0.2</v>
      </c>
      <c r="K37" s="137"/>
      <c r="L37" s="168">
        <v>2000</v>
      </c>
      <c r="M37" s="168">
        <v>460.93</v>
      </c>
      <c r="N37" s="139">
        <v>4</v>
      </c>
      <c r="O37" s="137"/>
      <c r="P37" s="168">
        <v>2000</v>
      </c>
      <c r="Q37" s="168">
        <v>55</v>
      </c>
      <c r="R37" s="139">
        <v>0</v>
      </c>
      <c r="S37" s="137"/>
      <c r="T37" s="168">
        <v>2000</v>
      </c>
      <c r="U37" s="168">
        <v>2571.88</v>
      </c>
      <c r="V37" s="139">
        <v>0</v>
      </c>
      <c r="W37" s="137"/>
      <c r="X37" s="168">
        <v>2000</v>
      </c>
      <c r="Y37" s="168">
        <v>2963.99</v>
      </c>
      <c r="Z37" s="139">
        <v>0</v>
      </c>
      <c r="AA37" s="137"/>
      <c r="AB37" s="168">
        <v>2000</v>
      </c>
      <c r="AC37" s="168">
        <v>960.9</v>
      </c>
      <c r="AD37" s="139">
        <f t="shared" si="11"/>
        <v>0</v>
      </c>
      <c r="AE37" s="137"/>
      <c r="AF37" s="168">
        <v>2000</v>
      </c>
      <c r="AG37" s="108">
        <v>2000</v>
      </c>
      <c r="AH37" s="168">
        <v>750</v>
      </c>
      <c r="AI37" s="139">
        <f t="shared" si="1"/>
        <v>0</v>
      </c>
      <c r="AJ37" s="139"/>
      <c r="AK37" s="348">
        <v>2000</v>
      </c>
      <c r="AL37" s="348">
        <v>0</v>
      </c>
      <c r="AM37" s="289">
        <f t="shared" si="2"/>
        <v>0</v>
      </c>
      <c r="AN37" s="290"/>
      <c r="AO37" s="291">
        <v>2000</v>
      </c>
      <c r="AP37" s="291">
        <v>2569.65</v>
      </c>
      <c r="AQ37" s="289">
        <f t="shared" si="5"/>
        <v>0</v>
      </c>
      <c r="AR37" s="290"/>
      <c r="AS37" s="348">
        <v>2000</v>
      </c>
      <c r="AT37" s="348">
        <v>2000</v>
      </c>
      <c r="AU37" s="289">
        <f t="shared" si="6"/>
        <v>0</v>
      </c>
      <c r="AV37" s="290"/>
      <c r="AW37" s="103">
        <v>2000</v>
      </c>
      <c r="AX37" s="292">
        <f t="shared" si="12"/>
        <v>0</v>
      </c>
      <c r="AY37" s="289">
        <f t="shared" si="7"/>
        <v>0</v>
      </c>
      <c r="AZ37" s="208"/>
    </row>
    <row r="38" spans="1:52" s="135" customFormat="1" x14ac:dyDescent="0.25">
      <c r="A38" s="135" t="s">
        <v>434</v>
      </c>
      <c r="B38" s="138" t="str">
        <f t="shared" si="10"/>
        <v>5587</v>
      </c>
      <c r="C38" s="135" t="s">
        <v>1256</v>
      </c>
      <c r="D38" s="168">
        <v>100</v>
      </c>
      <c r="E38" s="168">
        <v>29</v>
      </c>
      <c r="F38" s="139"/>
      <c r="G38" s="137"/>
      <c r="H38" s="168">
        <v>100</v>
      </c>
      <c r="I38" s="168">
        <v>0</v>
      </c>
      <c r="J38" s="139">
        <v>0</v>
      </c>
      <c r="K38" s="137"/>
      <c r="L38" s="168">
        <v>100</v>
      </c>
      <c r="M38" s="168">
        <v>0</v>
      </c>
      <c r="N38" s="139">
        <v>0</v>
      </c>
      <c r="O38" s="137"/>
      <c r="P38" s="168">
        <v>100</v>
      </c>
      <c r="Q38" s="168">
        <v>78</v>
      </c>
      <c r="R38" s="139">
        <v>0</v>
      </c>
      <c r="S38" s="137"/>
      <c r="T38" s="168">
        <v>100</v>
      </c>
      <c r="U38" s="168">
        <v>109</v>
      </c>
      <c r="V38" s="139">
        <v>0</v>
      </c>
      <c r="W38" s="137"/>
      <c r="X38" s="168">
        <v>100</v>
      </c>
      <c r="Y38" s="168">
        <v>0</v>
      </c>
      <c r="Z38" s="139">
        <v>0</v>
      </c>
      <c r="AA38" s="137"/>
      <c r="AB38" s="168">
        <v>100</v>
      </c>
      <c r="AC38" s="168">
        <v>0</v>
      </c>
      <c r="AD38" s="139">
        <f t="shared" si="11"/>
        <v>0</v>
      </c>
      <c r="AE38" s="137"/>
      <c r="AF38" s="168">
        <v>100</v>
      </c>
      <c r="AG38" s="108">
        <v>100</v>
      </c>
      <c r="AH38" s="168">
        <v>0</v>
      </c>
      <c r="AI38" s="139">
        <f t="shared" si="1"/>
        <v>0</v>
      </c>
      <c r="AJ38" s="139"/>
      <c r="AK38" s="348">
        <v>100</v>
      </c>
      <c r="AL38" s="348">
        <v>0</v>
      </c>
      <c r="AM38" s="289">
        <f t="shared" si="2"/>
        <v>0</v>
      </c>
      <c r="AN38" s="290"/>
      <c r="AO38" s="291">
        <v>100</v>
      </c>
      <c r="AP38" s="291">
        <v>0</v>
      </c>
      <c r="AQ38" s="289">
        <f t="shared" si="5"/>
        <v>0</v>
      </c>
      <c r="AR38" s="290"/>
      <c r="AS38" s="348"/>
      <c r="AT38" s="348"/>
      <c r="AU38" s="289">
        <f t="shared" si="6"/>
        <v>-1</v>
      </c>
      <c r="AV38" s="290"/>
      <c r="AW38" s="103"/>
      <c r="AX38" s="292">
        <f t="shared" si="12"/>
        <v>0</v>
      </c>
      <c r="AY38" s="289" t="e">
        <f t="shared" si="7"/>
        <v>#DIV/0!</v>
      </c>
      <c r="AZ38" s="208"/>
    </row>
    <row r="39" spans="1:52" s="135" customFormat="1" x14ac:dyDescent="0.25">
      <c r="A39" s="135" t="s">
        <v>435</v>
      </c>
      <c r="B39" s="138" t="str">
        <f t="shared" si="10"/>
        <v>5589</v>
      </c>
      <c r="C39" s="135" t="s">
        <v>1208</v>
      </c>
      <c r="D39" s="168">
        <v>750</v>
      </c>
      <c r="E39" s="168">
        <v>1079.99</v>
      </c>
      <c r="F39" s="139"/>
      <c r="G39" s="137"/>
      <c r="H39" s="168">
        <v>750</v>
      </c>
      <c r="I39" s="168">
        <v>258.10000000000002</v>
      </c>
      <c r="J39" s="139">
        <v>0</v>
      </c>
      <c r="K39" s="137"/>
      <c r="L39" s="168">
        <v>700</v>
      </c>
      <c r="M39" s="168">
        <v>653.41999999999996</v>
      </c>
      <c r="N39" s="139">
        <v>-6.6666666666666666E-2</v>
      </c>
      <c r="O39" s="137"/>
      <c r="P39" s="168">
        <v>500</v>
      </c>
      <c r="Q39" s="168">
        <v>394.28</v>
      </c>
      <c r="R39" s="139">
        <v>-0.2857142857142857</v>
      </c>
      <c r="S39" s="137"/>
      <c r="T39" s="168">
        <v>700</v>
      </c>
      <c r="U39" s="168">
        <v>524.85</v>
      </c>
      <c r="V39" s="139">
        <v>0.4</v>
      </c>
      <c r="W39" s="137"/>
      <c r="X39" s="168">
        <v>700</v>
      </c>
      <c r="Y39" s="168">
        <v>293.91000000000003</v>
      </c>
      <c r="Z39" s="139">
        <v>0</v>
      </c>
      <c r="AA39" s="137"/>
      <c r="AB39" s="168">
        <v>600</v>
      </c>
      <c r="AC39" s="168">
        <v>201.22</v>
      </c>
      <c r="AD39" s="139">
        <f t="shared" si="11"/>
        <v>-0.14285714285714285</v>
      </c>
      <c r="AE39" s="137"/>
      <c r="AF39" s="168">
        <v>600</v>
      </c>
      <c r="AG39" s="108">
        <v>600</v>
      </c>
      <c r="AH39" s="168">
        <v>131.06</v>
      </c>
      <c r="AI39" s="139">
        <f t="shared" si="1"/>
        <v>0</v>
      </c>
      <c r="AJ39" s="139"/>
      <c r="AK39" s="348">
        <v>600</v>
      </c>
      <c r="AL39" s="348">
        <v>252.87</v>
      </c>
      <c r="AM39" s="289">
        <f t="shared" si="2"/>
        <v>0</v>
      </c>
      <c r="AN39" s="290"/>
      <c r="AO39" s="291">
        <v>600</v>
      </c>
      <c r="AP39" s="291">
        <v>538.24</v>
      </c>
      <c r="AQ39" s="289">
        <f t="shared" si="5"/>
        <v>0</v>
      </c>
      <c r="AR39" s="290"/>
      <c r="AS39" s="348">
        <v>500</v>
      </c>
      <c r="AT39" s="348">
        <v>69.930000000000007</v>
      </c>
      <c r="AU39" s="289">
        <f t="shared" si="6"/>
        <v>-0.16666666666666666</v>
      </c>
      <c r="AV39" s="290"/>
      <c r="AW39" s="103">
        <v>600</v>
      </c>
      <c r="AX39" s="292">
        <f t="shared" si="12"/>
        <v>100</v>
      </c>
      <c r="AY39" s="289">
        <f t="shared" si="7"/>
        <v>0.2</v>
      </c>
      <c r="AZ39" s="208"/>
    </row>
    <row r="40" spans="1:52" s="135" customFormat="1" x14ac:dyDescent="0.25">
      <c r="A40" s="135" t="s">
        <v>436</v>
      </c>
      <c r="B40" s="138" t="str">
        <f t="shared" si="10"/>
        <v>5593</v>
      </c>
      <c r="C40" s="135" t="s">
        <v>1420</v>
      </c>
      <c r="D40" s="168">
        <v>400</v>
      </c>
      <c r="E40" s="168">
        <v>1012.92</v>
      </c>
      <c r="F40" s="139"/>
      <c r="G40" s="137"/>
      <c r="H40" s="168">
        <v>400</v>
      </c>
      <c r="I40" s="168">
        <v>445.22</v>
      </c>
      <c r="J40" s="139">
        <v>0</v>
      </c>
      <c r="K40" s="137"/>
      <c r="L40" s="168">
        <v>500</v>
      </c>
      <c r="M40" s="168">
        <v>2623.72</v>
      </c>
      <c r="N40" s="139">
        <v>0.25</v>
      </c>
      <c r="O40" s="137"/>
      <c r="P40" s="168">
        <v>500</v>
      </c>
      <c r="Q40" s="168">
        <v>392.28</v>
      </c>
      <c r="R40" s="139">
        <v>0</v>
      </c>
      <c r="S40" s="137"/>
      <c r="T40" s="168">
        <v>500</v>
      </c>
      <c r="U40" s="168">
        <v>164.22</v>
      </c>
      <c r="V40" s="139">
        <v>0</v>
      </c>
      <c r="W40" s="137"/>
      <c r="X40" s="168">
        <v>500</v>
      </c>
      <c r="Y40" s="168">
        <v>0</v>
      </c>
      <c r="Z40" s="139">
        <v>0</v>
      </c>
      <c r="AA40" s="137"/>
      <c r="AB40" s="168">
        <v>400</v>
      </c>
      <c r="AC40" s="168">
        <v>207.27</v>
      </c>
      <c r="AD40" s="139">
        <f t="shared" si="11"/>
        <v>-0.2</v>
      </c>
      <c r="AE40" s="137"/>
      <c r="AF40" s="168">
        <v>400</v>
      </c>
      <c r="AG40" s="108">
        <v>400</v>
      </c>
      <c r="AH40" s="168">
        <v>300.55</v>
      </c>
      <c r="AI40" s="139">
        <f t="shared" si="1"/>
        <v>0</v>
      </c>
      <c r="AJ40" s="139"/>
      <c r="AK40" s="348">
        <v>400</v>
      </c>
      <c r="AL40" s="348">
        <v>226.96</v>
      </c>
      <c r="AM40" s="289">
        <f t="shared" si="2"/>
        <v>0</v>
      </c>
      <c r="AN40" s="290"/>
      <c r="AO40" s="291">
        <v>400</v>
      </c>
      <c r="AP40" s="291">
        <v>0</v>
      </c>
      <c r="AQ40" s="289">
        <f t="shared" si="5"/>
        <v>0</v>
      </c>
      <c r="AR40" s="290"/>
      <c r="AS40" s="348">
        <v>400</v>
      </c>
      <c r="AT40" s="348">
        <v>341.43</v>
      </c>
      <c r="AU40" s="289">
        <f t="shared" si="6"/>
        <v>0</v>
      </c>
      <c r="AV40" s="290"/>
      <c r="AW40" s="103">
        <v>500</v>
      </c>
      <c r="AX40" s="292">
        <f t="shared" si="12"/>
        <v>100</v>
      </c>
      <c r="AY40" s="289">
        <f t="shared" si="7"/>
        <v>0.25</v>
      </c>
      <c r="AZ40" s="208" t="s">
        <v>1591</v>
      </c>
    </row>
    <row r="41" spans="1:52" s="135" customFormat="1" x14ac:dyDescent="0.25">
      <c r="A41" s="135" t="s">
        <v>437</v>
      </c>
      <c r="B41" s="138" t="str">
        <f t="shared" si="10"/>
        <v>5595</v>
      </c>
      <c r="C41" s="135" t="s">
        <v>1258</v>
      </c>
      <c r="D41" s="168">
        <v>0</v>
      </c>
      <c r="E41" s="168">
        <v>0</v>
      </c>
      <c r="F41" s="139"/>
      <c r="G41" s="137"/>
      <c r="H41" s="168">
        <v>0</v>
      </c>
      <c r="I41" s="168">
        <v>99.5</v>
      </c>
      <c r="J41" s="139" t="e">
        <v>#DIV/0!</v>
      </c>
      <c r="K41" s="137"/>
      <c r="L41" s="168">
        <v>150</v>
      </c>
      <c r="M41" s="168">
        <v>163.5</v>
      </c>
      <c r="N41" s="139" t="e">
        <v>#DIV/0!</v>
      </c>
      <c r="O41" s="137"/>
      <c r="P41" s="168">
        <v>200</v>
      </c>
      <c r="Q41" s="168">
        <v>75.66</v>
      </c>
      <c r="R41" s="139">
        <v>0.33333333333333331</v>
      </c>
      <c r="S41" s="137"/>
      <c r="T41" s="168">
        <v>200</v>
      </c>
      <c r="U41" s="168">
        <v>261.39999999999998</v>
      </c>
      <c r="V41" s="139">
        <v>0</v>
      </c>
      <c r="W41" s="137"/>
      <c r="X41" s="168">
        <v>200</v>
      </c>
      <c r="Y41" s="168">
        <v>289.45</v>
      </c>
      <c r="Z41" s="139">
        <v>0</v>
      </c>
      <c r="AA41" s="137"/>
      <c r="AB41" s="168">
        <v>250</v>
      </c>
      <c r="AC41" s="168">
        <v>92.75</v>
      </c>
      <c r="AD41" s="139">
        <f t="shared" si="11"/>
        <v>0.25</v>
      </c>
      <c r="AE41" s="137"/>
      <c r="AF41" s="168">
        <v>300</v>
      </c>
      <c r="AG41" s="108">
        <v>300</v>
      </c>
      <c r="AH41" s="168">
        <v>288.5</v>
      </c>
      <c r="AI41" s="139">
        <f t="shared" si="1"/>
        <v>0.2</v>
      </c>
      <c r="AJ41" s="139"/>
      <c r="AK41" s="348">
        <v>300</v>
      </c>
      <c r="AL41" s="348">
        <v>134</v>
      </c>
      <c r="AM41" s="289">
        <f t="shared" si="2"/>
        <v>0</v>
      </c>
      <c r="AN41" s="290"/>
      <c r="AO41" s="291">
        <v>300</v>
      </c>
      <c r="AP41" s="291">
        <v>281.25</v>
      </c>
      <c r="AQ41" s="289">
        <f t="shared" si="5"/>
        <v>0</v>
      </c>
      <c r="AR41" s="290"/>
      <c r="AS41" s="348">
        <v>300</v>
      </c>
      <c r="AT41" s="348">
        <v>177.94</v>
      </c>
      <c r="AU41" s="289">
        <f t="shared" si="6"/>
        <v>0</v>
      </c>
      <c r="AV41" s="290"/>
      <c r="AW41" s="103">
        <v>400</v>
      </c>
      <c r="AX41" s="292">
        <f t="shared" si="12"/>
        <v>100</v>
      </c>
      <c r="AY41" s="289">
        <f t="shared" si="7"/>
        <v>0.33333333333333331</v>
      </c>
      <c r="AZ41" s="208"/>
    </row>
    <row r="42" spans="1:52" s="135" customFormat="1" x14ac:dyDescent="0.25">
      <c r="A42" s="135" t="s">
        <v>438</v>
      </c>
      <c r="B42" s="138" t="str">
        <f t="shared" si="10"/>
        <v>5710</v>
      </c>
      <c r="C42" s="135" t="s">
        <v>1209</v>
      </c>
      <c r="D42" s="168">
        <v>1500</v>
      </c>
      <c r="E42" s="168">
        <v>1338.07</v>
      </c>
      <c r="F42" s="139"/>
      <c r="G42" s="137"/>
      <c r="H42" s="168">
        <v>1500</v>
      </c>
      <c r="I42" s="168">
        <v>1780.62</v>
      </c>
      <c r="J42" s="139">
        <v>0</v>
      </c>
      <c r="K42" s="137"/>
      <c r="L42" s="168">
        <v>1500</v>
      </c>
      <c r="M42" s="168">
        <v>876.13</v>
      </c>
      <c r="N42" s="139">
        <v>0</v>
      </c>
      <c r="O42" s="137"/>
      <c r="P42" s="168">
        <v>1500</v>
      </c>
      <c r="Q42" s="168">
        <v>1223.4100000000001</v>
      </c>
      <c r="R42" s="139">
        <v>0</v>
      </c>
      <c r="S42" s="137"/>
      <c r="T42" s="168">
        <v>1500</v>
      </c>
      <c r="U42" s="168">
        <v>1217.08</v>
      </c>
      <c r="V42" s="139">
        <v>0</v>
      </c>
      <c r="W42" s="137"/>
      <c r="X42" s="168">
        <v>1500</v>
      </c>
      <c r="Y42" s="168">
        <v>893.43</v>
      </c>
      <c r="Z42" s="139">
        <v>0</v>
      </c>
      <c r="AA42" s="137"/>
      <c r="AB42" s="168">
        <v>1500</v>
      </c>
      <c r="AC42" s="168">
        <v>1042.72</v>
      </c>
      <c r="AD42" s="139">
        <f t="shared" si="11"/>
        <v>0</v>
      </c>
      <c r="AE42" s="137"/>
      <c r="AF42" s="168">
        <v>1500</v>
      </c>
      <c r="AG42" s="108">
        <v>1500</v>
      </c>
      <c r="AH42" s="168">
        <v>2040.66</v>
      </c>
      <c r="AI42" s="139">
        <f t="shared" si="1"/>
        <v>0</v>
      </c>
      <c r="AJ42" s="139"/>
      <c r="AK42" s="348">
        <v>1500</v>
      </c>
      <c r="AL42" s="348">
        <v>501.5</v>
      </c>
      <c r="AM42" s="289">
        <f t="shared" si="2"/>
        <v>0</v>
      </c>
      <c r="AN42" s="290"/>
      <c r="AO42" s="291">
        <v>1500</v>
      </c>
      <c r="AP42" s="291">
        <v>5322.5</v>
      </c>
      <c r="AQ42" s="289">
        <f t="shared" si="5"/>
        <v>0</v>
      </c>
      <c r="AR42" s="290"/>
      <c r="AS42" s="348">
        <v>1500</v>
      </c>
      <c r="AT42" s="348">
        <v>63.5</v>
      </c>
      <c r="AU42" s="289">
        <f t="shared" si="6"/>
        <v>0</v>
      </c>
      <c r="AV42" s="290"/>
      <c r="AW42" s="103">
        <v>1500</v>
      </c>
      <c r="AX42" s="292">
        <f t="shared" si="12"/>
        <v>0</v>
      </c>
      <c r="AY42" s="289">
        <f t="shared" si="7"/>
        <v>0</v>
      </c>
      <c r="AZ42" s="208"/>
    </row>
    <row r="43" spans="1:52" s="135" customFormat="1" x14ac:dyDescent="0.25">
      <c r="A43" s="135" t="s">
        <v>439</v>
      </c>
      <c r="B43" s="138" t="str">
        <f t="shared" si="10"/>
        <v>5711</v>
      </c>
      <c r="C43" s="135" t="s">
        <v>1210</v>
      </c>
      <c r="D43" s="168">
        <v>6600</v>
      </c>
      <c r="E43" s="168">
        <v>3795.57</v>
      </c>
      <c r="F43" s="139"/>
      <c r="G43" s="137"/>
      <c r="H43" s="168">
        <v>5000</v>
      </c>
      <c r="I43" s="168">
        <v>3708.76</v>
      </c>
      <c r="J43" s="139">
        <v>-0.24242424242424243</v>
      </c>
      <c r="K43" s="137"/>
      <c r="L43" s="168">
        <v>4000</v>
      </c>
      <c r="M43" s="168">
        <v>3081.97</v>
      </c>
      <c r="N43" s="139">
        <v>-0.2</v>
      </c>
      <c r="O43" s="137"/>
      <c r="P43" s="168">
        <v>3900</v>
      </c>
      <c r="Q43" s="168">
        <v>2692.18</v>
      </c>
      <c r="R43" s="139">
        <v>-2.5000000000000001E-2</v>
      </c>
      <c r="S43" s="137"/>
      <c r="T43" s="168">
        <v>3700</v>
      </c>
      <c r="U43" s="168">
        <v>3145.35</v>
      </c>
      <c r="V43" s="139">
        <v>-5.128205128205128E-2</v>
      </c>
      <c r="W43" s="137"/>
      <c r="X43" s="168">
        <v>3700</v>
      </c>
      <c r="Y43" s="168">
        <v>3079.46</v>
      </c>
      <c r="Z43" s="139">
        <v>0</v>
      </c>
      <c r="AA43" s="137"/>
      <c r="AB43" s="168">
        <v>3300</v>
      </c>
      <c r="AC43" s="168">
        <v>3105.93</v>
      </c>
      <c r="AD43" s="139">
        <f t="shared" si="11"/>
        <v>-0.10810810810810811</v>
      </c>
      <c r="AE43" s="137"/>
      <c r="AF43" s="168">
        <v>3300</v>
      </c>
      <c r="AG43" s="108">
        <v>3300</v>
      </c>
      <c r="AH43" s="168">
        <v>2448.5700000000002</v>
      </c>
      <c r="AI43" s="139">
        <f t="shared" si="1"/>
        <v>0</v>
      </c>
      <c r="AJ43" s="139"/>
      <c r="AK43" s="348">
        <v>3300</v>
      </c>
      <c r="AL43" s="348">
        <v>2601.88</v>
      </c>
      <c r="AM43" s="289">
        <f t="shared" si="2"/>
        <v>0</v>
      </c>
      <c r="AN43" s="290"/>
      <c r="AO43" s="291">
        <v>3300</v>
      </c>
      <c r="AP43" s="348">
        <v>2473.23</v>
      </c>
      <c r="AQ43" s="289">
        <f t="shared" si="5"/>
        <v>0</v>
      </c>
      <c r="AR43" s="290"/>
      <c r="AS43" s="348">
        <v>3300</v>
      </c>
      <c r="AT43" s="348">
        <v>586.9</v>
      </c>
      <c r="AU43" s="289">
        <f t="shared" si="6"/>
        <v>0</v>
      </c>
      <c r="AV43" s="290"/>
      <c r="AW43" s="103">
        <v>3300</v>
      </c>
      <c r="AX43" s="292">
        <f t="shared" si="12"/>
        <v>0</v>
      </c>
      <c r="AY43" s="289">
        <f t="shared" si="7"/>
        <v>0</v>
      </c>
      <c r="AZ43" s="208"/>
    </row>
    <row r="44" spans="1:52" s="135" customFormat="1" x14ac:dyDescent="0.25">
      <c r="A44" s="135" t="s">
        <v>440</v>
      </c>
      <c r="B44" s="138" t="str">
        <f t="shared" si="10"/>
        <v>5730</v>
      </c>
      <c r="C44" s="135" t="s">
        <v>1199</v>
      </c>
      <c r="D44" s="168">
        <v>400</v>
      </c>
      <c r="E44" s="168">
        <v>1036.25</v>
      </c>
      <c r="F44" s="139"/>
      <c r="G44" s="137"/>
      <c r="H44" s="168">
        <v>700</v>
      </c>
      <c r="I44" s="168">
        <v>815</v>
      </c>
      <c r="J44" s="139">
        <v>0.75</v>
      </c>
      <c r="K44" s="137"/>
      <c r="L44" s="168">
        <v>700</v>
      </c>
      <c r="M44" s="168">
        <v>625</v>
      </c>
      <c r="N44" s="139">
        <v>0</v>
      </c>
      <c r="O44" s="137"/>
      <c r="P44" s="168">
        <v>800</v>
      </c>
      <c r="Q44" s="168">
        <v>1140</v>
      </c>
      <c r="R44" s="139">
        <v>0.14285714285714285</v>
      </c>
      <c r="S44" s="137"/>
      <c r="T44" s="168">
        <v>700</v>
      </c>
      <c r="U44" s="168">
        <v>1095</v>
      </c>
      <c r="V44" s="139">
        <v>-0.125</v>
      </c>
      <c r="W44" s="137"/>
      <c r="X44" s="168">
        <v>900</v>
      </c>
      <c r="Y44" s="168">
        <v>1065</v>
      </c>
      <c r="Z44" s="139">
        <v>0.2857142857142857</v>
      </c>
      <c r="AA44" s="137"/>
      <c r="AB44" s="168">
        <v>900</v>
      </c>
      <c r="AC44" s="168">
        <v>840</v>
      </c>
      <c r="AD44" s="139">
        <f t="shared" si="11"/>
        <v>0</v>
      </c>
      <c r="AE44" s="137"/>
      <c r="AF44" s="168">
        <v>1100</v>
      </c>
      <c r="AG44" s="108">
        <v>1100</v>
      </c>
      <c r="AH44" s="168">
        <v>1595</v>
      </c>
      <c r="AI44" s="139">
        <f t="shared" si="1"/>
        <v>0.22222222222222221</v>
      </c>
      <c r="AJ44" s="139"/>
      <c r="AK44" s="348">
        <v>1600</v>
      </c>
      <c r="AL44" s="348">
        <v>740</v>
      </c>
      <c r="AM44" s="289">
        <f t="shared" si="2"/>
        <v>0.45454545454545453</v>
      </c>
      <c r="AN44" s="290"/>
      <c r="AO44" s="291">
        <v>1600</v>
      </c>
      <c r="AP44" s="291">
        <v>1320</v>
      </c>
      <c r="AQ44" s="289">
        <f t="shared" si="5"/>
        <v>0</v>
      </c>
      <c r="AR44" s="290"/>
      <c r="AS44" s="348">
        <v>1600</v>
      </c>
      <c r="AT44" s="348">
        <v>1100</v>
      </c>
      <c r="AU44" s="289">
        <f t="shared" si="6"/>
        <v>0</v>
      </c>
      <c r="AV44" s="290"/>
      <c r="AW44" s="103">
        <v>2000</v>
      </c>
      <c r="AX44" s="292">
        <f t="shared" si="12"/>
        <v>400</v>
      </c>
      <c r="AY44" s="289">
        <f t="shared" si="7"/>
        <v>0.25</v>
      </c>
      <c r="AZ44" s="208"/>
    </row>
    <row r="45" spans="1:52" s="135" customFormat="1" x14ac:dyDescent="0.25">
      <c r="A45" s="135" t="s">
        <v>441</v>
      </c>
      <c r="B45" s="412" t="str">
        <f t="shared" si="10"/>
        <v>5850</v>
      </c>
      <c r="C45" s="58" t="s">
        <v>1276</v>
      </c>
      <c r="D45" s="168">
        <v>3800</v>
      </c>
      <c r="E45" s="168">
        <v>3327.91</v>
      </c>
      <c r="F45" s="139"/>
      <c r="G45" s="137"/>
      <c r="H45" s="168">
        <v>3600</v>
      </c>
      <c r="I45" s="168">
        <v>4794.9799999999996</v>
      </c>
      <c r="J45" s="139">
        <v>-5.2631578947368418E-2</v>
      </c>
      <c r="K45" s="137"/>
      <c r="L45" s="168">
        <v>3400</v>
      </c>
      <c r="M45" s="168">
        <v>1139.97</v>
      </c>
      <c r="N45" s="139">
        <v>-5.5555555555555552E-2</v>
      </c>
      <c r="O45" s="137"/>
      <c r="P45" s="168">
        <v>3400</v>
      </c>
      <c r="Q45" s="168">
        <v>4238.62</v>
      </c>
      <c r="R45" s="139">
        <v>0</v>
      </c>
      <c r="S45" s="137"/>
      <c r="T45" s="168">
        <v>3400</v>
      </c>
      <c r="U45" s="168">
        <v>5365.21</v>
      </c>
      <c r="V45" s="139">
        <v>0</v>
      </c>
      <c r="W45" s="137"/>
      <c r="X45" s="168">
        <v>3400</v>
      </c>
      <c r="Y45" s="168">
        <v>4331.8599999999997</v>
      </c>
      <c r="Z45" s="139">
        <v>0</v>
      </c>
      <c r="AA45" s="137"/>
      <c r="AB45" s="168">
        <v>3400</v>
      </c>
      <c r="AC45" s="168">
        <v>4010</v>
      </c>
      <c r="AD45" s="139">
        <f t="shared" si="11"/>
        <v>0</v>
      </c>
      <c r="AE45" s="137"/>
      <c r="AF45" s="168">
        <v>3500</v>
      </c>
      <c r="AG45" s="108">
        <v>3500</v>
      </c>
      <c r="AH45" s="168">
        <v>1775.77</v>
      </c>
      <c r="AI45" s="139">
        <f t="shared" si="1"/>
        <v>2.9411764705882353E-2</v>
      </c>
      <c r="AJ45" s="139"/>
      <c r="AK45" s="348">
        <v>3500</v>
      </c>
      <c r="AL45" s="348">
        <v>4751</v>
      </c>
      <c r="AM45" s="289">
        <f t="shared" si="2"/>
        <v>0</v>
      </c>
      <c r="AN45" s="290"/>
      <c r="AO45" s="291">
        <v>3500</v>
      </c>
      <c r="AP45" s="291">
        <v>3434.92</v>
      </c>
      <c r="AQ45" s="289">
        <f t="shared" si="5"/>
        <v>0</v>
      </c>
      <c r="AR45" s="290"/>
      <c r="AS45" s="213"/>
      <c r="AT45" s="348"/>
      <c r="AU45" s="289">
        <f t="shared" si="6"/>
        <v>-1</v>
      </c>
      <c r="AV45" s="290"/>
      <c r="AW45" s="103"/>
      <c r="AX45" s="292">
        <f t="shared" si="12"/>
        <v>0</v>
      </c>
      <c r="AY45" s="289" t="e">
        <f t="shared" si="7"/>
        <v>#DIV/0!</v>
      </c>
      <c r="AZ45" s="208"/>
    </row>
    <row r="46" spans="1:52" s="135" customFormat="1" x14ac:dyDescent="0.25">
      <c r="A46" s="135" t="s">
        <v>442</v>
      </c>
      <c r="B46" s="412" t="str">
        <f t="shared" si="10"/>
        <v>5870</v>
      </c>
      <c r="C46" s="58" t="s">
        <v>1277</v>
      </c>
      <c r="D46" s="168">
        <v>5000</v>
      </c>
      <c r="E46" s="168">
        <v>3995.03</v>
      </c>
      <c r="F46" s="139"/>
      <c r="G46" s="137"/>
      <c r="H46" s="168">
        <v>5000</v>
      </c>
      <c r="I46" s="168">
        <v>4119.62</v>
      </c>
      <c r="J46" s="139">
        <v>0</v>
      </c>
      <c r="K46" s="137"/>
      <c r="L46" s="168">
        <v>4500</v>
      </c>
      <c r="M46" s="168">
        <v>3914.43</v>
      </c>
      <c r="N46" s="139">
        <v>-0.1</v>
      </c>
      <c r="O46" s="137"/>
      <c r="P46" s="168">
        <v>4500</v>
      </c>
      <c r="Q46" s="168">
        <v>7674.81</v>
      </c>
      <c r="R46" s="139">
        <v>0</v>
      </c>
      <c r="S46" s="137"/>
      <c r="T46" s="168">
        <v>4500</v>
      </c>
      <c r="U46" s="168">
        <v>3505</v>
      </c>
      <c r="V46" s="139">
        <v>0</v>
      </c>
      <c r="W46" s="137"/>
      <c r="X46" s="168">
        <v>4500</v>
      </c>
      <c r="Y46" s="168">
        <v>3948.75</v>
      </c>
      <c r="Z46" s="139">
        <v>0</v>
      </c>
      <c r="AA46" s="137"/>
      <c r="AB46" s="168">
        <v>4500</v>
      </c>
      <c r="AC46" s="168">
        <v>1269.49</v>
      </c>
      <c r="AD46" s="139">
        <f t="shared" si="11"/>
        <v>0</v>
      </c>
      <c r="AE46" s="137"/>
      <c r="AF46" s="168">
        <v>4500</v>
      </c>
      <c r="AG46" s="108">
        <v>4500</v>
      </c>
      <c r="AH46" s="168">
        <v>2180</v>
      </c>
      <c r="AI46" s="139">
        <f t="shared" si="1"/>
        <v>0</v>
      </c>
      <c r="AJ46" s="139"/>
      <c r="AK46" s="348">
        <v>4500</v>
      </c>
      <c r="AL46" s="348">
        <v>3046</v>
      </c>
      <c r="AM46" s="289">
        <f t="shared" si="2"/>
        <v>0</v>
      </c>
      <c r="AN46" s="290"/>
      <c r="AO46" s="291">
        <v>4500</v>
      </c>
      <c r="AP46" s="291">
        <v>4303.95</v>
      </c>
      <c r="AQ46" s="289">
        <f t="shared" si="5"/>
        <v>0</v>
      </c>
      <c r="AR46" s="290"/>
      <c r="AS46" s="213"/>
      <c r="AT46" s="348"/>
      <c r="AU46" s="289">
        <f t="shared" si="6"/>
        <v>-1</v>
      </c>
      <c r="AV46" s="290"/>
      <c r="AW46" s="103"/>
      <c r="AX46" s="292">
        <f t="shared" si="12"/>
        <v>0</v>
      </c>
      <c r="AY46" s="289" t="e">
        <f t="shared" si="7"/>
        <v>#DIV/0!</v>
      </c>
      <c r="AZ46" s="208"/>
    </row>
    <row r="47" spans="1:52" s="135" customFormat="1" x14ac:dyDescent="0.25">
      <c r="A47" s="135" t="s">
        <v>443</v>
      </c>
      <c r="B47" s="138" t="str">
        <f t="shared" si="10"/>
        <v>5874</v>
      </c>
      <c r="C47" s="135" t="s">
        <v>1421</v>
      </c>
      <c r="D47" s="168">
        <v>3000</v>
      </c>
      <c r="E47" s="168">
        <v>894</v>
      </c>
      <c r="F47" s="139"/>
      <c r="G47" s="137"/>
      <c r="H47" s="168">
        <v>3000</v>
      </c>
      <c r="I47" s="168">
        <v>899.63</v>
      </c>
      <c r="J47" s="139">
        <v>0</v>
      </c>
      <c r="K47" s="137"/>
      <c r="L47" s="168">
        <v>2000</v>
      </c>
      <c r="M47" s="168">
        <v>510</v>
      </c>
      <c r="N47" s="139">
        <v>-0.33333333333333331</v>
      </c>
      <c r="O47" s="137"/>
      <c r="P47" s="168">
        <v>2000</v>
      </c>
      <c r="Q47" s="168">
        <v>2066</v>
      </c>
      <c r="R47" s="139">
        <v>0</v>
      </c>
      <c r="S47" s="137"/>
      <c r="T47" s="168">
        <v>4000</v>
      </c>
      <c r="U47" s="168">
        <v>2641.41</v>
      </c>
      <c r="V47" s="139">
        <v>1</v>
      </c>
      <c r="W47" s="137"/>
      <c r="X47" s="168">
        <v>4000</v>
      </c>
      <c r="Y47" s="168">
        <v>2770</v>
      </c>
      <c r="Z47" s="139">
        <v>0</v>
      </c>
      <c r="AA47" s="137"/>
      <c r="AB47" s="168">
        <v>4000</v>
      </c>
      <c r="AC47" s="168">
        <v>1433.5</v>
      </c>
      <c r="AD47" s="139">
        <f t="shared" si="11"/>
        <v>0</v>
      </c>
      <c r="AE47" s="137"/>
      <c r="AF47" s="168">
        <v>3500</v>
      </c>
      <c r="AG47" s="108">
        <v>3500</v>
      </c>
      <c r="AH47" s="168">
        <v>3230</v>
      </c>
      <c r="AI47" s="139">
        <f>(AG47-AB47)/AB47</f>
        <v>-0.125</v>
      </c>
      <c r="AJ47" s="139"/>
      <c r="AK47" s="348">
        <v>14000</v>
      </c>
      <c r="AL47" s="348">
        <v>13457</v>
      </c>
      <c r="AM47" s="289">
        <f t="shared" si="2"/>
        <v>3</v>
      </c>
      <c r="AN47" s="290"/>
      <c r="AO47" s="291">
        <v>10000</v>
      </c>
      <c r="AP47" s="291">
        <v>4569</v>
      </c>
      <c r="AQ47" s="289">
        <f>(AO47-AK47)/AK47</f>
        <v>-0.2857142857142857</v>
      </c>
      <c r="AR47" s="290"/>
      <c r="AS47" s="348">
        <v>12000</v>
      </c>
      <c r="AT47" s="348">
        <v>10229.6</v>
      </c>
      <c r="AU47" s="289">
        <f>(AS47-AO47)/AO47</f>
        <v>0.2</v>
      </c>
      <c r="AV47" s="290"/>
      <c r="AW47" s="108">
        <v>12000</v>
      </c>
      <c r="AX47" s="292">
        <f t="shared" si="12"/>
        <v>0</v>
      </c>
      <c r="AY47" s="289">
        <f>(AW47-AS47)/AS47</f>
        <v>0</v>
      </c>
      <c r="AZ47" s="208"/>
    </row>
    <row r="48" spans="1:52" s="64" customFormat="1" x14ac:dyDescent="0.25">
      <c r="A48" s="142"/>
      <c r="B48" s="142"/>
      <c r="C48" s="142" t="s">
        <v>168</v>
      </c>
      <c r="D48" s="143">
        <f>SUM(D18:D47)</f>
        <v>69000</v>
      </c>
      <c r="E48" s="143">
        <f>SUM(E18:E47)</f>
        <v>55511.239999999991</v>
      </c>
      <c r="F48" s="144">
        <v>-6.54E-2</v>
      </c>
      <c r="G48" s="142"/>
      <c r="H48" s="143">
        <f>SUM(H18:H47)</f>
        <v>68550</v>
      </c>
      <c r="I48" s="143">
        <f>SUM(I18:I47)</f>
        <v>68832.900000000009</v>
      </c>
      <c r="J48" s="144">
        <f>(H48-D48)/D48</f>
        <v>-6.5217391304347823E-3</v>
      </c>
      <c r="K48" s="142"/>
      <c r="L48" s="143">
        <f>SUM(L18:L47)</f>
        <v>63400</v>
      </c>
      <c r="M48" s="143">
        <f>SUM(M18:M47)</f>
        <v>62623.359999999993</v>
      </c>
      <c r="N48" s="144">
        <f>(L48-H48)/H48</f>
        <v>-7.5127644055433984E-2</v>
      </c>
      <c r="O48" s="142"/>
      <c r="P48" s="143">
        <f>SUM(P18:P47)</f>
        <v>62550</v>
      </c>
      <c r="Q48" s="143">
        <f>SUM(Q18:Q47)</f>
        <v>61931.71</v>
      </c>
      <c r="R48" s="144">
        <f>(P48-L48)/L48</f>
        <v>-1.3406940063091483E-2</v>
      </c>
      <c r="S48" s="142"/>
      <c r="T48" s="143">
        <f>SUM(T18:T47)</f>
        <v>65450</v>
      </c>
      <c r="U48" s="143">
        <f>SUM(U18:U47)</f>
        <v>61253.539999999994</v>
      </c>
      <c r="V48" s="144">
        <f>(T48-P48)/P48</f>
        <v>4.6362909672262191E-2</v>
      </c>
      <c r="W48" s="142"/>
      <c r="X48" s="143">
        <f>SUM(X18:X47)</f>
        <v>73550</v>
      </c>
      <c r="Y48" s="143">
        <f>SUM(Y18:Y47)</f>
        <v>70924.199999999983</v>
      </c>
      <c r="Z48" s="144">
        <f>(X48-T48)/T48</f>
        <v>0.12375859434682965</v>
      </c>
      <c r="AA48" s="142"/>
      <c r="AB48" s="143">
        <f>SUM(AB18:AB47)</f>
        <v>70600</v>
      </c>
      <c r="AC48" s="143">
        <f>SUM(AC18:AC47)</f>
        <v>65669.960000000006</v>
      </c>
      <c r="AD48" s="144">
        <f>(AB48-X48)/X48</f>
        <v>-4.010876954452753E-2</v>
      </c>
      <c r="AE48" s="142"/>
      <c r="AF48" s="143">
        <f>SUM(AF18:AF47)</f>
        <v>71175</v>
      </c>
      <c r="AG48" s="143">
        <f>SUM(AG18:AG47)</f>
        <v>71175</v>
      </c>
      <c r="AH48" s="143">
        <f>SUM(AH18:AH47)</f>
        <v>54972.47</v>
      </c>
      <c r="AI48" s="144">
        <f>(AG48-AB48)/AB48</f>
        <v>8.1444759206798865E-3</v>
      </c>
      <c r="AJ48" s="144"/>
      <c r="AK48" s="294">
        <f>SUM(AK18:AK47)</f>
        <v>82375</v>
      </c>
      <c r="AL48" s="294">
        <f>SUM(AL18:AL47)</f>
        <v>80559.28</v>
      </c>
      <c r="AM48" s="144">
        <f t="shared" si="2"/>
        <v>0.15735862311204776</v>
      </c>
      <c r="AN48" s="142"/>
      <c r="AO48" s="294">
        <f>SUM(AO18:AO47)</f>
        <v>79400</v>
      </c>
      <c r="AP48" s="294">
        <f>SUM(AP18:AP47)</f>
        <v>66635.7</v>
      </c>
      <c r="AQ48" s="144">
        <f>(AO48-AK48)/AK48</f>
        <v>-3.6115326251896812E-2</v>
      </c>
      <c r="AR48" s="142"/>
      <c r="AS48" s="294">
        <f>SUM(AS18:AS47)</f>
        <v>80400</v>
      </c>
      <c r="AT48" s="294">
        <f>SUM(AT18:AT47)</f>
        <v>47778.22</v>
      </c>
      <c r="AU48" s="144">
        <f>(AS48-AO48)/AO48</f>
        <v>1.2594458438287154E-2</v>
      </c>
      <c r="AV48" s="142"/>
      <c r="AW48" s="146">
        <f>SUM(AW18:AW47)</f>
        <v>85100</v>
      </c>
      <c r="AX48" s="146">
        <f>SUM(AX18:AX47)</f>
        <v>4700</v>
      </c>
      <c r="AY48" s="144">
        <f>(AW48-AS48)/AS48</f>
        <v>5.8457711442786067E-2</v>
      </c>
      <c r="AZ48" s="142"/>
    </row>
    <row r="49" spans="1:62" s="135" customFormat="1" x14ac:dyDescent="0.25">
      <c r="D49" s="62"/>
      <c r="E49" s="62"/>
      <c r="F49" s="139"/>
      <c r="G49" s="137"/>
      <c r="H49" s="62"/>
      <c r="I49" s="62"/>
      <c r="J49" s="139"/>
      <c r="K49" s="137"/>
      <c r="L49" s="62"/>
      <c r="M49" s="62"/>
      <c r="N49" s="139"/>
      <c r="O49" s="137"/>
      <c r="P49" s="62"/>
      <c r="Q49" s="62"/>
      <c r="R49" s="139"/>
      <c r="S49" s="137"/>
      <c r="T49" s="62"/>
      <c r="U49" s="62"/>
      <c r="V49" s="139"/>
      <c r="W49" s="137"/>
      <c r="X49" s="62"/>
      <c r="Y49" s="62"/>
      <c r="Z49" s="139"/>
      <c r="AA49" s="137"/>
      <c r="AB49" s="62"/>
      <c r="AC49" s="62"/>
      <c r="AD49" s="139"/>
      <c r="AE49" s="137"/>
      <c r="AF49" s="62"/>
      <c r="AG49" s="62"/>
      <c r="AH49" s="62"/>
      <c r="AI49" s="139"/>
      <c r="AJ49" s="139"/>
      <c r="AK49" s="62"/>
      <c r="AL49" s="62"/>
      <c r="AM49" s="289"/>
      <c r="AN49" s="290"/>
      <c r="AO49" s="62"/>
      <c r="AP49" s="62"/>
      <c r="AQ49" s="289"/>
      <c r="AR49" s="290"/>
      <c r="AS49" s="62"/>
      <c r="AT49" s="62"/>
      <c r="AU49" s="289"/>
      <c r="AV49" s="290"/>
      <c r="AW49" s="136"/>
      <c r="AX49" s="136"/>
      <c r="AY49" s="289"/>
    </row>
    <row r="50" spans="1:62" s="64" customFormat="1" ht="12.75" x14ac:dyDescent="0.2">
      <c r="A50" s="151"/>
      <c r="B50" s="151"/>
      <c r="C50" s="156" t="s">
        <v>169</v>
      </c>
      <c r="D50" s="153">
        <f>D15+D48</f>
        <v>127050</v>
      </c>
      <c r="E50" s="153">
        <f>E15+E48</f>
        <v>111499.85999999999</v>
      </c>
      <c r="F50" s="154">
        <v>4.4600000000000001E-2</v>
      </c>
      <c r="G50" s="151"/>
      <c r="H50" s="153">
        <f>H15+H48</f>
        <v>135122</v>
      </c>
      <c r="I50" s="153">
        <f>I15+I48</f>
        <v>135644.79999999999</v>
      </c>
      <c r="J50" s="154">
        <f>(H50-D50)/D50</f>
        <v>6.3534041715859899E-2</v>
      </c>
      <c r="K50" s="151"/>
      <c r="L50" s="153">
        <f>L15+L48</f>
        <v>140260.54</v>
      </c>
      <c r="M50" s="153">
        <f>M15+M48</f>
        <v>136007.24</v>
      </c>
      <c r="N50" s="154">
        <f>(L50-H50)/H50</f>
        <v>3.8028892408342153E-2</v>
      </c>
      <c r="O50" s="151"/>
      <c r="P50" s="153">
        <f>P15+P48</f>
        <v>144626.52000000002</v>
      </c>
      <c r="Q50" s="153">
        <f>Q15+Q48</f>
        <v>136544.51</v>
      </c>
      <c r="R50" s="154">
        <f>(P50-L50)/L50</f>
        <v>3.1127642885162215E-2</v>
      </c>
      <c r="S50" s="151"/>
      <c r="T50" s="153">
        <f>T15+T48</f>
        <v>149985</v>
      </c>
      <c r="U50" s="153">
        <f>U15+U48</f>
        <v>138012.76</v>
      </c>
      <c r="V50" s="154">
        <f>(T50-P50)/P50</f>
        <v>3.7050466263033786E-2</v>
      </c>
      <c r="W50" s="151"/>
      <c r="X50" s="153">
        <f>X15+X48</f>
        <v>158978.69</v>
      </c>
      <c r="Y50" s="153">
        <f>Y15+Y48</f>
        <v>150016.87999999998</v>
      </c>
      <c r="Z50" s="154">
        <f>(X50-T50)/T50</f>
        <v>5.996392972630598E-2</v>
      </c>
      <c r="AA50" s="151"/>
      <c r="AB50" s="153">
        <f>AB15+AB48</f>
        <v>157894.65</v>
      </c>
      <c r="AC50" s="153">
        <f>AC15+AC48</f>
        <v>145456.22</v>
      </c>
      <c r="AD50" s="154">
        <f>(AB50-X50)/X50</f>
        <v>-6.818775522681739E-3</v>
      </c>
      <c r="AE50" s="151"/>
      <c r="AF50" s="153" t="e">
        <f ca="1">AF15+AF48</f>
        <v>#NAME?</v>
      </c>
      <c r="AG50" s="153">
        <f>AG15+AG48</f>
        <v>174148.03</v>
      </c>
      <c r="AH50" s="153">
        <f>AH15+AH48</f>
        <v>156592.97</v>
      </c>
      <c r="AI50" s="154">
        <f>(AG50-AB50)/AB50</f>
        <v>0.10293812994930483</v>
      </c>
      <c r="AJ50" s="154"/>
      <c r="AK50" s="295">
        <f>AK15+AK48</f>
        <v>203856.6</v>
      </c>
      <c r="AL50" s="295">
        <f>AL15+AL48</f>
        <v>187339.41</v>
      </c>
      <c r="AM50" s="154">
        <f t="shared" si="2"/>
        <v>0.17059377588135799</v>
      </c>
      <c r="AN50" s="151"/>
      <c r="AO50" s="295">
        <f>AO15+AO48</f>
        <v>221875.46</v>
      </c>
      <c r="AP50" s="295">
        <f>AP15+AP48</f>
        <v>188927.35999999999</v>
      </c>
      <c r="AQ50" s="154">
        <f>(AO50-AK50)/AK50</f>
        <v>8.838987798285651E-2</v>
      </c>
      <c r="AR50" s="151"/>
      <c r="AS50" s="295">
        <f>AS15+AS48</f>
        <v>230539.89</v>
      </c>
      <c r="AT50" s="295">
        <f>AT15+AT48</f>
        <v>134352.74</v>
      </c>
      <c r="AU50" s="154">
        <f>(AS50-AO50)/AO50</f>
        <v>3.9050871150870053E-2</v>
      </c>
      <c r="AV50" s="151"/>
      <c r="AW50" s="155" t="e">
        <f>AW15+AW48</f>
        <v>#REF!</v>
      </c>
      <c r="AX50" s="155" t="e">
        <f>AX15+AX48</f>
        <v>#REF!</v>
      </c>
      <c r="AY50" s="154" t="e">
        <f>(AW50-AS50)/AS50</f>
        <v>#REF!</v>
      </c>
      <c r="AZ50" s="156"/>
    </row>
    <row r="51" spans="1:62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Q51" s="347"/>
      <c r="AS51" s="296"/>
    </row>
    <row r="52" spans="1:62" s="61" customFormat="1" thickBot="1" x14ac:dyDescent="0.25">
      <c r="C52" s="61" t="s">
        <v>170</v>
      </c>
      <c r="D52" s="69"/>
      <c r="E52" s="68">
        <f>D50-E50</f>
        <v>15550.140000000014</v>
      </c>
      <c r="G52" s="65"/>
      <c r="H52" s="69"/>
      <c r="I52" s="68">
        <f>H50-I50</f>
        <v>-522.79999999998836</v>
      </c>
      <c r="K52" s="65"/>
      <c r="L52" s="69"/>
      <c r="M52" s="68">
        <f>L50-M50</f>
        <v>4253.3000000000175</v>
      </c>
      <c r="O52" s="65"/>
      <c r="P52" s="69"/>
      <c r="Q52" s="68">
        <f>P50-Q50</f>
        <v>8082.0100000000093</v>
      </c>
      <c r="S52" s="65"/>
      <c r="T52" s="69"/>
      <c r="U52" s="68">
        <f>T50-U50</f>
        <v>11972.239999999991</v>
      </c>
      <c r="W52" s="65"/>
      <c r="X52" s="69"/>
      <c r="Y52" s="68">
        <f>X50-Y50</f>
        <v>8961.8100000000268</v>
      </c>
      <c r="AA52" s="65"/>
      <c r="AB52" s="69"/>
      <c r="AC52" s="68">
        <f>AB50-AC50</f>
        <v>12438.429999999993</v>
      </c>
      <c r="AE52" s="65"/>
      <c r="AF52" s="69"/>
      <c r="AG52" s="69"/>
      <c r="AH52" s="68">
        <f>AG50-AH50</f>
        <v>17555.059999999998</v>
      </c>
      <c r="AK52" s="69"/>
      <c r="AL52" s="68">
        <f>AK50-AL50</f>
        <v>16517.190000000002</v>
      </c>
      <c r="AN52" s="65"/>
      <c r="AO52" s="69"/>
      <c r="AP52" s="68">
        <f>AO50-AP50</f>
        <v>32948.100000000006</v>
      </c>
      <c r="AR52" s="65"/>
      <c r="AS52" s="69"/>
      <c r="AT52" s="68">
        <f>AS50-AT50</f>
        <v>96187.150000000023</v>
      </c>
      <c r="AV52" s="65"/>
      <c r="AW52" s="70"/>
      <c r="AX52" s="70"/>
    </row>
    <row r="53" spans="1:62" ht="14.25" thickTop="1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Q53" s="347"/>
      <c r="AS53" s="296"/>
      <c r="AW53" s="163" t="s">
        <v>947</v>
      </c>
      <c r="AX53" s="164"/>
      <c r="AY53" s="16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</row>
    <row r="54" spans="1:62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  <c r="AW54" s="136"/>
      <c r="AX54" s="136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</row>
    <row r="55" spans="1:62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  <c r="AW55" s="136"/>
      <c r="AX55" s="136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</row>
    <row r="56" spans="1:62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  <c r="AW56" s="136"/>
      <c r="AX56" s="136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</row>
    <row r="57" spans="1:62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  <c r="AW57" s="136"/>
      <c r="AX57" s="136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</row>
    <row r="58" spans="1:62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  <c r="AW58" s="136"/>
      <c r="AX58" s="136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</row>
    <row r="59" spans="1:62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  <c r="AW59" s="136"/>
      <c r="AX59" s="136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</row>
    <row r="60" spans="1:62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  <c r="AW60" s="136"/>
      <c r="AX60" s="136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</row>
    <row r="61" spans="1:62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  <c r="AW61" s="136"/>
      <c r="AX61" s="136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</row>
    <row r="62" spans="1:62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  <c r="AW62" s="136"/>
      <c r="AX62" s="136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</row>
    <row r="63" spans="1:62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  <c r="AW63" s="136"/>
      <c r="AX63" s="136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</row>
    <row r="64" spans="1:62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  <c r="AW64" s="136"/>
      <c r="AX64" s="136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</row>
    <row r="65" spans="4:62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  <c r="AW65" s="136"/>
      <c r="AX65" s="136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</row>
    <row r="66" spans="4:62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  <c r="AW66" s="136"/>
      <c r="AX66" s="136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</row>
    <row r="67" spans="4:62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  <c r="AW67" s="136"/>
      <c r="AX67" s="136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</row>
    <row r="68" spans="4:62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  <c r="AW68" s="136"/>
      <c r="AX68" s="136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</row>
    <row r="69" spans="4:62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  <c r="AW69" s="136"/>
      <c r="AX69" s="136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</row>
    <row r="70" spans="4:62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  <c r="AW70" s="136"/>
      <c r="AX70" s="136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</row>
    <row r="71" spans="4:62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  <c r="AW71" s="136"/>
      <c r="AX71" s="136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</row>
    <row r="72" spans="4:62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  <c r="AW72" s="136"/>
      <c r="AX72" s="136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</row>
    <row r="73" spans="4:62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  <c r="AW73" s="136"/>
      <c r="AX73" s="136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</row>
    <row r="74" spans="4:62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  <c r="AW74" s="136"/>
      <c r="AX74" s="136"/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  <c r="BI74" s="135"/>
      <c r="BJ74" s="135"/>
    </row>
    <row r="75" spans="4:62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  <c r="AW75" s="136"/>
      <c r="AX75" s="136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</row>
    <row r="76" spans="4:62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  <c r="AW76" s="136"/>
      <c r="AX76" s="136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</row>
    <row r="77" spans="4:62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  <c r="AW77" s="136"/>
      <c r="AX77" s="136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</row>
    <row r="78" spans="4:62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  <c r="AW78" s="136"/>
      <c r="AX78" s="136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</row>
    <row r="79" spans="4:62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62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296" t="s">
        <v>1128</v>
      </c>
      <c r="E118" s="135">
        <v>30.35</v>
      </c>
      <c r="F118" s="135">
        <v>25</v>
      </c>
      <c r="G118" s="290"/>
      <c r="H118" s="296"/>
      <c r="I118" s="287"/>
      <c r="J118" s="28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  <row r="381" spans="4:45" x14ac:dyDescent="0.25">
      <c r="D381" s="67"/>
      <c r="H381" s="67"/>
      <c r="L381" s="67"/>
      <c r="P381" s="67"/>
      <c r="T381" s="67"/>
      <c r="X381" s="67"/>
      <c r="AB381" s="67"/>
      <c r="AF381" s="67"/>
      <c r="AG381" s="67"/>
      <c r="AK381" s="296"/>
      <c r="AO381" s="296"/>
      <c r="AS381" s="296"/>
    </row>
    <row r="382" spans="4:45" x14ac:dyDescent="0.25">
      <c r="D382" s="67"/>
      <c r="H382" s="67"/>
      <c r="L382" s="67"/>
      <c r="P382" s="67"/>
      <c r="T382" s="67"/>
      <c r="X382" s="67"/>
      <c r="AB382" s="67"/>
      <c r="AF382" s="67"/>
      <c r="AG382" s="67"/>
      <c r="AK382" s="296"/>
      <c r="AO382" s="296"/>
      <c r="AS382" s="296"/>
    </row>
    <row r="383" spans="4:45" x14ac:dyDescent="0.25">
      <c r="D383" s="67"/>
      <c r="H383" s="67"/>
      <c r="L383" s="67"/>
      <c r="P383" s="67"/>
      <c r="T383" s="67"/>
      <c r="X383" s="67"/>
      <c r="AB383" s="67"/>
      <c r="AF383" s="67"/>
      <c r="AG383" s="67"/>
      <c r="AK383" s="296"/>
      <c r="AO383" s="296"/>
      <c r="AS383" s="296"/>
    </row>
    <row r="384" spans="4:45" x14ac:dyDescent="0.25">
      <c r="D384" s="67"/>
      <c r="H384" s="67"/>
      <c r="L384" s="67"/>
      <c r="P384" s="67"/>
      <c r="T384" s="67"/>
      <c r="X384" s="67"/>
      <c r="AB384" s="67"/>
      <c r="AF384" s="67"/>
      <c r="AG384" s="67"/>
      <c r="AK384" s="296"/>
      <c r="AO384" s="296"/>
      <c r="AS384" s="296"/>
    </row>
    <row r="385" spans="4:45" x14ac:dyDescent="0.25">
      <c r="D385" s="67"/>
      <c r="H385" s="67"/>
      <c r="L385" s="67"/>
      <c r="P385" s="67"/>
      <c r="T385" s="67"/>
      <c r="X385" s="67"/>
      <c r="AB385" s="67"/>
      <c r="AF385" s="67"/>
      <c r="AG385" s="67"/>
      <c r="AK385" s="296"/>
      <c r="AO385" s="296"/>
      <c r="AS385" s="296"/>
    </row>
    <row r="386" spans="4:45" x14ac:dyDescent="0.25">
      <c r="D386" s="67"/>
      <c r="H386" s="67"/>
      <c r="L386" s="67"/>
      <c r="P386" s="67"/>
      <c r="T386" s="67"/>
      <c r="X386" s="67"/>
      <c r="AB386" s="67"/>
      <c r="AF386" s="67"/>
      <c r="AG386" s="67"/>
      <c r="AK386" s="296"/>
      <c r="AO386" s="296"/>
      <c r="AS386" s="296"/>
    </row>
    <row r="387" spans="4:45" x14ac:dyDescent="0.25">
      <c r="D387" s="67"/>
      <c r="H387" s="67"/>
      <c r="L387" s="67"/>
      <c r="P387" s="67"/>
      <c r="T387" s="67"/>
      <c r="X387" s="67"/>
      <c r="AB387" s="67"/>
      <c r="AF387" s="67"/>
      <c r="AG387" s="67"/>
      <c r="AK387" s="296"/>
      <c r="AO387" s="296"/>
      <c r="AS387" s="296"/>
    </row>
    <row r="388" spans="4:45" x14ac:dyDescent="0.25">
      <c r="D388" s="67"/>
      <c r="H388" s="67"/>
      <c r="L388" s="67"/>
      <c r="P388" s="67"/>
      <c r="T388" s="67"/>
      <c r="X388" s="67"/>
      <c r="AB388" s="67"/>
      <c r="AF388" s="67"/>
      <c r="AG388" s="67"/>
      <c r="AK388" s="296"/>
      <c r="AO388" s="296"/>
      <c r="AS388" s="296"/>
    </row>
    <row r="389" spans="4:45" x14ac:dyDescent="0.25">
      <c r="D389" s="67"/>
      <c r="H389" s="67"/>
      <c r="L389" s="67"/>
      <c r="P389" s="67"/>
      <c r="T389" s="67"/>
      <c r="X389" s="67"/>
      <c r="AB389" s="67"/>
      <c r="AF389" s="67"/>
      <c r="AG389" s="67"/>
      <c r="AK389" s="296"/>
      <c r="AO389" s="296"/>
      <c r="AS389" s="296"/>
    </row>
    <row r="390" spans="4:45" x14ac:dyDescent="0.25">
      <c r="D390" s="67"/>
      <c r="H390" s="67"/>
      <c r="L390" s="67"/>
      <c r="P390" s="67"/>
      <c r="T390" s="67"/>
      <c r="X390" s="67"/>
      <c r="AB390" s="67"/>
      <c r="AF390" s="67"/>
      <c r="AG390" s="67"/>
      <c r="AK390" s="296"/>
      <c r="AO390" s="296"/>
      <c r="AS390" s="296"/>
    </row>
    <row r="391" spans="4:45" x14ac:dyDescent="0.25">
      <c r="D391" s="67"/>
      <c r="H391" s="67"/>
      <c r="L391" s="67"/>
      <c r="P391" s="67"/>
      <c r="T391" s="67"/>
      <c r="X391" s="67"/>
      <c r="AB391" s="67"/>
      <c r="AF391" s="67"/>
      <c r="AG391" s="67"/>
      <c r="AK391" s="296"/>
      <c r="AO391" s="296"/>
      <c r="AS391" s="296"/>
    </row>
    <row r="392" spans="4:45" x14ac:dyDescent="0.25">
      <c r="D392" s="67"/>
      <c r="H392" s="67"/>
      <c r="L392" s="67"/>
      <c r="P392" s="67"/>
      <c r="T392" s="67"/>
      <c r="X392" s="67"/>
      <c r="AB392" s="67"/>
      <c r="AF392" s="67"/>
      <c r="AG392" s="67"/>
      <c r="AK392" s="296"/>
      <c r="AO392" s="296"/>
      <c r="AS392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3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B423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.5703125" style="106" bestFit="1" customWidth="1"/>
    <col min="2" max="2" width="6.28515625" style="106" customWidth="1"/>
    <col min="3" max="3" width="36.5703125" style="106" bestFit="1" customWidth="1"/>
    <col min="4" max="4" width="12.28515625" style="135" bestFit="1" customWidth="1"/>
    <col min="5" max="5" width="11.5703125" style="135" bestFit="1" customWidth="1"/>
    <col min="6" max="6" width="8" style="135" bestFit="1" customWidth="1"/>
    <col min="7" max="7" width="1.85546875" style="135" customWidth="1"/>
    <col min="8" max="8" width="12.28515625" style="135" bestFit="1" customWidth="1"/>
    <col min="9" max="9" width="11.5703125" style="135" bestFit="1" customWidth="1"/>
    <col min="10" max="10" width="8" style="135" customWidth="1"/>
    <col min="11" max="11" width="1.85546875" style="135" customWidth="1"/>
    <col min="12" max="12" width="12.28515625" style="135" bestFit="1" customWidth="1"/>
    <col min="13" max="13" width="11.5703125" style="135" bestFit="1" customWidth="1"/>
    <col min="14" max="14" width="8.5703125" style="135" customWidth="1"/>
    <col min="15" max="15" width="1.85546875" style="135" customWidth="1"/>
    <col min="16" max="16" width="12.28515625" style="135" bestFit="1" customWidth="1"/>
    <col min="17" max="17" width="11.5703125" style="135" bestFit="1" customWidth="1"/>
    <col min="18" max="18" width="9" style="135" customWidth="1"/>
    <col min="19" max="19" width="1.85546875" style="135" customWidth="1"/>
    <col min="20" max="20" width="12.28515625" style="106" bestFit="1" customWidth="1"/>
    <col min="21" max="21" width="11.5703125" style="106" bestFit="1" customWidth="1"/>
    <col min="22" max="22" width="8.5703125" style="106" customWidth="1"/>
    <col min="23" max="23" width="1.85546875" style="106" customWidth="1"/>
    <col min="24" max="24" width="12.28515625" style="106" bestFit="1" customWidth="1"/>
    <col min="25" max="25" width="11.5703125" style="106" customWidth="1"/>
    <col min="26" max="26" width="8.28515625" style="106" bestFit="1" customWidth="1"/>
    <col min="27" max="27" width="2.42578125" style="106" customWidth="1"/>
    <col min="28" max="28" width="13.28515625" style="106" customWidth="1"/>
    <col min="29" max="29" width="13.5703125" style="106" customWidth="1"/>
    <col min="30" max="30" width="7.7109375" style="106" bestFit="1" customWidth="1"/>
    <col min="31" max="31" width="2.42578125" style="135" customWidth="1"/>
    <col min="32" max="33" width="13.28515625" style="135" customWidth="1"/>
    <col min="34" max="34" width="12.140625" style="135" customWidth="1"/>
    <col min="35" max="35" width="8.28515625" style="135" bestFit="1" customWidth="1"/>
    <col min="36" max="36" width="1.85546875" style="106" customWidth="1"/>
    <col min="37" max="38" width="13.28515625" style="347" customWidth="1"/>
    <col min="39" max="39" width="9.28515625" style="347" bestFit="1" customWidth="1"/>
    <col min="40" max="40" width="2.42578125" style="347" customWidth="1"/>
    <col min="41" max="41" width="13.28515625" style="287" bestFit="1" customWidth="1"/>
    <col min="42" max="42" width="13.140625" style="287" customWidth="1"/>
    <col min="43" max="43" width="8.28515625" style="287" bestFit="1" customWidth="1"/>
    <col min="44" max="44" width="2.42578125" style="347" customWidth="1"/>
    <col min="45" max="45" width="13.28515625" style="347" bestFit="1" customWidth="1"/>
    <col min="46" max="46" width="12.5703125" style="347" customWidth="1"/>
    <col min="47" max="47" width="9.28515625" style="347" customWidth="1"/>
    <col min="48" max="48" width="2.42578125" style="347" hidden="1" customWidth="1"/>
    <col min="49" max="49" width="12" style="107" hidden="1" customWidth="1"/>
    <col min="50" max="50" width="12.28515625" style="106" hidden="1" customWidth="1"/>
    <col min="51" max="51" width="13" style="106" hidden="1" customWidth="1"/>
    <col min="52" max="52" width="42.7109375" style="106" hidden="1" customWidth="1"/>
    <col min="53" max="53" width="11.42578125" style="106" hidden="1" customWidth="1"/>
    <col min="54" max="58" width="0" style="106" hidden="1" customWidth="1"/>
    <col min="59" max="16384" width="9.140625" style="106"/>
  </cols>
  <sheetData>
    <row r="1" spans="1:53" s="135" customFormat="1" x14ac:dyDescent="0.25">
      <c r="A1" s="289"/>
      <c r="B1" s="72"/>
      <c r="G1" s="137"/>
      <c r="K1" s="137"/>
      <c r="O1" s="137"/>
      <c r="S1" s="137"/>
      <c r="W1" s="137"/>
      <c r="AA1" s="137"/>
      <c r="AE1" s="137"/>
      <c r="AK1" s="347"/>
      <c r="AL1" s="347"/>
      <c r="AM1" s="347"/>
      <c r="AN1" s="290"/>
      <c r="AO1" s="287"/>
      <c r="AP1" s="287"/>
      <c r="AQ1" s="287"/>
      <c r="AR1" s="290"/>
      <c r="AS1" s="347"/>
      <c r="AT1" s="347"/>
      <c r="AU1" s="347"/>
      <c r="AV1" s="290"/>
      <c r="AW1" s="136"/>
      <c r="AX1" s="136"/>
    </row>
    <row r="2" spans="1:53" s="135" customFormat="1" x14ac:dyDescent="0.25">
      <c r="A2" s="289"/>
      <c r="B2" s="72"/>
      <c r="G2" s="137"/>
      <c r="K2" s="137"/>
      <c r="O2" s="137"/>
      <c r="S2" s="137"/>
      <c r="W2" s="137"/>
      <c r="AA2" s="137"/>
      <c r="AE2" s="137"/>
      <c r="AK2" s="347"/>
      <c r="AL2" s="347"/>
      <c r="AM2" s="347"/>
      <c r="AN2" s="290"/>
      <c r="AO2" s="287"/>
      <c r="AP2" s="287"/>
      <c r="AQ2" s="287"/>
      <c r="AR2" s="290"/>
      <c r="AS2" s="347"/>
      <c r="AT2" s="347"/>
      <c r="AU2" s="347"/>
      <c r="AV2" s="290"/>
      <c r="AW2" s="136"/>
      <c r="AX2" s="136"/>
    </row>
    <row r="3" spans="1:53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3" s="519" customFormat="1" ht="28.5" x14ac:dyDescent="0.3">
      <c r="B4" s="520"/>
      <c r="C4" s="503" t="s">
        <v>1489</v>
      </c>
      <c r="D4" s="521" t="s">
        <v>25</v>
      </c>
      <c r="E4" s="521" t="s">
        <v>27</v>
      </c>
      <c r="F4" s="521" t="s">
        <v>162</v>
      </c>
      <c r="H4" s="521" t="s">
        <v>25</v>
      </c>
      <c r="I4" s="521" t="s">
        <v>27</v>
      </c>
      <c r="J4" s="521" t="s">
        <v>162</v>
      </c>
      <c r="L4" s="521" t="s">
        <v>25</v>
      </c>
      <c r="M4" s="521" t="s">
        <v>27</v>
      </c>
      <c r="N4" s="521" t="s">
        <v>162</v>
      </c>
      <c r="P4" s="521" t="s">
        <v>25</v>
      </c>
      <c r="Q4" s="521" t="s">
        <v>27</v>
      </c>
      <c r="R4" s="521" t="s">
        <v>162</v>
      </c>
      <c r="T4" s="521" t="s">
        <v>25</v>
      </c>
      <c r="U4" s="521" t="s">
        <v>27</v>
      </c>
      <c r="V4" s="521" t="s">
        <v>162</v>
      </c>
      <c r="X4" s="537" t="s">
        <v>25</v>
      </c>
      <c r="Y4" s="521" t="s">
        <v>27</v>
      </c>
      <c r="Z4" s="521" t="s">
        <v>162</v>
      </c>
      <c r="AB4" s="537" t="s">
        <v>25</v>
      </c>
      <c r="AC4" s="521" t="s">
        <v>27</v>
      </c>
      <c r="AD4" s="521" t="s">
        <v>162</v>
      </c>
      <c r="AF4" s="537" t="s">
        <v>25</v>
      </c>
      <c r="AG4" s="532" t="s">
        <v>1040</v>
      </c>
      <c r="AH4" s="521" t="s">
        <v>27</v>
      </c>
      <c r="AI4" s="521" t="s">
        <v>162</v>
      </c>
      <c r="AJ4" s="521"/>
      <c r="AK4" s="537" t="s">
        <v>25</v>
      </c>
      <c r="AL4" s="521" t="s">
        <v>27</v>
      </c>
      <c r="AM4" s="521" t="s">
        <v>162</v>
      </c>
      <c r="AO4" s="537" t="s">
        <v>25</v>
      </c>
      <c r="AP4" s="521" t="s">
        <v>27</v>
      </c>
      <c r="AQ4" s="521" t="s">
        <v>162</v>
      </c>
      <c r="AS4" s="537" t="s">
        <v>25</v>
      </c>
      <c r="AT4" s="538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3" x14ac:dyDescent="0.25">
      <c r="A5" s="195" t="s">
        <v>161</v>
      </c>
      <c r="C5" s="61" t="s">
        <v>165</v>
      </c>
      <c r="AZ5" s="61"/>
    </row>
    <row r="6" spans="1:53" ht="14.25" x14ac:dyDescent="0.3">
      <c r="A6" s="289" t="s">
        <v>444</v>
      </c>
      <c r="B6" s="66" t="str">
        <f t="shared" ref="B6:B23" si="0">MID(A6,14,4)</f>
        <v>5188</v>
      </c>
      <c r="C6" s="106" t="s">
        <v>1179</v>
      </c>
      <c r="D6" s="291">
        <v>62619.12</v>
      </c>
      <c r="E6" s="291">
        <v>48798.92</v>
      </c>
      <c r="F6" s="289"/>
      <c r="G6" s="290"/>
      <c r="H6" s="291">
        <v>64248</v>
      </c>
      <c r="I6" s="291">
        <v>64432.38</v>
      </c>
      <c r="J6" s="47">
        <v>2.601250225170838E-2</v>
      </c>
      <c r="K6" s="290"/>
      <c r="L6" s="291">
        <v>68423.759999999995</v>
      </c>
      <c r="M6" s="291">
        <v>70636.800000000003</v>
      </c>
      <c r="N6" s="47">
        <v>6.4994396712738059E-2</v>
      </c>
      <c r="O6" s="290"/>
      <c r="P6" s="291">
        <v>75063.600000000006</v>
      </c>
      <c r="Q6" s="291">
        <v>75063.56</v>
      </c>
      <c r="R6" s="47">
        <v>9.703997558742769E-2</v>
      </c>
      <c r="S6" s="290"/>
      <c r="T6" s="291">
        <v>78842.880000000005</v>
      </c>
      <c r="U6" s="291">
        <v>73962.61</v>
      </c>
      <c r="V6" s="47">
        <v>5.0347705146036141E-2</v>
      </c>
      <c r="W6" s="290"/>
      <c r="X6" s="291">
        <v>82959.679999999993</v>
      </c>
      <c r="Y6" s="291">
        <v>74495.679999999993</v>
      </c>
      <c r="Z6" s="47">
        <v>5.2215241249431631E-2</v>
      </c>
      <c r="AA6" s="290"/>
      <c r="AB6" s="291">
        <v>77945.039999999994</v>
      </c>
      <c r="AC6" s="291">
        <v>76003.199999999997</v>
      </c>
      <c r="AD6" s="47">
        <v>-6.0446713391372774E-2</v>
      </c>
      <c r="AE6" s="137"/>
      <c r="AF6" s="136">
        <v>79448.399999999994</v>
      </c>
      <c r="AG6" s="278">
        <v>91203.839999999997</v>
      </c>
      <c r="AH6" s="168">
        <v>90854.399999999994</v>
      </c>
      <c r="AI6" s="139">
        <f>(AG6-AB6)/AB6</f>
        <v>0.17010447361371556</v>
      </c>
      <c r="AJ6" s="38"/>
      <c r="AK6" s="348">
        <v>96194.16</v>
      </c>
      <c r="AL6" s="348">
        <v>91932.68</v>
      </c>
      <c r="AM6" s="289">
        <f>(AK6-AG6)/AG6</f>
        <v>5.4716117216117292E-2</v>
      </c>
      <c r="AN6" s="290"/>
      <c r="AO6" s="348">
        <v>101769.12</v>
      </c>
      <c r="AP6" s="348">
        <v>102354</v>
      </c>
      <c r="AQ6" s="289">
        <f>(AO6-AK6)/AK6</f>
        <v>5.7955285435207206E-2</v>
      </c>
      <c r="AR6" s="290"/>
      <c r="AS6" s="348">
        <v>106905.60000000001</v>
      </c>
      <c r="AT6" s="348">
        <v>50176</v>
      </c>
      <c r="AU6" s="289">
        <f>(AS6-AO6)/AO6</f>
        <v>5.0471891670086276E-2</v>
      </c>
      <c r="AV6" s="290"/>
      <c r="AW6" s="108" t="e">
        <f>#REF!</f>
        <v>#REF!</v>
      </c>
      <c r="AX6" s="60" t="e">
        <f>AW6-AS6</f>
        <v>#REF!</v>
      </c>
      <c r="AY6" s="289" t="e">
        <f>(AW6-AS6)/AS6</f>
        <v>#REF!</v>
      </c>
      <c r="AZ6" s="102" t="s">
        <v>1388</v>
      </c>
      <c r="BA6" s="106">
        <v>1</v>
      </c>
    </row>
    <row r="7" spans="1:53" ht="14.25" x14ac:dyDescent="0.3">
      <c r="A7" s="289" t="s">
        <v>445</v>
      </c>
      <c r="B7" s="66" t="str">
        <f t="shared" si="0"/>
        <v>5122</v>
      </c>
      <c r="C7" s="106" t="s">
        <v>1180</v>
      </c>
      <c r="D7" s="291">
        <v>57002.400000000001</v>
      </c>
      <c r="E7" s="291">
        <v>8406.19</v>
      </c>
      <c r="F7" s="289"/>
      <c r="G7" s="290"/>
      <c r="H7" s="291">
        <v>59487</v>
      </c>
      <c r="I7" s="291">
        <v>19743.57</v>
      </c>
      <c r="J7" s="47">
        <v>4.3587638415224596E-2</v>
      </c>
      <c r="K7" s="290"/>
      <c r="L7" s="291">
        <v>63412.56</v>
      </c>
      <c r="M7" s="291">
        <v>61027.199999999997</v>
      </c>
      <c r="N7" s="47">
        <v>6.5990216349790673E-2</v>
      </c>
      <c r="O7" s="290"/>
      <c r="P7" s="291">
        <v>64936.800000000003</v>
      </c>
      <c r="Q7" s="291">
        <v>64890.15</v>
      </c>
      <c r="R7" s="47">
        <v>2.403687849851836E-2</v>
      </c>
      <c r="S7" s="290"/>
      <c r="T7" s="291">
        <v>68214.960000000006</v>
      </c>
      <c r="U7" s="291">
        <v>68280.31</v>
      </c>
      <c r="V7" s="47">
        <v>5.0482315112540248E-2</v>
      </c>
      <c r="W7" s="290"/>
      <c r="X7" s="291">
        <v>71808.960000000006</v>
      </c>
      <c r="Y7" s="291">
        <v>52395.96</v>
      </c>
      <c r="Z7" s="47">
        <v>5.2686390199451844E-2</v>
      </c>
      <c r="AA7" s="290"/>
      <c r="AB7" s="291">
        <v>69801.84</v>
      </c>
      <c r="AC7" s="291">
        <v>69266.960000000006</v>
      </c>
      <c r="AD7" s="47">
        <v>-2.795082953436465E-2</v>
      </c>
      <c r="AE7" s="137"/>
      <c r="AF7" s="136">
        <v>72975.600000000006</v>
      </c>
      <c r="AG7" s="278">
        <v>79302.240000000005</v>
      </c>
      <c r="AH7" s="168">
        <v>78998.399999999994</v>
      </c>
      <c r="AI7" s="139">
        <f>(AG7-AB7)/AB7</f>
        <v>0.13610529464552809</v>
      </c>
      <c r="AJ7" s="38"/>
      <c r="AK7" s="348">
        <v>83645.279999999999</v>
      </c>
      <c r="AL7" s="348">
        <v>80520.600000000006</v>
      </c>
      <c r="AM7" s="289">
        <f t="shared" ref="AM7:AM68" si="1">(AK7-AG7)/AG7</f>
        <v>5.4765666140073638E-2</v>
      </c>
      <c r="AN7" s="290"/>
      <c r="AO7" s="291">
        <v>88489.44</v>
      </c>
      <c r="AP7" s="348">
        <v>89040.38</v>
      </c>
      <c r="AQ7" s="289">
        <f t="shared" ref="AQ7:AQ68" si="2">(AO7-AK7)/AK7</f>
        <v>5.7913130304543231E-2</v>
      </c>
      <c r="AR7" s="290"/>
      <c r="AS7" s="348">
        <v>92936.88</v>
      </c>
      <c r="AT7" s="348">
        <v>43174.7</v>
      </c>
      <c r="AU7" s="289">
        <f t="shared" ref="AU7:AU68" si="3">(AS7-AO7)/AO7</f>
        <v>5.0259556394525742E-2</v>
      </c>
      <c r="AV7" s="290"/>
      <c r="AW7" s="108" t="e">
        <f>#REF!</f>
        <v>#REF!</v>
      </c>
      <c r="AX7" s="292" t="e">
        <f t="shared" ref="AX7:AX24" si="4">AW7-AS7</f>
        <v>#REF!</v>
      </c>
      <c r="AY7" s="289" t="e">
        <f t="shared" ref="AY7:AY68" si="5">(AW7-AS7)/AS7</f>
        <v>#REF!</v>
      </c>
      <c r="AZ7" s="102" t="s">
        <v>1389</v>
      </c>
      <c r="BA7" s="106">
        <v>2</v>
      </c>
    </row>
    <row r="8" spans="1:53" ht="14.25" x14ac:dyDescent="0.3">
      <c r="A8" s="289" t="s">
        <v>446</v>
      </c>
      <c r="B8" s="66" t="str">
        <f t="shared" si="0"/>
        <v>5160</v>
      </c>
      <c r="C8" s="106" t="s">
        <v>1181</v>
      </c>
      <c r="D8" s="291">
        <v>0</v>
      </c>
      <c r="E8" s="291">
        <v>0</v>
      </c>
      <c r="F8" s="289"/>
      <c r="G8" s="290"/>
      <c r="H8" s="291">
        <v>42533</v>
      </c>
      <c r="I8" s="291">
        <v>38580.78</v>
      </c>
      <c r="J8" s="47"/>
      <c r="K8" s="290"/>
      <c r="L8" s="291">
        <v>45309.599999999999</v>
      </c>
      <c r="M8" s="291">
        <v>55642.61</v>
      </c>
      <c r="N8" s="47">
        <v>6.5281075870500513E-2</v>
      </c>
      <c r="O8" s="290"/>
      <c r="P8" s="291">
        <v>52346.16</v>
      </c>
      <c r="Q8" s="291">
        <v>53976</v>
      </c>
      <c r="R8" s="47">
        <v>0.15529953917050704</v>
      </c>
      <c r="S8" s="290"/>
      <c r="T8" s="291">
        <v>56877.120000000003</v>
      </c>
      <c r="U8" s="291">
        <v>57285.72</v>
      </c>
      <c r="V8" s="47">
        <v>8.65576386118867E-2</v>
      </c>
      <c r="W8" s="290"/>
      <c r="X8" s="291">
        <v>59819.839999999997</v>
      </c>
      <c r="Y8" s="291">
        <v>53238.84</v>
      </c>
      <c r="Z8" s="47">
        <v>5.1738203340816025E-2</v>
      </c>
      <c r="AA8" s="290"/>
      <c r="AB8" s="291">
        <v>58192.56</v>
      </c>
      <c r="AC8" s="291">
        <v>58977.8</v>
      </c>
      <c r="AD8" s="47">
        <v>-2.7203014919464828E-2</v>
      </c>
      <c r="AE8" s="137"/>
      <c r="AF8" s="292">
        <v>62472.959999999999</v>
      </c>
      <c r="AG8" s="278">
        <v>66690.720000000001</v>
      </c>
      <c r="AH8" s="168">
        <v>66435.199999999997</v>
      </c>
      <c r="AI8" s="139">
        <f>(AG8-AB8)/AB8</f>
        <v>0.14603516325798355</v>
      </c>
      <c r="AJ8" s="38"/>
      <c r="AK8" s="348">
        <v>70344.72</v>
      </c>
      <c r="AL8" s="348">
        <v>67380</v>
      </c>
      <c r="AM8" s="289">
        <f t="shared" si="1"/>
        <v>5.4790231684408268E-2</v>
      </c>
      <c r="AN8" s="290"/>
      <c r="AO8" s="291">
        <v>74416.320000000007</v>
      </c>
      <c r="AP8" s="348">
        <v>74131.199999999997</v>
      </c>
      <c r="AQ8" s="289">
        <f t="shared" si="2"/>
        <v>5.7880676758682185E-2</v>
      </c>
      <c r="AR8" s="290"/>
      <c r="AS8" s="348">
        <v>78153.84</v>
      </c>
      <c r="AT8" s="348">
        <v>37430</v>
      </c>
      <c r="AU8" s="289">
        <f t="shared" si="3"/>
        <v>5.0224466891133412E-2</v>
      </c>
      <c r="AV8" s="290"/>
      <c r="AW8" s="108" t="e">
        <f>#REF!</f>
        <v>#REF!</v>
      </c>
      <c r="AX8" s="292" t="e">
        <f t="shared" si="4"/>
        <v>#REF!</v>
      </c>
      <c r="AY8" s="289" t="e">
        <f t="shared" si="5"/>
        <v>#REF!</v>
      </c>
      <c r="AZ8" s="102" t="s">
        <v>1390</v>
      </c>
      <c r="BA8" s="106">
        <v>3</v>
      </c>
    </row>
    <row r="9" spans="1:53" ht="14.25" x14ac:dyDescent="0.3">
      <c r="A9" s="289" t="s">
        <v>447</v>
      </c>
      <c r="B9" s="66" t="str">
        <f t="shared" si="0"/>
        <v>5161</v>
      </c>
      <c r="C9" s="106" t="s">
        <v>1182</v>
      </c>
      <c r="D9" s="291">
        <v>0</v>
      </c>
      <c r="E9" s="291">
        <v>0</v>
      </c>
      <c r="F9" s="289"/>
      <c r="G9" s="290"/>
      <c r="H9" s="291">
        <v>31899</v>
      </c>
      <c r="I9" s="291">
        <v>10169.73</v>
      </c>
      <c r="J9" s="47"/>
      <c r="K9" s="290"/>
      <c r="L9" s="291">
        <v>33982.199999999997</v>
      </c>
      <c r="M9" s="291">
        <v>0</v>
      </c>
      <c r="N9" s="47">
        <v>6.5306122448979501E-2</v>
      </c>
      <c r="O9" s="290"/>
      <c r="P9" s="291">
        <v>51838.78</v>
      </c>
      <c r="Q9" s="291">
        <v>58060.04</v>
      </c>
      <c r="R9" s="47">
        <v>0.52546862769332192</v>
      </c>
      <c r="S9" s="290"/>
      <c r="T9" s="291">
        <v>60948.72</v>
      </c>
      <c r="U9" s="291">
        <v>61182.25</v>
      </c>
      <c r="V9" s="47">
        <v>0.17573600304636805</v>
      </c>
      <c r="W9" s="290"/>
      <c r="X9" s="291">
        <v>64116.639999999999</v>
      </c>
      <c r="Y9" s="291">
        <v>45655.92</v>
      </c>
      <c r="Z9" s="47">
        <v>5.1976809357111985E-2</v>
      </c>
      <c r="AA9" s="290"/>
      <c r="AB9" s="291">
        <v>66711.600000000006</v>
      </c>
      <c r="AC9" s="291">
        <v>57832.6</v>
      </c>
      <c r="AD9" s="47">
        <v>4.0472488888999895E-2</v>
      </c>
      <c r="AE9" s="137"/>
      <c r="AF9" s="292">
        <v>62472.959999999999</v>
      </c>
      <c r="AG9" s="278">
        <v>66690.720000000001</v>
      </c>
      <c r="AH9" s="168">
        <v>66850.42</v>
      </c>
      <c r="AI9" s="139">
        <f>(AG9-AB9)/AB9</f>
        <v>-3.1298904538348138E-4</v>
      </c>
      <c r="AJ9" s="38"/>
      <c r="AK9" s="348">
        <v>70344.72</v>
      </c>
      <c r="AL9" s="348">
        <v>67784.28</v>
      </c>
      <c r="AM9" s="289">
        <f t="shared" si="1"/>
        <v>5.4790231684408268E-2</v>
      </c>
      <c r="AN9" s="290"/>
      <c r="AO9" s="291">
        <v>74416.320000000007</v>
      </c>
      <c r="AP9" s="348">
        <v>73703.520000000004</v>
      </c>
      <c r="AQ9" s="289">
        <f t="shared" si="2"/>
        <v>5.7880676758682185E-2</v>
      </c>
      <c r="AR9" s="290"/>
      <c r="AS9" s="348">
        <v>78153.84</v>
      </c>
      <c r="AT9" s="348">
        <v>36681.4</v>
      </c>
      <c r="AU9" s="289">
        <f t="shared" si="3"/>
        <v>5.0224466891133412E-2</v>
      </c>
      <c r="AV9" s="290"/>
      <c r="AW9" s="108" t="e">
        <f>#REF!</f>
        <v>#REF!</v>
      </c>
      <c r="AX9" s="292" t="e">
        <f t="shared" si="4"/>
        <v>#REF!</v>
      </c>
      <c r="AY9" s="289" t="e">
        <f t="shared" si="5"/>
        <v>#REF!</v>
      </c>
      <c r="AZ9" s="102" t="s">
        <v>1391</v>
      </c>
      <c r="BA9" s="106">
        <v>4</v>
      </c>
    </row>
    <row r="10" spans="1:53" ht="14.25" x14ac:dyDescent="0.3">
      <c r="A10" s="289" t="s">
        <v>881</v>
      </c>
      <c r="B10" s="66" t="str">
        <f t="shared" si="0"/>
        <v>5198</v>
      </c>
      <c r="C10" s="106" t="s">
        <v>1183</v>
      </c>
      <c r="D10" s="291">
        <v>0</v>
      </c>
      <c r="E10" s="291">
        <v>0</v>
      </c>
      <c r="F10" s="289"/>
      <c r="G10" s="290"/>
      <c r="H10" s="291">
        <v>0</v>
      </c>
      <c r="I10" s="291">
        <v>0</v>
      </c>
      <c r="J10" s="47"/>
      <c r="K10" s="290"/>
      <c r="L10" s="291">
        <v>0</v>
      </c>
      <c r="M10" s="291">
        <v>0</v>
      </c>
      <c r="N10" s="47"/>
      <c r="O10" s="290"/>
      <c r="P10" s="291">
        <v>0</v>
      </c>
      <c r="Q10" s="291">
        <v>0</v>
      </c>
      <c r="R10" s="47"/>
      <c r="S10" s="290"/>
      <c r="T10" s="291">
        <v>0</v>
      </c>
      <c r="U10" s="291">
        <v>0</v>
      </c>
      <c r="V10" s="47"/>
      <c r="W10" s="290"/>
      <c r="X10" s="291">
        <v>53624.17</v>
      </c>
      <c r="Y10" s="291">
        <v>54648</v>
      </c>
      <c r="Z10" s="47"/>
      <c r="AA10" s="290"/>
      <c r="AB10" s="291">
        <v>60197.04</v>
      </c>
      <c r="AC10" s="291">
        <v>61630.400000000001</v>
      </c>
      <c r="AD10" s="47">
        <v>0.12257289949662629</v>
      </c>
      <c r="AE10" s="137"/>
      <c r="AF10" s="292">
        <v>64665.36</v>
      </c>
      <c r="AG10" s="278">
        <v>69029.279999999999</v>
      </c>
      <c r="AH10" s="168">
        <v>68733.820000000007</v>
      </c>
      <c r="AI10" s="139">
        <f>(AG10-AB10)/AB10</f>
        <v>0.14672216441207073</v>
      </c>
      <c r="AJ10" s="38"/>
      <c r="AK10" s="348">
        <v>72808.56</v>
      </c>
      <c r="AL10" s="348">
        <v>69740</v>
      </c>
      <c r="AM10" s="289">
        <f t="shared" si="1"/>
        <v>5.4748941318814262E-2</v>
      </c>
      <c r="AN10" s="290"/>
      <c r="AO10" s="291">
        <v>77005.440000000002</v>
      </c>
      <c r="AP10" s="348">
        <v>77521.759999999995</v>
      </c>
      <c r="AQ10" s="289">
        <f t="shared" si="2"/>
        <v>5.7642672784628687E-2</v>
      </c>
      <c r="AR10" s="290"/>
      <c r="AS10" s="348">
        <v>80889.119999999995</v>
      </c>
      <c r="AT10" s="348">
        <v>38275.120000000003</v>
      </c>
      <c r="AU10" s="289">
        <f t="shared" si="3"/>
        <v>5.0433839479392534E-2</v>
      </c>
      <c r="AV10" s="290"/>
      <c r="AW10" s="108" t="e">
        <f>#REF!</f>
        <v>#REF!</v>
      </c>
      <c r="AX10" s="292" t="e">
        <f t="shared" si="4"/>
        <v>#REF!</v>
      </c>
      <c r="AY10" s="289" t="e">
        <f t="shared" si="5"/>
        <v>#REF!</v>
      </c>
      <c r="AZ10" s="102" t="s">
        <v>1392</v>
      </c>
      <c r="BA10" s="106">
        <v>5</v>
      </c>
    </row>
    <row r="11" spans="1:53" s="135" customFormat="1" ht="14.25" x14ac:dyDescent="0.3">
      <c r="A11" s="289" t="s">
        <v>1141</v>
      </c>
      <c r="B11" s="288" t="str">
        <f t="shared" si="0"/>
        <v>5112</v>
      </c>
      <c r="C11" s="287" t="s">
        <v>1395</v>
      </c>
      <c r="D11" s="291"/>
      <c r="E11" s="291"/>
      <c r="F11" s="289"/>
      <c r="G11" s="290"/>
      <c r="H11" s="291"/>
      <c r="I11" s="291"/>
      <c r="J11" s="47"/>
      <c r="K11" s="290"/>
      <c r="L11" s="291"/>
      <c r="M11" s="291"/>
      <c r="N11" s="47"/>
      <c r="O11" s="290"/>
      <c r="P11" s="291"/>
      <c r="Q11" s="291"/>
      <c r="R11" s="47"/>
      <c r="S11" s="290"/>
      <c r="T11" s="291"/>
      <c r="U11" s="291"/>
      <c r="V11" s="47"/>
      <c r="W11" s="290"/>
      <c r="X11" s="291"/>
      <c r="Y11" s="291"/>
      <c r="Z11" s="47"/>
      <c r="AA11" s="290"/>
      <c r="AB11" s="291"/>
      <c r="AC11" s="291"/>
      <c r="AD11" s="47"/>
      <c r="AE11" s="137"/>
      <c r="AF11" s="136"/>
      <c r="AG11" s="278"/>
      <c r="AH11" s="168"/>
      <c r="AI11" s="139"/>
      <c r="AJ11" s="139"/>
      <c r="AK11" s="348">
        <v>49250.7</v>
      </c>
      <c r="AL11" s="348">
        <v>49117.04</v>
      </c>
      <c r="AM11" s="289" t="e">
        <f t="shared" si="1"/>
        <v>#DIV/0!</v>
      </c>
      <c r="AN11" s="290"/>
      <c r="AO11" s="291">
        <v>52085.16</v>
      </c>
      <c r="AP11" s="348">
        <v>55402.85</v>
      </c>
      <c r="AQ11" s="289">
        <f t="shared" si="2"/>
        <v>5.7551669316375335E-2</v>
      </c>
      <c r="AR11" s="290"/>
      <c r="AS11" s="348">
        <v>54731.7</v>
      </c>
      <c r="AT11" s="348">
        <v>29917.200000000001</v>
      </c>
      <c r="AU11" s="289">
        <f t="shared" si="3"/>
        <v>5.0811785929043771E-2</v>
      </c>
      <c r="AV11" s="290"/>
      <c r="AW11" s="108" t="e">
        <f>#REF!</f>
        <v>#REF!</v>
      </c>
      <c r="AX11" s="292" t="e">
        <f t="shared" si="4"/>
        <v>#REF!</v>
      </c>
      <c r="AY11" s="289" t="e">
        <f t="shared" si="5"/>
        <v>#REF!</v>
      </c>
      <c r="AZ11" s="102" t="s">
        <v>1393</v>
      </c>
      <c r="BA11" s="135">
        <v>6</v>
      </c>
    </row>
    <row r="12" spans="1:53" ht="14.25" x14ac:dyDescent="0.3">
      <c r="A12" s="289" t="s">
        <v>449</v>
      </c>
      <c r="B12" s="66" t="str">
        <f t="shared" si="0"/>
        <v>5168</v>
      </c>
      <c r="C12" s="106" t="s">
        <v>1184</v>
      </c>
      <c r="D12" s="291">
        <v>16106.31</v>
      </c>
      <c r="E12" s="291">
        <v>11138.01</v>
      </c>
      <c r="F12" s="289"/>
      <c r="G12" s="290"/>
      <c r="H12" s="291">
        <v>16521</v>
      </c>
      <c r="I12" s="291">
        <v>15669.36</v>
      </c>
      <c r="J12" s="47">
        <v>2.5747051931820541E-2</v>
      </c>
      <c r="K12" s="290"/>
      <c r="L12" s="291">
        <v>17594.87</v>
      </c>
      <c r="M12" s="291">
        <v>629.70000000000005</v>
      </c>
      <c r="N12" s="47">
        <v>6.5000302645118274E-2</v>
      </c>
      <c r="O12" s="290"/>
      <c r="P12" s="291">
        <v>0</v>
      </c>
      <c r="Q12" s="291">
        <v>0</v>
      </c>
      <c r="R12" s="47">
        <v>-1</v>
      </c>
      <c r="S12" s="290"/>
      <c r="T12" s="291">
        <v>0</v>
      </c>
      <c r="U12" s="291">
        <v>0</v>
      </c>
      <c r="V12" s="47"/>
      <c r="W12" s="290"/>
      <c r="X12" s="291">
        <v>22977.27</v>
      </c>
      <c r="Y12" s="291">
        <v>23713.8</v>
      </c>
      <c r="Z12" s="47"/>
      <c r="AA12" s="290"/>
      <c r="AB12" s="213">
        <v>32249.16</v>
      </c>
      <c r="AC12" s="291">
        <v>27508.02</v>
      </c>
      <c r="AD12" s="47">
        <v>0.40352443958747053</v>
      </c>
      <c r="AE12" s="137"/>
      <c r="AF12" s="136">
        <v>28877.040000000001</v>
      </c>
      <c r="AG12" s="278">
        <v>29023.200000000001</v>
      </c>
      <c r="AH12" s="168">
        <v>30891.98</v>
      </c>
      <c r="AI12" s="139">
        <f t="shared" ref="AI12:AI17" si="6">(AG12-AB12)/AB12</f>
        <v>-0.10003237293622529</v>
      </c>
      <c r="AJ12" s="38"/>
      <c r="AK12" s="348">
        <v>39606.75</v>
      </c>
      <c r="AL12" s="348">
        <v>39275</v>
      </c>
      <c r="AM12" s="289">
        <f t="shared" si="1"/>
        <v>0.36465827338129492</v>
      </c>
      <c r="AN12" s="290"/>
      <c r="AO12" s="291">
        <v>43365.15</v>
      </c>
      <c r="AP12" s="348">
        <v>43630.99</v>
      </c>
      <c r="AQ12" s="289">
        <f t="shared" si="2"/>
        <v>9.4892915980230683E-2</v>
      </c>
      <c r="AR12" s="290"/>
      <c r="AS12" s="348">
        <v>45557.55</v>
      </c>
      <c r="AT12" s="348">
        <v>21364.92</v>
      </c>
      <c r="AU12" s="289">
        <f t="shared" si="3"/>
        <v>5.0556725850135452E-2</v>
      </c>
      <c r="AV12" s="290"/>
      <c r="AW12" s="342" t="e">
        <f>#REF!</f>
        <v>#REF!</v>
      </c>
      <c r="AX12" s="292" t="e">
        <f t="shared" si="4"/>
        <v>#REF!</v>
      </c>
      <c r="AY12" s="289" t="e">
        <f t="shared" si="5"/>
        <v>#REF!</v>
      </c>
      <c r="AZ12" s="102" t="s">
        <v>1394</v>
      </c>
      <c r="BA12" s="106">
        <v>7</v>
      </c>
    </row>
    <row r="13" spans="1:53" ht="15" x14ac:dyDescent="0.25">
      <c r="A13" s="289" t="s">
        <v>450</v>
      </c>
      <c r="B13" s="66" t="str">
        <f t="shared" si="0"/>
        <v>5180</v>
      </c>
      <c r="C13" s="106" t="s">
        <v>1185</v>
      </c>
      <c r="D13" s="291">
        <v>52000</v>
      </c>
      <c r="E13" s="291">
        <v>79275</v>
      </c>
      <c r="F13" s="289"/>
      <c r="G13" s="290"/>
      <c r="H13" s="291">
        <v>73000</v>
      </c>
      <c r="I13" s="291">
        <v>72797.5</v>
      </c>
      <c r="J13" s="47">
        <v>0.40384615384615385</v>
      </c>
      <c r="K13" s="290"/>
      <c r="L13" s="291">
        <v>73000</v>
      </c>
      <c r="M13" s="291">
        <v>71989.570000000007</v>
      </c>
      <c r="N13" s="47">
        <v>0</v>
      </c>
      <c r="O13" s="290"/>
      <c r="P13" s="291">
        <v>76440</v>
      </c>
      <c r="Q13" s="291">
        <v>77440</v>
      </c>
      <c r="R13" s="47">
        <v>4.7123287671232875E-2</v>
      </c>
      <c r="S13" s="290"/>
      <c r="T13" s="291">
        <v>80300</v>
      </c>
      <c r="U13" s="291">
        <v>78430</v>
      </c>
      <c r="V13" s="47">
        <v>5.0497121925693354E-2</v>
      </c>
      <c r="W13" s="290"/>
      <c r="X13" s="291">
        <v>80300</v>
      </c>
      <c r="Y13" s="291">
        <v>76230</v>
      </c>
      <c r="Z13" s="47">
        <v>0</v>
      </c>
      <c r="AA13" s="290"/>
      <c r="AB13" s="300">
        <v>94900</v>
      </c>
      <c r="AC13" s="291">
        <v>86710</v>
      </c>
      <c r="AD13" s="47">
        <v>0.18181818181818182</v>
      </c>
      <c r="AE13" s="137"/>
      <c r="AF13" s="168">
        <v>94900</v>
      </c>
      <c r="AG13" s="300">
        <v>94900</v>
      </c>
      <c r="AH13" s="168">
        <v>94120</v>
      </c>
      <c r="AI13" s="139">
        <f t="shared" si="6"/>
        <v>0</v>
      </c>
      <c r="AJ13" s="38"/>
      <c r="AK13" s="300">
        <v>94900</v>
      </c>
      <c r="AL13" s="348">
        <v>103446.2</v>
      </c>
      <c r="AM13" s="289">
        <f t="shared" si="1"/>
        <v>0</v>
      </c>
      <c r="AN13" s="290"/>
      <c r="AO13" s="300">
        <v>94900</v>
      </c>
      <c r="AP13" s="348">
        <v>93730</v>
      </c>
      <c r="AQ13" s="289">
        <f t="shared" si="2"/>
        <v>0</v>
      </c>
      <c r="AR13" s="290"/>
      <c r="AS13" s="300">
        <v>120450</v>
      </c>
      <c r="AT13" s="348">
        <v>56430</v>
      </c>
      <c r="AU13" s="289">
        <f t="shared" si="3"/>
        <v>0.26923076923076922</v>
      </c>
      <c r="AV13" s="290"/>
      <c r="AW13" s="300" t="e">
        <f>#REF!</f>
        <v>#REF!</v>
      </c>
      <c r="AX13" s="292" t="e">
        <f t="shared" si="4"/>
        <v>#REF!</v>
      </c>
      <c r="AY13" s="289" t="e">
        <f t="shared" si="5"/>
        <v>#REF!</v>
      </c>
      <c r="AZ13" s="330" t="s">
        <v>1736</v>
      </c>
      <c r="BA13" s="106">
        <v>8</v>
      </c>
    </row>
    <row r="14" spans="1:53" ht="14.25" x14ac:dyDescent="0.3">
      <c r="A14" s="289" t="s">
        <v>448</v>
      </c>
      <c r="B14" s="66" t="str">
        <f t="shared" si="0"/>
        <v>5167</v>
      </c>
      <c r="C14" s="106" t="s">
        <v>1186</v>
      </c>
      <c r="D14" s="291">
        <v>78472</v>
      </c>
      <c r="E14" s="291">
        <v>98499.31</v>
      </c>
      <c r="F14" s="289"/>
      <c r="G14" s="290"/>
      <c r="H14" s="291">
        <v>62560</v>
      </c>
      <c r="I14" s="291">
        <v>66540.820000000007</v>
      </c>
      <c r="J14" s="47">
        <v>-0.2027729636048527</v>
      </c>
      <c r="K14" s="290"/>
      <c r="L14" s="291">
        <v>52000</v>
      </c>
      <c r="M14" s="291">
        <v>109323.26</v>
      </c>
      <c r="N14" s="47">
        <v>-0.16879795396419436</v>
      </c>
      <c r="O14" s="290"/>
      <c r="P14" s="291">
        <v>56000</v>
      </c>
      <c r="Q14" s="291">
        <v>77147.55</v>
      </c>
      <c r="R14" s="47">
        <v>7.6923076923076927E-2</v>
      </c>
      <c r="S14" s="290"/>
      <c r="T14" s="291">
        <v>85000</v>
      </c>
      <c r="U14" s="291">
        <v>69875.570000000007</v>
      </c>
      <c r="V14" s="47">
        <v>0.5178571428571429</v>
      </c>
      <c r="W14" s="290"/>
      <c r="X14" s="291">
        <v>93500</v>
      </c>
      <c r="Y14" s="291">
        <v>81665.48</v>
      </c>
      <c r="Z14" s="47">
        <v>0.1</v>
      </c>
      <c r="AA14" s="290"/>
      <c r="AB14" s="300">
        <v>111384</v>
      </c>
      <c r="AC14" s="291">
        <v>99272.33</v>
      </c>
      <c r="AD14" s="47">
        <v>0.19127272727272726</v>
      </c>
      <c r="AE14" s="137"/>
      <c r="AF14" s="168">
        <v>114954</v>
      </c>
      <c r="AG14" s="300">
        <v>115234</v>
      </c>
      <c r="AH14" s="168">
        <v>95728.46</v>
      </c>
      <c r="AI14" s="139">
        <f t="shared" si="6"/>
        <v>3.4565108094519861E-2</v>
      </c>
      <c r="AJ14" s="38"/>
      <c r="AK14" s="300">
        <v>122892</v>
      </c>
      <c r="AL14" s="348">
        <v>88167.24</v>
      </c>
      <c r="AM14" s="289">
        <f t="shared" si="1"/>
        <v>6.6456080670635409E-2</v>
      </c>
      <c r="AN14" s="290"/>
      <c r="AO14" s="300">
        <v>122892</v>
      </c>
      <c r="AP14" s="348">
        <v>68608.009999999995</v>
      </c>
      <c r="AQ14" s="289">
        <f t="shared" si="2"/>
        <v>0</v>
      </c>
      <c r="AR14" s="290"/>
      <c r="AS14" s="300">
        <v>122892</v>
      </c>
      <c r="AT14" s="348">
        <v>72139.850000000006</v>
      </c>
      <c r="AU14" s="289">
        <f t="shared" si="3"/>
        <v>0</v>
      </c>
      <c r="AV14" s="290"/>
      <c r="AW14" s="300" t="e">
        <f>#REF!</f>
        <v>#REF!</v>
      </c>
      <c r="AX14" s="292" t="e">
        <f t="shared" si="4"/>
        <v>#REF!</v>
      </c>
      <c r="AY14" s="289" t="e">
        <f t="shared" si="5"/>
        <v>#REF!</v>
      </c>
      <c r="AZ14" s="102" t="s">
        <v>976</v>
      </c>
      <c r="BA14" s="106">
        <v>9</v>
      </c>
    </row>
    <row r="15" spans="1:53" ht="14.25" x14ac:dyDescent="0.3">
      <c r="A15" s="289" t="s">
        <v>451</v>
      </c>
      <c r="B15" s="66" t="str">
        <f t="shared" si="0"/>
        <v>5165</v>
      </c>
      <c r="C15" s="106" t="s">
        <v>1187</v>
      </c>
      <c r="D15" s="291">
        <v>0</v>
      </c>
      <c r="E15" s="291">
        <v>0</v>
      </c>
      <c r="F15" s="289"/>
      <c r="G15" s="290"/>
      <c r="H15" s="291">
        <v>17325</v>
      </c>
      <c r="I15" s="291">
        <v>21845.93</v>
      </c>
      <c r="J15" s="47"/>
      <c r="K15" s="290"/>
      <c r="L15" s="291">
        <v>16200</v>
      </c>
      <c r="M15" s="291">
        <v>15250</v>
      </c>
      <c r="N15" s="47">
        <v>-6.4935064935064929E-2</v>
      </c>
      <c r="O15" s="290"/>
      <c r="P15" s="291">
        <v>20160</v>
      </c>
      <c r="Q15" s="291">
        <v>28360</v>
      </c>
      <c r="R15" s="47">
        <v>0.24444444444444444</v>
      </c>
      <c r="S15" s="290"/>
      <c r="T15" s="291">
        <v>30360</v>
      </c>
      <c r="U15" s="291">
        <v>28192.67</v>
      </c>
      <c r="V15" s="47">
        <v>0.50595238095238093</v>
      </c>
      <c r="W15" s="290"/>
      <c r="X15" s="291">
        <v>32890</v>
      </c>
      <c r="Y15" s="291">
        <v>25370</v>
      </c>
      <c r="Z15" s="47">
        <v>8.3333333333333329E-2</v>
      </c>
      <c r="AA15" s="290"/>
      <c r="AB15" s="300">
        <v>49500</v>
      </c>
      <c r="AC15" s="291">
        <v>49586.2</v>
      </c>
      <c r="AD15" s="47">
        <v>0.50501672240802675</v>
      </c>
      <c r="AE15" s="137"/>
      <c r="AF15" s="348">
        <v>49500</v>
      </c>
      <c r="AG15" s="300">
        <v>49500</v>
      </c>
      <c r="AH15" s="168">
        <v>47871.7</v>
      </c>
      <c r="AI15" s="139">
        <f t="shared" si="6"/>
        <v>0</v>
      </c>
      <c r="AJ15" s="38"/>
      <c r="AK15" s="300">
        <v>49500</v>
      </c>
      <c r="AL15" s="348">
        <v>52107.1</v>
      </c>
      <c r="AM15" s="289">
        <f t="shared" si="1"/>
        <v>0</v>
      </c>
      <c r="AN15" s="290"/>
      <c r="AO15" s="300">
        <v>49500</v>
      </c>
      <c r="AP15" s="348">
        <v>47857.04</v>
      </c>
      <c r="AQ15" s="289">
        <f t="shared" si="2"/>
        <v>0</v>
      </c>
      <c r="AR15" s="290"/>
      <c r="AS15" s="300">
        <v>75375</v>
      </c>
      <c r="AT15" s="348">
        <v>21105</v>
      </c>
      <c r="AU15" s="289">
        <f t="shared" si="3"/>
        <v>0.52272727272727271</v>
      </c>
      <c r="AV15" s="290"/>
      <c r="AW15" s="300" t="e">
        <f>#REF!</f>
        <v>#REF!</v>
      </c>
      <c r="AX15" s="292" t="e">
        <f t="shared" si="4"/>
        <v>#REF!</v>
      </c>
      <c r="AY15" s="289" t="e">
        <f t="shared" si="5"/>
        <v>#REF!</v>
      </c>
      <c r="AZ15" s="339" t="s">
        <v>1737</v>
      </c>
      <c r="BA15" s="106">
        <v>10</v>
      </c>
    </row>
    <row r="16" spans="1:53" ht="14.25" hidden="1" x14ac:dyDescent="0.3">
      <c r="A16" s="289" t="s">
        <v>452</v>
      </c>
      <c r="B16" s="66" t="str">
        <f t="shared" si="0"/>
        <v>5185</v>
      </c>
      <c r="C16" s="106" t="s">
        <v>1188</v>
      </c>
      <c r="D16" s="291">
        <v>13531.28</v>
      </c>
      <c r="E16" s="291">
        <v>50726.12</v>
      </c>
      <c r="F16" s="289"/>
      <c r="G16" s="290"/>
      <c r="H16" s="291">
        <v>14366</v>
      </c>
      <c r="I16" s="291">
        <v>37207.35</v>
      </c>
      <c r="J16" s="47">
        <v>6.168817731951444E-2</v>
      </c>
      <c r="K16" s="290"/>
      <c r="L16" s="291">
        <v>19133.3</v>
      </c>
      <c r="M16" s="291">
        <v>29764.34</v>
      </c>
      <c r="N16" s="47">
        <v>0.3318460253376026</v>
      </c>
      <c r="O16" s="290"/>
      <c r="P16" s="291">
        <v>27913.599999999999</v>
      </c>
      <c r="Q16" s="291">
        <v>34112.35</v>
      </c>
      <c r="R16" s="47">
        <v>0.45890149634407029</v>
      </c>
      <c r="S16" s="290"/>
      <c r="T16" s="291">
        <v>37000</v>
      </c>
      <c r="U16" s="291">
        <v>51897.77</v>
      </c>
      <c r="V16" s="47">
        <v>0.32551874355153049</v>
      </c>
      <c r="W16" s="290"/>
      <c r="X16" s="291">
        <v>35000</v>
      </c>
      <c r="Y16" s="291">
        <v>85881.84</v>
      </c>
      <c r="Z16" s="47">
        <v>-5.4054054054054057E-2</v>
      </c>
      <c r="AA16" s="290"/>
      <c r="AB16" s="291">
        <v>48360</v>
      </c>
      <c r="AC16" s="291">
        <v>37250.339999999997</v>
      </c>
      <c r="AD16" s="47">
        <v>0.38171428571428573</v>
      </c>
      <c r="AE16" s="137"/>
      <c r="AF16" s="168">
        <v>48360</v>
      </c>
      <c r="AG16" s="278">
        <v>48360</v>
      </c>
      <c r="AH16" s="168">
        <v>42529.49</v>
      </c>
      <c r="AI16" s="139">
        <f t="shared" si="6"/>
        <v>0</v>
      </c>
      <c r="AJ16" s="38"/>
      <c r="AK16" s="348">
        <v>0</v>
      </c>
      <c r="AL16" s="348"/>
      <c r="AM16" s="289"/>
      <c r="AN16" s="290"/>
      <c r="AO16" s="291"/>
      <c r="AP16" s="348"/>
      <c r="AQ16" s="289"/>
      <c r="AR16" s="290"/>
      <c r="AS16" s="348"/>
      <c r="AT16" s="496">
        <v>13646.34</v>
      </c>
      <c r="AU16" s="289" t="e">
        <f t="shared" si="3"/>
        <v>#DIV/0!</v>
      </c>
      <c r="AV16" s="290"/>
      <c r="AW16" s="342"/>
      <c r="AX16" s="292">
        <f t="shared" si="4"/>
        <v>0</v>
      </c>
      <c r="AY16" s="289" t="e">
        <f t="shared" si="5"/>
        <v>#DIV/0!</v>
      </c>
      <c r="AZ16" s="102" t="s">
        <v>977</v>
      </c>
      <c r="BA16" s="106">
        <v>11</v>
      </c>
    </row>
    <row r="17" spans="1:53" ht="14.25" hidden="1" x14ac:dyDescent="0.3">
      <c r="A17" s="289" t="s">
        <v>453</v>
      </c>
      <c r="B17" s="66" t="str">
        <f t="shared" si="0"/>
        <v>5179</v>
      </c>
      <c r="C17" s="106" t="s">
        <v>1189</v>
      </c>
      <c r="D17" s="291">
        <v>33480</v>
      </c>
      <c r="E17" s="291">
        <v>32475</v>
      </c>
      <c r="F17" s="289"/>
      <c r="G17" s="290"/>
      <c r="H17" s="291">
        <v>33480</v>
      </c>
      <c r="I17" s="291">
        <v>32520</v>
      </c>
      <c r="J17" s="47">
        <v>0</v>
      </c>
      <c r="K17" s="290"/>
      <c r="L17" s="291">
        <v>33480</v>
      </c>
      <c r="M17" s="291">
        <v>32160</v>
      </c>
      <c r="N17" s="47">
        <v>0</v>
      </c>
      <c r="O17" s="290"/>
      <c r="P17" s="291">
        <v>20280</v>
      </c>
      <c r="Q17" s="291">
        <v>15300.42</v>
      </c>
      <c r="R17" s="47">
        <v>-0.3942652329749104</v>
      </c>
      <c r="S17" s="290"/>
      <c r="T17" s="291">
        <v>20280</v>
      </c>
      <c r="U17" s="291">
        <v>16185</v>
      </c>
      <c r="V17" s="47">
        <v>0</v>
      </c>
      <c r="W17" s="290"/>
      <c r="X17" s="291">
        <v>18000</v>
      </c>
      <c r="Y17" s="291">
        <v>2210</v>
      </c>
      <c r="Z17" s="47">
        <v>-0.11242603550295859</v>
      </c>
      <c r="AA17" s="290"/>
      <c r="AB17" s="291">
        <v>18000</v>
      </c>
      <c r="AC17" s="291">
        <v>2558.1999999999998</v>
      </c>
      <c r="AD17" s="47">
        <v>0</v>
      </c>
      <c r="AE17" s="137"/>
      <c r="AF17" s="168">
        <v>18000</v>
      </c>
      <c r="AG17" s="278">
        <v>18000</v>
      </c>
      <c r="AH17" s="168">
        <v>0</v>
      </c>
      <c r="AI17" s="139">
        <f t="shared" si="6"/>
        <v>0</v>
      </c>
      <c r="AJ17" s="38"/>
      <c r="AK17" s="348">
        <v>0</v>
      </c>
      <c r="AL17" s="348"/>
      <c r="AM17" s="289">
        <f t="shared" si="1"/>
        <v>-1</v>
      </c>
      <c r="AN17" s="290"/>
      <c r="AO17" s="291"/>
      <c r="AP17" s="348"/>
      <c r="AQ17" s="289" t="e">
        <f t="shared" si="2"/>
        <v>#DIV/0!</v>
      </c>
      <c r="AR17" s="290"/>
      <c r="AS17" s="348"/>
      <c r="AT17" s="496">
        <v>109.44</v>
      </c>
      <c r="AU17" s="289" t="e">
        <f t="shared" si="3"/>
        <v>#DIV/0!</v>
      </c>
      <c r="AV17" s="290"/>
      <c r="AW17" s="108"/>
      <c r="AX17" s="292">
        <f t="shared" si="4"/>
        <v>0</v>
      </c>
      <c r="AY17" s="289" t="e">
        <f t="shared" si="5"/>
        <v>#DIV/0!</v>
      </c>
      <c r="AZ17" s="102" t="s">
        <v>978</v>
      </c>
      <c r="BA17" s="106">
        <v>12</v>
      </c>
    </row>
    <row r="18" spans="1:53" s="135" customFormat="1" ht="14.25" x14ac:dyDescent="0.3">
      <c r="A18" s="289" t="s">
        <v>455</v>
      </c>
      <c r="B18" s="288" t="str">
        <f t="shared" si="0"/>
        <v>5124</v>
      </c>
      <c r="C18" s="135" t="s">
        <v>1055</v>
      </c>
      <c r="D18" s="291"/>
      <c r="E18" s="291"/>
      <c r="F18" s="289"/>
      <c r="G18" s="290"/>
      <c r="H18" s="291"/>
      <c r="I18" s="291"/>
      <c r="J18" s="47"/>
      <c r="K18" s="290"/>
      <c r="L18" s="291"/>
      <c r="M18" s="291"/>
      <c r="N18" s="47" t="e">
        <v>#DIV/0!</v>
      </c>
      <c r="O18" s="290"/>
      <c r="P18" s="291"/>
      <c r="Q18" s="291"/>
      <c r="R18" s="47" t="e">
        <v>#DIV/0!</v>
      </c>
      <c r="S18" s="290"/>
      <c r="T18" s="291"/>
      <c r="U18" s="291"/>
      <c r="V18" s="47" t="e">
        <v>#DIV/0!</v>
      </c>
      <c r="W18" s="290"/>
      <c r="X18" s="291"/>
      <c r="Y18" s="291"/>
      <c r="Z18" s="47" t="e">
        <v>#DIV/0!</v>
      </c>
      <c r="AA18" s="290"/>
      <c r="AB18" s="291">
        <v>0</v>
      </c>
      <c r="AC18" s="291">
        <v>0</v>
      </c>
      <c r="AD18" s="47"/>
      <c r="AE18" s="137"/>
      <c r="AF18" s="168">
        <v>16060.8</v>
      </c>
      <c r="AG18" s="278">
        <v>16060.8</v>
      </c>
      <c r="AH18" s="168">
        <v>4655.3</v>
      </c>
      <c r="AI18" s="139"/>
      <c r="AJ18" s="139"/>
      <c r="AK18" s="348">
        <v>16060.8</v>
      </c>
      <c r="AL18" s="348">
        <v>9611.19</v>
      </c>
      <c r="AM18" s="289">
        <f t="shared" si="1"/>
        <v>0</v>
      </c>
      <c r="AN18" s="290"/>
      <c r="AO18" s="291">
        <v>16060.8</v>
      </c>
      <c r="AP18" s="348">
        <v>3407.1</v>
      </c>
      <c r="AQ18" s="289">
        <f t="shared" si="2"/>
        <v>0</v>
      </c>
      <c r="AR18" s="290"/>
      <c r="AS18" s="348">
        <v>16060.8</v>
      </c>
      <c r="AT18" s="348">
        <v>7729.83</v>
      </c>
      <c r="AU18" s="289">
        <f t="shared" si="3"/>
        <v>0</v>
      </c>
      <c r="AV18" s="290"/>
      <c r="AW18" s="342" t="e">
        <f>#REF!</f>
        <v>#REF!</v>
      </c>
      <c r="AX18" s="292" t="e">
        <f t="shared" si="4"/>
        <v>#REF!</v>
      </c>
      <c r="AY18" s="289" t="e">
        <f t="shared" si="5"/>
        <v>#REF!</v>
      </c>
      <c r="AZ18" s="102" t="s">
        <v>985</v>
      </c>
      <c r="BA18" s="135">
        <v>13</v>
      </c>
    </row>
    <row r="19" spans="1:53" ht="14.25" x14ac:dyDescent="0.3">
      <c r="A19" s="289" t="s">
        <v>454</v>
      </c>
      <c r="B19" s="66" t="str">
        <f t="shared" si="0"/>
        <v>5123</v>
      </c>
      <c r="C19" s="106" t="s">
        <v>1190</v>
      </c>
      <c r="D19" s="291">
        <v>0</v>
      </c>
      <c r="E19" s="291">
        <v>0</v>
      </c>
      <c r="F19" s="289"/>
      <c r="G19" s="290"/>
      <c r="H19" s="291">
        <v>6000</v>
      </c>
      <c r="I19" s="291">
        <v>0</v>
      </c>
      <c r="J19" s="47"/>
      <c r="K19" s="290"/>
      <c r="L19" s="291">
        <v>1575</v>
      </c>
      <c r="M19" s="291">
        <v>0</v>
      </c>
      <c r="N19" s="47">
        <v>-0.73750000000000004</v>
      </c>
      <c r="O19" s="290"/>
      <c r="P19" s="291">
        <v>17177.599999999999</v>
      </c>
      <c r="Q19" s="291">
        <v>0</v>
      </c>
      <c r="R19" s="47">
        <v>9.9064126984126979</v>
      </c>
      <c r="S19" s="290"/>
      <c r="T19" s="291">
        <v>8000</v>
      </c>
      <c r="U19" s="291">
        <v>18677.55</v>
      </c>
      <c r="V19" s="47">
        <v>-0.53427719821162445</v>
      </c>
      <c r="W19" s="290"/>
      <c r="X19" s="291">
        <v>15000</v>
      </c>
      <c r="Y19" s="291">
        <v>9614.73</v>
      </c>
      <c r="Z19" s="47">
        <v>0.875</v>
      </c>
      <c r="AA19" s="290"/>
      <c r="AB19" s="291">
        <v>18100</v>
      </c>
      <c r="AC19" s="291">
        <v>2075.37</v>
      </c>
      <c r="AD19" s="47">
        <v>0.20666666666666667</v>
      </c>
      <c r="AE19" s="137"/>
      <c r="AF19" s="168">
        <v>7000</v>
      </c>
      <c r="AG19" s="278">
        <v>7000</v>
      </c>
      <c r="AH19" s="168">
        <v>2091.16</v>
      </c>
      <c r="AI19" s="139">
        <f>(AG19-AB19)/AB19</f>
        <v>-0.61325966850828728</v>
      </c>
      <c r="AJ19" s="38"/>
      <c r="AK19" s="348">
        <v>7000</v>
      </c>
      <c r="AL19" s="348">
        <v>996.72</v>
      </c>
      <c r="AM19" s="289">
        <f t="shared" si="1"/>
        <v>0</v>
      </c>
      <c r="AN19" s="290"/>
      <c r="AO19" s="291">
        <v>4000</v>
      </c>
      <c r="AP19" s="348">
        <v>1131.04</v>
      </c>
      <c r="AQ19" s="289">
        <f t="shared" si="2"/>
        <v>-0.42857142857142855</v>
      </c>
      <c r="AR19" s="290"/>
      <c r="AS19" s="348">
        <v>4000</v>
      </c>
      <c r="AT19" s="348">
        <v>10230.66</v>
      </c>
      <c r="AU19" s="289">
        <f t="shared" si="3"/>
        <v>0</v>
      </c>
      <c r="AV19" s="290"/>
      <c r="AW19" s="108" t="e">
        <f>#REF!</f>
        <v>#REF!</v>
      </c>
      <c r="AX19" s="292" t="e">
        <f t="shared" si="4"/>
        <v>#REF!</v>
      </c>
      <c r="AY19" s="289" t="e">
        <f t="shared" si="5"/>
        <v>#REF!</v>
      </c>
      <c r="AZ19" s="102" t="s">
        <v>980</v>
      </c>
      <c r="BA19" s="106">
        <v>14</v>
      </c>
    </row>
    <row r="20" spans="1:53" ht="14.25" hidden="1" x14ac:dyDescent="0.3">
      <c r="A20" s="289" t="s">
        <v>455</v>
      </c>
      <c r="B20" s="66" t="str">
        <f t="shared" si="0"/>
        <v>5124</v>
      </c>
      <c r="C20" s="106" t="s">
        <v>1191</v>
      </c>
      <c r="D20" s="291">
        <v>12390.21</v>
      </c>
      <c r="E20" s="291">
        <v>9590.2099999999991</v>
      </c>
      <c r="F20" s="289"/>
      <c r="G20" s="290"/>
      <c r="H20" s="291">
        <v>12500</v>
      </c>
      <c r="I20" s="291">
        <v>7500</v>
      </c>
      <c r="J20" s="47">
        <v>8.8610281827346659E-3</v>
      </c>
      <c r="K20" s="290"/>
      <c r="L20" s="291">
        <v>12000</v>
      </c>
      <c r="M20" s="291">
        <v>0</v>
      </c>
      <c r="N20" s="47">
        <v>-0.04</v>
      </c>
      <c r="O20" s="290"/>
      <c r="P20" s="291">
        <v>2880</v>
      </c>
      <c r="Q20" s="291">
        <v>0</v>
      </c>
      <c r="R20" s="47">
        <v>-0.76</v>
      </c>
      <c r="S20" s="290"/>
      <c r="T20" s="291">
        <v>0</v>
      </c>
      <c r="U20" s="291">
        <v>0</v>
      </c>
      <c r="V20" s="47">
        <v>-1</v>
      </c>
      <c r="W20" s="290"/>
      <c r="X20" s="291">
        <v>0</v>
      </c>
      <c r="Y20" s="291">
        <v>0</v>
      </c>
      <c r="Z20" s="47" t="e">
        <v>#DIV/0!</v>
      </c>
      <c r="AA20" s="290"/>
      <c r="AB20" s="291">
        <v>0</v>
      </c>
      <c r="AC20" s="291">
        <v>0</v>
      </c>
      <c r="AD20" s="47" t="e">
        <v>#DIV/0!</v>
      </c>
      <c r="AE20" s="137"/>
      <c r="AF20" s="168"/>
      <c r="AG20" s="278">
        <v>0</v>
      </c>
      <c r="AH20" s="168"/>
      <c r="AI20" s="139" t="e">
        <f>(AG20-AB20)/AB20</f>
        <v>#DIV/0!</v>
      </c>
      <c r="AJ20" s="38"/>
      <c r="AK20" s="348">
        <v>0</v>
      </c>
      <c r="AL20" s="348"/>
      <c r="AM20" s="289" t="e">
        <f t="shared" si="1"/>
        <v>#DIV/0!</v>
      </c>
      <c r="AN20" s="290"/>
      <c r="AO20" s="291"/>
      <c r="AP20" s="348"/>
      <c r="AQ20" s="289" t="e">
        <f t="shared" si="2"/>
        <v>#DIV/0!</v>
      </c>
      <c r="AR20" s="290"/>
      <c r="AS20" s="348"/>
      <c r="AT20" s="348"/>
      <c r="AU20" s="289" t="e">
        <f t="shared" si="3"/>
        <v>#DIV/0!</v>
      </c>
      <c r="AV20" s="290"/>
      <c r="AW20" s="108"/>
      <c r="AX20" s="292">
        <f t="shared" si="4"/>
        <v>0</v>
      </c>
      <c r="AY20" s="289" t="e">
        <f t="shared" si="5"/>
        <v>#DIV/0!</v>
      </c>
      <c r="AZ20" s="102"/>
    </row>
    <row r="21" spans="1:53" ht="14.25" x14ac:dyDescent="0.3">
      <c r="A21" s="289" t="s">
        <v>456</v>
      </c>
      <c r="B21" s="66" t="str">
        <f t="shared" si="0"/>
        <v>5186</v>
      </c>
      <c r="C21" s="106" t="s">
        <v>1192</v>
      </c>
      <c r="D21" s="291">
        <v>0</v>
      </c>
      <c r="E21" s="291">
        <v>0</v>
      </c>
      <c r="F21" s="289"/>
      <c r="G21" s="290"/>
      <c r="H21" s="291">
        <v>0</v>
      </c>
      <c r="I21" s="291">
        <v>1038.45</v>
      </c>
      <c r="J21" s="47"/>
      <c r="K21" s="290"/>
      <c r="L21" s="291">
        <v>0</v>
      </c>
      <c r="M21" s="291">
        <v>5648.67</v>
      </c>
      <c r="N21" s="47" t="e">
        <v>#DIV/0!</v>
      </c>
      <c r="O21" s="290"/>
      <c r="P21" s="291">
        <v>3000</v>
      </c>
      <c r="Q21" s="291">
        <v>28840.31</v>
      </c>
      <c r="R21" s="47" t="e">
        <v>#DIV/0!</v>
      </c>
      <c r="S21" s="290"/>
      <c r="T21" s="291">
        <v>18000</v>
      </c>
      <c r="U21" s="291">
        <v>9778.0400000000009</v>
      </c>
      <c r="V21" s="47">
        <v>5</v>
      </c>
      <c r="W21" s="290"/>
      <c r="X21" s="291">
        <v>20000</v>
      </c>
      <c r="Y21" s="291">
        <v>10563.65</v>
      </c>
      <c r="Z21" s="47">
        <v>0.1111111111111111</v>
      </c>
      <c r="AA21" s="290"/>
      <c r="AB21" s="291">
        <v>9000</v>
      </c>
      <c r="AC21" s="291">
        <v>14628.64</v>
      </c>
      <c r="AD21" s="47">
        <v>-0.55000000000000004</v>
      </c>
      <c r="AE21" s="137"/>
      <c r="AF21" s="168">
        <v>9000</v>
      </c>
      <c r="AG21" s="278">
        <v>9000</v>
      </c>
      <c r="AH21" s="168">
        <v>15020.38</v>
      </c>
      <c r="AI21" s="139">
        <f>(AG21-AB21)/AB21</f>
        <v>0</v>
      </c>
      <c r="AJ21" s="38"/>
      <c r="AK21" s="348">
        <v>9000</v>
      </c>
      <c r="AL21" s="348">
        <v>18763.55</v>
      </c>
      <c r="AM21" s="289">
        <f t="shared" si="1"/>
        <v>0</v>
      </c>
      <c r="AN21" s="290"/>
      <c r="AO21" s="291">
        <v>15000</v>
      </c>
      <c r="AP21" s="348">
        <v>17360.13</v>
      </c>
      <c r="AQ21" s="289">
        <f t="shared" si="2"/>
        <v>0.66666666666666663</v>
      </c>
      <c r="AR21" s="290"/>
      <c r="AS21" s="348">
        <v>15000</v>
      </c>
      <c r="AT21" s="348"/>
      <c r="AU21" s="289">
        <f t="shared" si="3"/>
        <v>0</v>
      </c>
      <c r="AV21" s="290"/>
      <c r="AW21" s="108" t="e">
        <f>#REF!</f>
        <v>#REF!</v>
      </c>
      <c r="AX21" s="292" t="e">
        <f t="shared" si="4"/>
        <v>#REF!</v>
      </c>
      <c r="AY21" s="289" t="e">
        <f t="shared" si="5"/>
        <v>#REF!</v>
      </c>
      <c r="AZ21" s="102" t="s">
        <v>925</v>
      </c>
      <c r="BA21" s="106">
        <v>15</v>
      </c>
    </row>
    <row r="22" spans="1:53" s="135" customFormat="1" ht="14.25" x14ac:dyDescent="0.3">
      <c r="A22" s="289" t="s">
        <v>903</v>
      </c>
      <c r="B22" s="138" t="str">
        <f t="shared" si="0"/>
        <v>5130</v>
      </c>
      <c r="C22" s="135" t="s">
        <v>1193</v>
      </c>
      <c r="D22" s="291">
        <v>0</v>
      </c>
      <c r="E22" s="291">
        <v>0</v>
      </c>
      <c r="F22" s="289"/>
      <c r="G22" s="290"/>
      <c r="H22" s="291">
        <v>0</v>
      </c>
      <c r="I22" s="291">
        <v>0</v>
      </c>
      <c r="J22" s="47"/>
      <c r="K22" s="290"/>
      <c r="L22" s="291">
        <v>0</v>
      </c>
      <c r="M22" s="291">
        <v>0</v>
      </c>
      <c r="N22" s="47" t="e">
        <v>#DIV/0!</v>
      </c>
      <c r="O22" s="290"/>
      <c r="P22" s="291">
        <v>0</v>
      </c>
      <c r="Q22" s="291">
        <v>0</v>
      </c>
      <c r="R22" s="47" t="e">
        <v>#DIV/0!</v>
      </c>
      <c r="S22" s="290"/>
      <c r="T22" s="291">
        <v>0</v>
      </c>
      <c r="U22" s="291">
        <v>19601.28</v>
      </c>
      <c r="V22" s="47" t="e">
        <v>#DIV/0!</v>
      </c>
      <c r="W22" s="290"/>
      <c r="X22" s="291">
        <v>0</v>
      </c>
      <c r="Y22" s="291">
        <v>19269.88</v>
      </c>
      <c r="Z22" s="47" t="e">
        <v>#DIV/0!</v>
      </c>
      <c r="AA22" s="290"/>
      <c r="AB22" s="291">
        <v>12000</v>
      </c>
      <c r="AC22" s="291">
        <v>25630.01</v>
      </c>
      <c r="AD22" s="47" t="e">
        <v>#DIV/0!</v>
      </c>
      <c r="AE22" s="137"/>
      <c r="AF22" s="348">
        <v>12000</v>
      </c>
      <c r="AG22" s="278">
        <v>12000</v>
      </c>
      <c r="AH22" s="168">
        <v>15484.11</v>
      </c>
      <c r="AI22" s="139">
        <f>(AG22-AB22)/AB22</f>
        <v>0</v>
      </c>
      <c r="AJ22" s="139"/>
      <c r="AK22" s="348">
        <v>15000</v>
      </c>
      <c r="AL22" s="348">
        <v>16452.2</v>
      </c>
      <c r="AM22" s="289">
        <f t="shared" si="1"/>
        <v>0.25</v>
      </c>
      <c r="AN22" s="290"/>
      <c r="AO22" s="348">
        <v>18000</v>
      </c>
      <c r="AP22" s="348">
        <v>17082.490000000002</v>
      </c>
      <c r="AQ22" s="289">
        <f t="shared" si="2"/>
        <v>0.2</v>
      </c>
      <c r="AR22" s="290"/>
      <c r="AS22" s="348">
        <v>18000</v>
      </c>
      <c r="AT22" s="348"/>
      <c r="AU22" s="289">
        <f t="shared" si="3"/>
        <v>0</v>
      </c>
      <c r="AV22" s="290"/>
      <c r="AW22" s="108" t="e">
        <f>#REF!</f>
        <v>#REF!</v>
      </c>
      <c r="AX22" s="292" t="e">
        <f t="shared" si="4"/>
        <v>#REF!</v>
      </c>
      <c r="AY22" s="289" t="e">
        <f t="shared" si="5"/>
        <v>#REF!</v>
      </c>
      <c r="AZ22" s="102" t="s">
        <v>904</v>
      </c>
      <c r="BA22" s="135">
        <v>16</v>
      </c>
    </row>
    <row r="23" spans="1:53" s="135" customFormat="1" ht="14.25" x14ac:dyDescent="0.3">
      <c r="A23" s="289" t="s">
        <v>926</v>
      </c>
      <c r="B23" s="138" t="str">
        <f t="shared" si="0"/>
        <v>5169</v>
      </c>
      <c r="C23" s="135" t="s">
        <v>1194</v>
      </c>
      <c r="D23" s="291">
        <v>4000</v>
      </c>
      <c r="E23" s="291">
        <v>4000</v>
      </c>
      <c r="F23" s="289"/>
      <c r="G23" s="290"/>
      <c r="H23" s="291">
        <v>4000</v>
      </c>
      <c r="I23" s="291">
        <v>4000</v>
      </c>
      <c r="J23" s="47">
        <v>0</v>
      </c>
      <c r="K23" s="290"/>
      <c r="L23" s="291">
        <v>4500</v>
      </c>
      <c r="M23" s="291">
        <v>0</v>
      </c>
      <c r="N23" s="47">
        <v>0.125</v>
      </c>
      <c r="O23" s="290"/>
      <c r="P23" s="291">
        <v>3000</v>
      </c>
      <c r="Q23" s="291">
        <v>0</v>
      </c>
      <c r="R23" s="47">
        <v>-0.33333333333333331</v>
      </c>
      <c r="S23" s="290"/>
      <c r="T23" s="291">
        <v>0</v>
      </c>
      <c r="U23" s="291">
        <v>0</v>
      </c>
      <c r="V23" s="47">
        <v>-1</v>
      </c>
      <c r="W23" s="290"/>
      <c r="X23" s="291">
        <v>0</v>
      </c>
      <c r="Y23" s="291">
        <v>0</v>
      </c>
      <c r="Z23" s="47" t="e">
        <v>#DIV/0!</v>
      </c>
      <c r="AA23" s="290"/>
      <c r="AB23" s="291">
        <v>10000</v>
      </c>
      <c r="AC23" s="291">
        <v>0</v>
      </c>
      <c r="AD23" s="47"/>
      <c r="AE23" s="137"/>
      <c r="AF23" s="348">
        <v>10000</v>
      </c>
      <c r="AG23" s="278">
        <v>10000</v>
      </c>
      <c r="AH23" s="168">
        <v>0</v>
      </c>
      <c r="AI23" s="139">
        <f>(AG23-AB23)/AB23</f>
        <v>0</v>
      </c>
      <c r="AJ23" s="139"/>
      <c r="AK23" s="348">
        <v>10000</v>
      </c>
      <c r="AL23" s="348">
        <v>0</v>
      </c>
      <c r="AM23" s="289">
        <f t="shared" si="1"/>
        <v>0</v>
      </c>
      <c r="AN23" s="290"/>
      <c r="AO23" s="291">
        <v>10000</v>
      </c>
      <c r="AP23" s="348"/>
      <c r="AQ23" s="289">
        <f t="shared" si="2"/>
        <v>0</v>
      </c>
      <c r="AR23" s="290"/>
      <c r="AS23" s="348"/>
      <c r="AT23" s="348"/>
      <c r="AU23" s="289">
        <f t="shared" si="3"/>
        <v>-1</v>
      </c>
      <c r="AV23" s="290"/>
      <c r="AW23" s="300"/>
      <c r="AX23" s="292">
        <f t="shared" si="4"/>
        <v>0</v>
      </c>
      <c r="AY23" s="289" t="e">
        <f t="shared" si="5"/>
        <v>#DIV/0!</v>
      </c>
      <c r="AZ23" s="102"/>
      <c r="BA23" s="135">
        <v>17</v>
      </c>
    </row>
    <row r="24" spans="1:53" hidden="1" x14ac:dyDescent="0.25">
      <c r="A24" s="289" t="s">
        <v>457</v>
      </c>
      <c r="B24" s="66" t="s">
        <v>180</v>
      </c>
      <c r="C24" s="106" t="s">
        <v>1195</v>
      </c>
      <c r="D24" s="291">
        <v>0</v>
      </c>
      <c r="E24" s="291">
        <v>0</v>
      </c>
      <c r="F24" s="289"/>
      <c r="G24" s="290"/>
      <c r="H24" s="291">
        <v>0</v>
      </c>
      <c r="I24" s="291">
        <v>0</v>
      </c>
      <c r="J24" s="47"/>
      <c r="K24" s="290"/>
      <c r="L24" s="291">
        <v>0</v>
      </c>
      <c r="M24" s="291">
        <v>0</v>
      </c>
      <c r="N24" s="47" t="e">
        <v>#DIV/0!</v>
      </c>
      <c r="O24" s="290"/>
      <c r="P24" s="291">
        <v>0</v>
      </c>
      <c r="Q24" s="291">
        <v>0</v>
      </c>
      <c r="R24" s="47" t="e">
        <v>#DIV/0!</v>
      </c>
      <c r="S24" s="290"/>
      <c r="T24" s="291">
        <v>0</v>
      </c>
      <c r="U24" s="291">
        <v>0</v>
      </c>
      <c r="V24" s="47" t="e">
        <v>#DIV/0!</v>
      </c>
      <c r="W24" s="290"/>
      <c r="X24" s="291">
        <v>0</v>
      </c>
      <c r="Y24" s="291">
        <v>0</v>
      </c>
      <c r="Z24" s="47" t="e">
        <v>#DIV/0!</v>
      </c>
      <c r="AA24" s="290"/>
      <c r="AB24" s="291">
        <v>0</v>
      </c>
      <c r="AC24" s="291">
        <v>0</v>
      </c>
      <c r="AD24" s="47"/>
      <c r="AE24" s="137"/>
      <c r="AF24" s="168">
        <v>0</v>
      </c>
      <c r="AG24" s="278">
        <v>0</v>
      </c>
      <c r="AH24" s="168"/>
      <c r="AI24" s="139"/>
      <c r="AJ24" s="38"/>
      <c r="AK24" s="348">
        <v>0</v>
      </c>
      <c r="AL24" s="348"/>
      <c r="AM24" s="289" t="e">
        <f t="shared" si="1"/>
        <v>#DIV/0!</v>
      </c>
      <c r="AN24" s="290"/>
      <c r="AO24" s="291"/>
      <c r="AP24" s="348"/>
      <c r="AQ24" s="289" t="e">
        <f t="shared" si="2"/>
        <v>#DIV/0!</v>
      </c>
      <c r="AR24" s="290"/>
      <c r="AS24" s="348"/>
      <c r="AT24" s="348"/>
      <c r="AU24" s="289" t="e">
        <f t="shared" si="3"/>
        <v>#DIV/0!</v>
      </c>
      <c r="AV24" s="290"/>
      <c r="AW24" s="108"/>
      <c r="AX24" s="292">
        <f t="shared" si="4"/>
        <v>0</v>
      </c>
      <c r="AY24" s="289" t="e">
        <f t="shared" si="5"/>
        <v>#DIV/0!</v>
      </c>
      <c r="AZ24" s="111"/>
      <c r="BA24" s="106">
        <v>18</v>
      </c>
    </row>
    <row r="25" spans="1:53" s="64" customFormat="1" x14ac:dyDescent="0.25">
      <c r="A25" s="289"/>
      <c r="B25" s="147"/>
      <c r="C25" s="147" t="s">
        <v>26</v>
      </c>
      <c r="D25" s="148">
        <v>329601.32000000007</v>
      </c>
      <c r="E25" s="148">
        <v>342908.76</v>
      </c>
      <c r="F25" s="149">
        <v>6.1000000000000004E-3</v>
      </c>
      <c r="G25" s="147"/>
      <c r="H25" s="148">
        <v>437919</v>
      </c>
      <c r="I25" s="148">
        <v>392045.87</v>
      </c>
      <c r="J25" s="149">
        <f>(H25-D25)/D25</f>
        <v>0.32863242173908741</v>
      </c>
      <c r="K25" s="147"/>
      <c r="L25" s="148">
        <v>440611.29</v>
      </c>
      <c r="M25" s="148">
        <v>452072.15</v>
      </c>
      <c r="N25" s="149">
        <f>(L25-H25)/H25</f>
        <v>6.1479177656141408E-3</v>
      </c>
      <c r="O25" s="147"/>
      <c r="P25" s="148">
        <v>471036.54</v>
      </c>
      <c r="Q25" s="148">
        <v>513190.37999999995</v>
      </c>
      <c r="R25" s="149">
        <f>(P25-L25)/L25</f>
        <v>6.9052361322834016E-2</v>
      </c>
      <c r="S25" s="147"/>
      <c r="T25" s="148">
        <v>543823.68000000005</v>
      </c>
      <c r="U25" s="148">
        <v>553348.77</v>
      </c>
      <c r="V25" s="149">
        <f>(T25-P25)/P25</f>
        <v>0.154525464202841</v>
      </c>
      <c r="W25" s="147"/>
      <c r="X25" s="148">
        <v>649996.56000000006</v>
      </c>
      <c r="Y25" s="148">
        <v>614953.77999999991</v>
      </c>
      <c r="Z25" s="149">
        <f>(X25-T25)/T25</f>
        <v>0.1952340140833882</v>
      </c>
      <c r="AA25" s="147"/>
      <c r="AB25" s="148">
        <f>SUM(AB6:AB24)</f>
        <v>736341.24</v>
      </c>
      <c r="AC25" s="148">
        <f>SUM(AC6:AC24)</f>
        <v>668930.06999999995</v>
      </c>
      <c r="AD25" s="149">
        <f>(AB25-X25)/X25</f>
        <v>0.13283867225389612</v>
      </c>
      <c r="AE25" s="147"/>
      <c r="AF25" s="148">
        <f>SUM(AF6:AF24)</f>
        <v>750687.12</v>
      </c>
      <c r="AG25" s="280">
        <f>SUM(AG6:AG24)</f>
        <v>781994.8</v>
      </c>
      <c r="AH25" s="148">
        <f>SUM(AH6:AH24)</f>
        <v>720264.82</v>
      </c>
      <c r="AI25" s="170">
        <f>(AG25-AB25)/AB25</f>
        <v>6.2000547463564662E-2</v>
      </c>
      <c r="AJ25" s="149"/>
      <c r="AK25" s="148">
        <f>SUM(AK6:AK24)</f>
        <v>806547.69000000006</v>
      </c>
      <c r="AL25" s="148">
        <f>SUM(AL6:AL24)</f>
        <v>755293.79999999981</v>
      </c>
      <c r="AM25" s="170">
        <f t="shared" si="1"/>
        <v>3.139776632785795E-2</v>
      </c>
      <c r="AN25" s="147"/>
      <c r="AO25" s="148">
        <f>SUM(AO6:AO24)</f>
        <v>841899.75000000012</v>
      </c>
      <c r="AP25" s="148">
        <f>SUM(AP6:AP24)</f>
        <v>764960.51</v>
      </c>
      <c r="AQ25" s="170">
        <f t="shared" si="2"/>
        <v>4.3831332527900557E-2</v>
      </c>
      <c r="AR25" s="147"/>
      <c r="AS25" s="148">
        <f>SUM(AS6:AS24)</f>
        <v>909106.33000000007</v>
      </c>
      <c r="AT25" s="148">
        <f>SUM(AT6:AT24)</f>
        <v>438410.46000000008</v>
      </c>
      <c r="AU25" s="170">
        <f t="shared" si="3"/>
        <v>7.9827295351970293E-2</v>
      </c>
      <c r="AV25" s="147"/>
      <c r="AW25" s="150" t="e">
        <f>SUM(AW6:AW24)</f>
        <v>#REF!</v>
      </c>
      <c r="AX25" s="150" t="e">
        <f>SUM(AX6:AX24)</f>
        <v>#REF!</v>
      </c>
      <c r="AY25" s="170" t="e">
        <f t="shared" si="5"/>
        <v>#REF!</v>
      </c>
      <c r="AZ25" s="147"/>
    </row>
    <row r="26" spans="1:53" x14ac:dyDescent="0.25">
      <c r="A26" s="289"/>
      <c r="D26" s="62"/>
      <c r="E26" s="62"/>
      <c r="F26" s="289"/>
      <c r="G26" s="287"/>
      <c r="H26" s="62"/>
      <c r="I26" s="62"/>
      <c r="J26" s="47"/>
      <c r="K26" s="287"/>
      <c r="L26" s="62"/>
      <c r="M26" s="62"/>
      <c r="N26" s="47"/>
      <c r="O26" s="287"/>
      <c r="P26" s="62"/>
      <c r="Q26" s="62"/>
      <c r="R26" s="47"/>
      <c r="S26" s="287"/>
      <c r="T26" s="62"/>
      <c r="U26" s="62"/>
      <c r="V26" s="47"/>
      <c r="W26" s="287"/>
      <c r="X26" s="62"/>
      <c r="Y26" s="62"/>
      <c r="Z26" s="47"/>
      <c r="AA26" s="287"/>
      <c r="AB26" s="62"/>
      <c r="AC26" s="62"/>
      <c r="AD26" s="47"/>
      <c r="AF26" s="62"/>
      <c r="AG26" s="62"/>
      <c r="AH26" s="62"/>
      <c r="AI26" s="139"/>
      <c r="AJ26" s="38"/>
      <c r="AK26" s="62"/>
      <c r="AL26" s="62"/>
      <c r="AM26" s="289"/>
      <c r="AO26" s="62"/>
      <c r="AP26" s="62"/>
      <c r="AQ26" s="289"/>
      <c r="AS26" s="62"/>
      <c r="AT26" s="62"/>
      <c r="AU26" s="289"/>
      <c r="AX26" s="292">
        <f t="shared" ref="AX26:AX27" si="7">AW26-AO26</f>
        <v>0</v>
      </c>
      <c r="AY26" s="289"/>
    </row>
    <row r="27" spans="1:53" x14ac:dyDescent="0.25">
      <c r="A27" s="289"/>
      <c r="C27" s="61" t="s">
        <v>166</v>
      </c>
      <c r="D27" s="62"/>
      <c r="E27" s="62"/>
      <c r="F27" s="289"/>
      <c r="G27" s="287"/>
      <c r="H27" s="62"/>
      <c r="I27" s="62"/>
      <c r="J27" s="47"/>
      <c r="K27" s="287"/>
      <c r="L27" s="62"/>
      <c r="M27" s="62"/>
      <c r="N27" s="47"/>
      <c r="O27" s="287"/>
      <c r="P27" s="62"/>
      <c r="Q27" s="62"/>
      <c r="R27" s="47"/>
      <c r="S27" s="287"/>
      <c r="T27" s="62"/>
      <c r="U27" s="62"/>
      <c r="V27" s="47"/>
      <c r="W27" s="287"/>
      <c r="X27" s="62"/>
      <c r="Y27" s="62"/>
      <c r="Z27" s="47"/>
      <c r="AA27" s="287"/>
      <c r="AB27" s="62"/>
      <c r="AC27" s="62"/>
      <c r="AD27" s="47"/>
      <c r="AF27" s="62"/>
      <c r="AG27" s="62"/>
      <c r="AH27" s="62"/>
      <c r="AI27" s="139"/>
      <c r="AJ27" s="38"/>
      <c r="AK27" s="62"/>
      <c r="AL27" s="62"/>
      <c r="AM27" s="289"/>
      <c r="AO27" s="62"/>
      <c r="AP27" s="62"/>
      <c r="AQ27" s="289"/>
      <c r="AS27" s="62"/>
      <c r="AT27" s="62"/>
      <c r="AU27" s="289"/>
      <c r="AX27" s="292">
        <f t="shared" si="7"/>
        <v>0</v>
      </c>
      <c r="AY27" s="289"/>
    </row>
    <row r="28" spans="1:53" s="135" customFormat="1" x14ac:dyDescent="0.25">
      <c r="A28" s="289" t="s">
        <v>1142</v>
      </c>
      <c r="B28" s="288" t="str">
        <f t="shared" ref="B28:B44" si="8">MID(A28,14,4)</f>
        <v>5172</v>
      </c>
      <c r="C28" s="290" t="s">
        <v>1643</v>
      </c>
      <c r="D28" s="291">
        <v>0</v>
      </c>
      <c r="E28" s="291">
        <v>0</v>
      </c>
      <c r="F28" s="289"/>
      <c r="G28" s="290"/>
      <c r="H28" s="291">
        <v>0</v>
      </c>
      <c r="I28" s="291">
        <v>0</v>
      </c>
      <c r="J28" s="47"/>
      <c r="K28" s="290"/>
      <c r="L28" s="291">
        <v>0</v>
      </c>
      <c r="M28" s="291">
        <v>0</v>
      </c>
      <c r="N28" s="47" t="e">
        <v>#DIV/0!</v>
      </c>
      <c r="O28" s="290"/>
      <c r="P28" s="291">
        <v>0</v>
      </c>
      <c r="Q28" s="291">
        <v>0</v>
      </c>
      <c r="R28" s="47" t="e">
        <v>#DIV/0!</v>
      </c>
      <c r="S28" s="290"/>
      <c r="T28" s="291">
        <v>0</v>
      </c>
      <c r="U28" s="291">
        <v>0</v>
      </c>
      <c r="V28" s="47" t="e">
        <v>#DIV/0!</v>
      </c>
      <c r="W28" s="290"/>
      <c r="X28" s="291">
        <v>0</v>
      </c>
      <c r="Y28" s="291">
        <v>0</v>
      </c>
      <c r="Z28" s="47" t="e">
        <v>#DIV/0!</v>
      </c>
      <c r="AA28" s="290"/>
      <c r="AB28" s="291">
        <v>0</v>
      </c>
      <c r="AC28" s="291">
        <v>1037.52</v>
      </c>
      <c r="AD28" s="47"/>
      <c r="AE28" s="137"/>
      <c r="AF28" s="168">
        <v>750.69</v>
      </c>
      <c r="AG28" s="291">
        <v>750.69</v>
      </c>
      <c r="AH28" s="291">
        <v>1158.28</v>
      </c>
      <c r="AI28" s="139"/>
      <c r="AJ28" s="139"/>
      <c r="AK28" s="348">
        <v>241.97</v>
      </c>
      <c r="AL28" s="348">
        <v>2270.6799999999998</v>
      </c>
      <c r="AM28" s="289">
        <f t="shared" si="1"/>
        <v>-0.67766987704645054</v>
      </c>
      <c r="AN28" s="290"/>
      <c r="AO28" s="291">
        <v>2525.6999999999998</v>
      </c>
      <c r="AP28" s="348">
        <v>2299.23</v>
      </c>
      <c r="AQ28" s="289">
        <f>(AO28-AK28)/AK28</f>
        <v>9.4380708352275082</v>
      </c>
      <c r="AR28" s="290"/>
      <c r="AS28" s="348">
        <v>909.11</v>
      </c>
      <c r="AT28" s="348">
        <v>1315.22</v>
      </c>
      <c r="AU28" s="289">
        <f t="shared" si="3"/>
        <v>-0.64005622203745494</v>
      </c>
      <c r="AV28" s="290"/>
      <c r="AW28" s="108" t="e">
        <f>#REF!</f>
        <v>#REF!</v>
      </c>
      <c r="AX28" s="292" t="e">
        <f>AW28-AS28</f>
        <v>#REF!</v>
      </c>
      <c r="AY28" s="289" t="e">
        <f t="shared" si="5"/>
        <v>#REF!</v>
      </c>
      <c r="AZ28" s="58" t="s">
        <v>1644</v>
      </c>
    </row>
    <row r="29" spans="1:53" s="135" customFormat="1" x14ac:dyDescent="0.25">
      <c r="A29" s="289" t="s">
        <v>459</v>
      </c>
      <c r="B29" s="138" t="str">
        <f t="shared" si="8"/>
        <v>5173</v>
      </c>
      <c r="C29" s="137" t="s">
        <v>1143</v>
      </c>
      <c r="D29" s="291">
        <v>22093</v>
      </c>
      <c r="E29" s="291">
        <v>2929.5</v>
      </c>
      <c r="F29" s="289"/>
      <c r="G29" s="290"/>
      <c r="H29" s="291">
        <v>60000</v>
      </c>
      <c r="I29" s="291">
        <v>0</v>
      </c>
      <c r="J29" s="47">
        <v>1.7157923324129816</v>
      </c>
      <c r="K29" s="290"/>
      <c r="L29" s="291">
        <v>45000</v>
      </c>
      <c r="M29" s="291">
        <v>8574.75</v>
      </c>
      <c r="N29" s="47">
        <v>-0.25</v>
      </c>
      <c r="O29" s="290"/>
      <c r="P29" s="291">
        <v>48465</v>
      </c>
      <c r="Q29" s="291">
        <v>34121.699999999997</v>
      </c>
      <c r="R29" s="47">
        <v>7.6999999999999999E-2</v>
      </c>
      <c r="S29" s="290"/>
      <c r="T29" s="291">
        <v>35000</v>
      </c>
      <c r="U29" s="291">
        <v>34858.800000000003</v>
      </c>
      <c r="V29" s="47">
        <v>-0.27782936139482101</v>
      </c>
      <c r="W29" s="290"/>
      <c r="X29" s="291">
        <v>76527</v>
      </c>
      <c r="Y29" s="291">
        <v>42192.9</v>
      </c>
      <c r="Z29" s="47">
        <v>1.1864857142857144</v>
      </c>
      <c r="AA29" s="290"/>
      <c r="AB29" s="291">
        <v>70000</v>
      </c>
      <c r="AC29" s="291">
        <v>66159</v>
      </c>
      <c r="AD29" s="47">
        <v>-8.5290159028839491E-2</v>
      </c>
      <c r="AE29" s="137"/>
      <c r="AF29" s="168">
        <v>87732</v>
      </c>
      <c r="AG29" s="291">
        <v>87732</v>
      </c>
      <c r="AH29" s="291">
        <v>62695.5</v>
      </c>
      <c r="AI29" s="139">
        <f t="shared" ref="AI29:AI49" si="9">(AG29-AB29)/AB29</f>
        <v>0.25331428571428571</v>
      </c>
      <c r="AJ29" s="139"/>
      <c r="AK29" s="348">
        <v>116235</v>
      </c>
      <c r="AL29" s="348">
        <v>118806</v>
      </c>
      <c r="AM29" s="289">
        <f t="shared" si="1"/>
        <v>0.32488715633976201</v>
      </c>
      <c r="AN29" s="290"/>
      <c r="AO29" s="291">
        <v>122112</v>
      </c>
      <c r="AP29" s="348">
        <v>101601</v>
      </c>
      <c r="AQ29" s="289">
        <f t="shared" si="2"/>
        <v>5.0561362756484707E-2</v>
      </c>
      <c r="AR29" s="290"/>
      <c r="AS29" s="348">
        <v>119106</v>
      </c>
      <c r="AT29" s="348">
        <v>64029.75</v>
      </c>
      <c r="AU29" s="289">
        <f t="shared" si="3"/>
        <v>-2.4616745283018868E-2</v>
      </c>
      <c r="AV29" s="290"/>
      <c r="AW29" s="248">
        <v>121489.5</v>
      </c>
      <c r="AX29" s="292">
        <f t="shared" ref="AX29:AX70" si="10">AW29-AS29</f>
        <v>2383.5</v>
      </c>
      <c r="AY29" s="289">
        <f t="shared" si="5"/>
        <v>2.0011586318069617E-2</v>
      </c>
      <c r="AZ29" s="58" t="s">
        <v>1710</v>
      </c>
    </row>
    <row r="30" spans="1:53" s="135" customFormat="1" x14ac:dyDescent="0.25">
      <c r="A30" s="289" t="s">
        <v>815</v>
      </c>
      <c r="B30" s="138" t="str">
        <f t="shared" si="8"/>
        <v>5174</v>
      </c>
      <c r="C30" s="137" t="s">
        <v>1144</v>
      </c>
      <c r="D30" s="291">
        <v>0</v>
      </c>
      <c r="E30" s="291">
        <v>0</v>
      </c>
      <c r="F30" s="289"/>
      <c r="G30" s="290"/>
      <c r="H30" s="291">
        <v>0</v>
      </c>
      <c r="I30" s="291">
        <v>0</v>
      </c>
      <c r="J30" s="47"/>
      <c r="K30" s="290"/>
      <c r="L30" s="291">
        <v>0</v>
      </c>
      <c r="M30" s="291">
        <v>0</v>
      </c>
      <c r="N30" s="47"/>
      <c r="O30" s="290"/>
      <c r="P30" s="291">
        <v>0</v>
      </c>
      <c r="Q30" s="291">
        <v>116.1</v>
      </c>
      <c r="R30" s="47"/>
      <c r="S30" s="290"/>
      <c r="T30" s="291">
        <v>0</v>
      </c>
      <c r="U30" s="291">
        <v>0</v>
      </c>
      <c r="V30" s="47" t="e">
        <v>#DIV/0!</v>
      </c>
      <c r="W30" s="290"/>
      <c r="X30" s="291">
        <v>0</v>
      </c>
      <c r="Y30" s="291">
        <v>32.25</v>
      </c>
      <c r="Z30" s="47" t="e">
        <v>#DIV/0!</v>
      </c>
      <c r="AA30" s="290"/>
      <c r="AB30" s="291">
        <v>0</v>
      </c>
      <c r="AC30" s="291">
        <v>457.95</v>
      </c>
      <c r="AD30" s="47" t="e">
        <v>#DIV/0!</v>
      </c>
      <c r="AE30" s="137"/>
      <c r="AF30" s="168">
        <v>387</v>
      </c>
      <c r="AG30" s="291">
        <v>387</v>
      </c>
      <c r="AH30" s="291">
        <v>464.4</v>
      </c>
      <c r="AI30" s="139"/>
      <c r="AJ30" s="139"/>
      <c r="AK30" s="348">
        <v>500</v>
      </c>
      <c r="AL30" s="348">
        <v>535.35</v>
      </c>
      <c r="AM30" s="289">
        <f t="shared" si="1"/>
        <v>0.29198966408268734</v>
      </c>
      <c r="AN30" s="290"/>
      <c r="AO30" s="291">
        <v>600</v>
      </c>
      <c r="AP30" s="348">
        <v>541.78</v>
      </c>
      <c r="AQ30" s="289">
        <f>(AO30-AK30)/AK30</f>
        <v>0.2</v>
      </c>
      <c r="AR30" s="290"/>
      <c r="AS30" s="348">
        <v>630</v>
      </c>
      <c r="AT30" s="348">
        <v>316.05</v>
      </c>
      <c r="AU30" s="289">
        <f t="shared" si="3"/>
        <v>0.05</v>
      </c>
      <c r="AV30" s="290"/>
      <c r="AW30" s="108">
        <v>630</v>
      </c>
      <c r="AX30" s="292">
        <f t="shared" si="10"/>
        <v>0</v>
      </c>
      <c r="AY30" s="289">
        <f t="shared" si="5"/>
        <v>0</v>
      </c>
      <c r="AZ30" s="208" t="s">
        <v>814</v>
      </c>
    </row>
    <row r="31" spans="1:53" s="287" customFormat="1" ht="14.25" x14ac:dyDescent="0.3">
      <c r="A31" s="289" t="s">
        <v>1196</v>
      </c>
      <c r="B31" s="288" t="str">
        <f t="shared" si="8"/>
        <v>5175</v>
      </c>
      <c r="C31" s="290" t="s">
        <v>1768</v>
      </c>
      <c r="D31" s="292"/>
      <c r="E31" s="292"/>
      <c r="F31" s="1"/>
      <c r="G31" s="290"/>
      <c r="H31" s="292"/>
      <c r="I31" s="292"/>
      <c r="J31" s="201"/>
      <c r="K31" s="290"/>
      <c r="L31" s="292"/>
      <c r="M31" s="292"/>
      <c r="N31" s="201"/>
      <c r="O31" s="290"/>
      <c r="P31" s="292"/>
      <c r="Q31" s="292"/>
      <c r="R31" s="201"/>
      <c r="S31" s="290"/>
      <c r="T31" s="292"/>
      <c r="U31" s="292"/>
      <c r="V31" s="201"/>
      <c r="W31" s="290"/>
      <c r="X31" s="292"/>
      <c r="Y31" s="292"/>
      <c r="Z31" s="201"/>
      <c r="AA31" s="290"/>
      <c r="AB31" s="292"/>
      <c r="AC31" s="292">
        <v>59961.37</v>
      </c>
      <c r="AD31" s="201"/>
      <c r="AE31" s="290"/>
      <c r="AF31" s="292"/>
      <c r="AG31" s="290"/>
      <c r="AH31" s="292">
        <v>58212.74</v>
      </c>
      <c r="AI31" s="1"/>
      <c r="AJ31" s="1"/>
      <c r="AK31" s="292">
        <v>112800</v>
      </c>
      <c r="AL31" s="292">
        <f>69053.14+43746.86</f>
        <v>112800</v>
      </c>
      <c r="AM31" s="1" t="e">
        <f>(AK31-AG31)/AG31</f>
        <v>#DIV/0!</v>
      </c>
      <c r="AN31" s="290"/>
      <c r="AO31" s="292">
        <f>69053.14+43746.86</f>
        <v>112800</v>
      </c>
      <c r="AP31" s="292">
        <v>112800</v>
      </c>
      <c r="AQ31" s="1">
        <f>(AO31-AK31)/AK31</f>
        <v>0</v>
      </c>
      <c r="AR31" s="290"/>
      <c r="AS31" s="292">
        <v>112800</v>
      </c>
      <c r="AT31" s="348">
        <v>112800</v>
      </c>
      <c r="AU31" s="289">
        <f>(AS31-AO31)/AO31</f>
        <v>0</v>
      </c>
      <c r="AV31" s="290"/>
      <c r="AW31" s="342">
        <v>103982.7</v>
      </c>
      <c r="AX31" s="292">
        <f t="shared" si="10"/>
        <v>-8817.3000000000029</v>
      </c>
      <c r="AY31" s="289">
        <f>(AW31-AS31)/AS31</f>
        <v>-7.8167553191489381E-2</v>
      </c>
      <c r="AZ31" s="102" t="s">
        <v>1818</v>
      </c>
    </row>
    <row r="32" spans="1:53" s="135" customFormat="1" x14ac:dyDescent="0.25">
      <c r="A32" s="289" t="s">
        <v>1197</v>
      </c>
      <c r="B32" s="288" t="str">
        <f t="shared" si="8"/>
        <v>5197</v>
      </c>
      <c r="C32" s="290" t="s">
        <v>1198</v>
      </c>
      <c r="D32" s="291"/>
      <c r="E32" s="291"/>
      <c r="F32" s="289"/>
      <c r="G32" s="290"/>
      <c r="H32" s="291"/>
      <c r="I32" s="291"/>
      <c r="J32" s="47"/>
      <c r="K32" s="290"/>
      <c r="L32" s="291"/>
      <c r="M32" s="291"/>
      <c r="N32" s="47"/>
      <c r="O32" s="290"/>
      <c r="P32" s="291"/>
      <c r="Q32" s="291"/>
      <c r="R32" s="47"/>
      <c r="S32" s="290"/>
      <c r="T32" s="291"/>
      <c r="U32" s="291"/>
      <c r="V32" s="47" t="e">
        <v>#DIV/0!</v>
      </c>
      <c r="W32" s="290"/>
      <c r="X32" s="291"/>
      <c r="Y32" s="291"/>
      <c r="Z32" s="47" t="e">
        <v>#DIV/0!</v>
      </c>
      <c r="AA32" s="290"/>
      <c r="AB32" s="291"/>
      <c r="AC32" s="291"/>
      <c r="AD32" s="47"/>
      <c r="AE32" s="137"/>
      <c r="AF32" s="168"/>
      <c r="AG32" s="168"/>
      <c r="AH32" s="168"/>
      <c r="AI32" s="139"/>
      <c r="AJ32" s="139"/>
      <c r="AK32" s="348">
        <v>52672</v>
      </c>
      <c r="AL32" s="348">
        <v>52672</v>
      </c>
      <c r="AM32" s="289" t="e">
        <f t="shared" si="1"/>
        <v>#DIV/0!</v>
      </c>
      <c r="AN32" s="290"/>
      <c r="AO32" s="291">
        <v>52672</v>
      </c>
      <c r="AP32" s="348">
        <v>52672</v>
      </c>
      <c r="AQ32" s="289">
        <f t="shared" si="2"/>
        <v>0</v>
      </c>
      <c r="AR32" s="290"/>
      <c r="AS32" s="348">
        <v>52672</v>
      </c>
      <c r="AT32" s="348">
        <v>52672</v>
      </c>
      <c r="AU32" s="289">
        <f t="shared" si="3"/>
        <v>0</v>
      </c>
      <c r="AV32" s="290"/>
      <c r="AW32" s="108">
        <v>52672</v>
      </c>
      <c r="AX32" s="292">
        <f t="shared" si="10"/>
        <v>0</v>
      </c>
      <c r="AY32" s="289">
        <f t="shared" si="5"/>
        <v>0</v>
      </c>
      <c r="AZ32" s="208"/>
    </row>
    <row r="33" spans="1:52" s="347" customFormat="1" x14ac:dyDescent="0.25">
      <c r="A33" s="413" t="s">
        <v>1592</v>
      </c>
      <c r="B33" s="349" t="str">
        <f t="shared" si="8"/>
        <v>5202</v>
      </c>
      <c r="C33" s="290" t="s">
        <v>1593</v>
      </c>
      <c r="D33" s="348"/>
      <c r="E33" s="348"/>
      <c r="F33" s="289"/>
      <c r="G33" s="290"/>
      <c r="H33" s="348"/>
      <c r="I33" s="348"/>
      <c r="J33" s="47"/>
      <c r="K33" s="290"/>
      <c r="L33" s="348"/>
      <c r="M33" s="348"/>
      <c r="N33" s="47"/>
      <c r="O33" s="290"/>
      <c r="P33" s="348"/>
      <c r="Q33" s="348"/>
      <c r="R33" s="47"/>
      <c r="S33" s="290"/>
      <c r="T33" s="348"/>
      <c r="U33" s="348"/>
      <c r="V33" s="47"/>
      <c r="W33" s="290"/>
      <c r="X33" s="348"/>
      <c r="Y33" s="348"/>
      <c r="Z33" s="47"/>
      <c r="AA33" s="290"/>
      <c r="AB33" s="348"/>
      <c r="AC33" s="348"/>
      <c r="AD33" s="47"/>
      <c r="AE33" s="290"/>
      <c r="AF33" s="348"/>
      <c r="AG33" s="348"/>
      <c r="AH33" s="348"/>
      <c r="AI33" s="289"/>
      <c r="AJ33" s="289"/>
      <c r="AK33" s="348"/>
      <c r="AL33" s="348"/>
      <c r="AM33" s="289"/>
      <c r="AN33" s="290"/>
      <c r="AO33" s="348"/>
      <c r="AP33" s="348">
        <v>453.8</v>
      </c>
      <c r="AQ33" s="289"/>
      <c r="AR33" s="290"/>
      <c r="AS33" s="348">
        <v>500</v>
      </c>
      <c r="AT33" s="348">
        <v>0</v>
      </c>
      <c r="AU33" s="289"/>
      <c r="AV33" s="290"/>
      <c r="AW33" s="342">
        <v>500</v>
      </c>
      <c r="AX33" s="292">
        <f t="shared" si="10"/>
        <v>0</v>
      </c>
      <c r="AY33" s="289">
        <f t="shared" si="5"/>
        <v>0</v>
      </c>
      <c r="AZ33" s="343"/>
    </row>
    <row r="34" spans="1:52" x14ac:dyDescent="0.25">
      <c r="A34" s="289" t="s">
        <v>460</v>
      </c>
      <c r="B34" s="66" t="str">
        <f t="shared" si="8"/>
        <v>5211</v>
      </c>
      <c r="C34" s="137" t="s">
        <v>1145</v>
      </c>
      <c r="D34" s="291">
        <v>0</v>
      </c>
      <c r="E34" s="291">
        <v>0</v>
      </c>
      <c r="F34" s="289"/>
      <c r="G34" s="290"/>
      <c r="H34" s="291">
        <v>0</v>
      </c>
      <c r="I34" s="291">
        <v>0</v>
      </c>
      <c r="J34" s="47"/>
      <c r="K34" s="290"/>
      <c r="L34" s="291">
        <v>100</v>
      </c>
      <c r="M34" s="291">
        <v>0</v>
      </c>
      <c r="N34" s="47"/>
      <c r="O34" s="290"/>
      <c r="P34" s="291">
        <v>250</v>
      </c>
      <c r="Q34" s="291">
        <v>453.19</v>
      </c>
      <c r="R34" s="47">
        <v>1.5</v>
      </c>
      <c r="S34" s="290"/>
      <c r="T34" s="291">
        <v>250</v>
      </c>
      <c r="U34" s="291">
        <v>583.72</v>
      </c>
      <c r="V34" s="47">
        <v>0</v>
      </c>
      <c r="W34" s="290"/>
      <c r="X34" s="291">
        <v>500</v>
      </c>
      <c r="Y34" s="291">
        <v>128.86000000000001</v>
      </c>
      <c r="Z34" s="47">
        <v>1</v>
      </c>
      <c r="AA34" s="290"/>
      <c r="AB34" s="291">
        <v>500</v>
      </c>
      <c r="AC34" s="291">
        <v>545.03</v>
      </c>
      <c r="AD34" s="47">
        <v>0</v>
      </c>
      <c r="AE34" s="137"/>
      <c r="AF34" s="168">
        <v>500</v>
      </c>
      <c r="AG34" s="291">
        <v>500</v>
      </c>
      <c r="AH34" s="291">
        <v>444.28</v>
      </c>
      <c r="AI34" s="139">
        <f t="shared" si="9"/>
        <v>0</v>
      </c>
      <c r="AJ34" s="38"/>
      <c r="AK34" s="348">
        <v>600</v>
      </c>
      <c r="AL34" s="348">
        <v>-331.06</v>
      </c>
      <c r="AM34" s="289">
        <f t="shared" si="1"/>
        <v>0.2</v>
      </c>
      <c r="AN34" s="290"/>
      <c r="AO34" s="291">
        <v>600</v>
      </c>
      <c r="AP34" s="348">
        <v>321.57</v>
      </c>
      <c r="AQ34" s="289">
        <f t="shared" si="2"/>
        <v>0</v>
      </c>
      <c r="AR34" s="290"/>
      <c r="AS34" s="348">
        <v>600</v>
      </c>
      <c r="AT34" s="348">
        <v>0</v>
      </c>
      <c r="AU34" s="289">
        <f t="shared" si="3"/>
        <v>0</v>
      </c>
      <c r="AV34" s="290"/>
      <c r="AW34" s="108">
        <v>600</v>
      </c>
      <c r="AX34" s="292">
        <f t="shared" si="10"/>
        <v>0</v>
      </c>
      <c r="AY34" s="289">
        <f t="shared" si="5"/>
        <v>0</v>
      </c>
      <c r="AZ34" s="111" t="s">
        <v>777</v>
      </c>
    </row>
    <row r="35" spans="1:52" s="135" customFormat="1" x14ac:dyDescent="0.25">
      <c r="A35" s="289" t="s">
        <v>982</v>
      </c>
      <c r="B35" s="138" t="str">
        <f t="shared" si="8"/>
        <v>5242</v>
      </c>
      <c r="C35" s="137" t="s">
        <v>1106</v>
      </c>
      <c r="D35" s="291">
        <v>0</v>
      </c>
      <c r="E35" s="291">
        <v>0</v>
      </c>
      <c r="F35" s="289"/>
      <c r="G35" s="290"/>
      <c r="H35" s="291">
        <v>0</v>
      </c>
      <c r="I35" s="291">
        <v>0</v>
      </c>
      <c r="J35" s="47"/>
      <c r="K35" s="290"/>
      <c r="L35" s="291">
        <v>0</v>
      </c>
      <c r="M35" s="291">
        <v>0</v>
      </c>
      <c r="N35" s="47"/>
      <c r="O35" s="290"/>
      <c r="P35" s="291">
        <v>0</v>
      </c>
      <c r="Q35" s="291">
        <v>0</v>
      </c>
      <c r="R35" s="47"/>
      <c r="S35" s="290"/>
      <c r="T35" s="291">
        <v>0</v>
      </c>
      <c r="U35" s="291">
        <v>0</v>
      </c>
      <c r="V35" s="47"/>
      <c r="W35" s="290"/>
      <c r="X35" s="291">
        <v>0</v>
      </c>
      <c r="Y35" s="291">
        <v>0</v>
      </c>
      <c r="Z35" s="47"/>
      <c r="AA35" s="290"/>
      <c r="AB35" s="291">
        <v>0</v>
      </c>
      <c r="AC35" s="291">
        <v>0</v>
      </c>
      <c r="AD35" s="47"/>
      <c r="AE35" s="137"/>
      <c r="AF35" s="168">
        <v>500</v>
      </c>
      <c r="AG35" s="291">
        <v>500</v>
      </c>
      <c r="AH35" s="291">
        <v>93</v>
      </c>
      <c r="AI35" s="139"/>
      <c r="AJ35" s="139"/>
      <c r="AK35" s="348">
        <v>500</v>
      </c>
      <c r="AL35" s="348">
        <v>1323.75</v>
      </c>
      <c r="AM35" s="289">
        <f t="shared" si="1"/>
        <v>0</v>
      </c>
      <c r="AN35" s="290"/>
      <c r="AO35" s="291">
        <v>500</v>
      </c>
      <c r="AP35" s="348">
        <v>2939.51</v>
      </c>
      <c r="AQ35" s="289">
        <f t="shared" si="2"/>
        <v>0</v>
      </c>
      <c r="AR35" s="290"/>
      <c r="AS35" s="348">
        <v>1000</v>
      </c>
      <c r="AT35" s="348">
        <v>1317.65</v>
      </c>
      <c r="AU35" s="289">
        <f t="shared" si="3"/>
        <v>1</v>
      </c>
      <c r="AV35" s="290"/>
      <c r="AW35" s="108">
        <v>2500</v>
      </c>
      <c r="AX35" s="292">
        <f t="shared" si="10"/>
        <v>1500</v>
      </c>
      <c r="AY35" s="289">
        <f t="shared" si="5"/>
        <v>1.5</v>
      </c>
      <c r="AZ35" s="208"/>
    </row>
    <row r="36" spans="1:52" s="135" customFormat="1" x14ac:dyDescent="0.25">
      <c r="A36" s="289" t="s">
        <v>461</v>
      </c>
      <c r="B36" s="138" t="str">
        <f t="shared" si="8"/>
        <v>5243</v>
      </c>
      <c r="C36" s="137" t="s">
        <v>1146</v>
      </c>
      <c r="D36" s="291">
        <v>5000</v>
      </c>
      <c r="E36" s="291">
        <v>9041.2999999999993</v>
      </c>
      <c r="F36" s="289"/>
      <c r="G36" s="290"/>
      <c r="H36" s="291">
        <v>10000</v>
      </c>
      <c r="I36" s="291">
        <v>7370.83</v>
      </c>
      <c r="J36" s="47">
        <v>1</v>
      </c>
      <c r="K36" s="290"/>
      <c r="L36" s="291">
        <v>15000</v>
      </c>
      <c r="M36" s="291">
        <v>10341.16</v>
      </c>
      <c r="N36" s="47">
        <v>0.5</v>
      </c>
      <c r="O36" s="290"/>
      <c r="P36" s="291">
        <v>15000</v>
      </c>
      <c r="Q36" s="291">
        <v>9095.31</v>
      </c>
      <c r="R36" s="47">
        <v>0</v>
      </c>
      <c r="S36" s="290"/>
      <c r="T36" s="291">
        <v>15000</v>
      </c>
      <c r="U36" s="291">
        <v>8868.7199999999993</v>
      </c>
      <c r="V36" s="47">
        <v>0</v>
      </c>
      <c r="W36" s="290"/>
      <c r="X36" s="291">
        <v>15000</v>
      </c>
      <c r="Y36" s="291">
        <v>9779.98</v>
      </c>
      <c r="Z36" s="47">
        <v>0</v>
      </c>
      <c r="AA36" s="290"/>
      <c r="AB36" s="291">
        <v>15000</v>
      </c>
      <c r="AC36" s="291">
        <v>11257.66</v>
      </c>
      <c r="AD36" s="47">
        <v>0</v>
      </c>
      <c r="AE36" s="137"/>
      <c r="AF36" s="168">
        <v>18000</v>
      </c>
      <c r="AG36" s="291">
        <v>18000</v>
      </c>
      <c r="AH36" s="291">
        <v>9387.2900000000009</v>
      </c>
      <c r="AI36" s="139">
        <f t="shared" si="9"/>
        <v>0.2</v>
      </c>
      <c r="AJ36" s="139"/>
      <c r="AK36" s="348">
        <v>12000</v>
      </c>
      <c r="AL36" s="348">
        <v>6453.55</v>
      </c>
      <c r="AM36" s="289">
        <f t="shared" si="1"/>
        <v>-0.33333333333333331</v>
      </c>
      <c r="AN36" s="290"/>
      <c r="AO36" s="291">
        <v>12000</v>
      </c>
      <c r="AP36" s="348">
        <v>16410.72</v>
      </c>
      <c r="AQ36" s="289">
        <f t="shared" si="2"/>
        <v>0</v>
      </c>
      <c r="AR36" s="290"/>
      <c r="AS36" s="348">
        <v>9000</v>
      </c>
      <c r="AT36" s="348">
        <v>3805.23</v>
      </c>
      <c r="AU36" s="289">
        <f t="shared" si="3"/>
        <v>-0.25</v>
      </c>
      <c r="AV36" s="290"/>
      <c r="AW36" s="108">
        <v>9000</v>
      </c>
      <c r="AX36" s="292">
        <f t="shared" si="10"/>
        <v>0</v>
      </c>
      <c r="AY36" s="289">
        <f t="shared" si="5"/>
        <v>0</v>
      </c>
      <c r="AZ36" s="208" t="s">
        <v>801</v>
      </c>
    </row>
    <row r="37" spans="1:52" s="135" customFormat="1" x14ac:dyDescent="0.25">
      <c r="A37" s="289" t="s">
        <v>462</v>
      </c>
      <c r="B37" s="138" t="str">
        <f t="shared" si="8"/>
        <v>5244</v>
      </c>
      <c r="C37" s="137" t="s">
        <v>1147</v>
      </c>
      <c r="D37" s="291">
        <v>1000</v>
      </c>
      <c r="E37" s="291">
        <v>123.99</v>
      </c>
      <c r="F37" s="289"/>
      <c r="G37" s="290"/>
      <c r="H37" s="291">
        <v>1000</v>
      </c>
      <c r="I37" s="291">
        <v>0</v>
      </c>
      <c r="J37" s="47">
        <v>0</v>
      </c>
      <c r="K37" s="290"/>
      <c r="L37" s="291">
        <v>1500</v>
      </c>
      <c r="M37" s="291">
        <v>1053.9000000000001</v>
      </c>
      <c r="N37" s="47">
        <v>0.5</v>
      </c>
      <c r="O37" s="290"/>
      <c r="P37" s="291">
        <v>1000</v>
      </c>
      <c r="Q37" s="291">
        <v>0</v>
      </c>
      <c r="R37" s="47">
        <v>-0.33333333333333331</v>
      </c>
      <c r="S37" s="290"/>
      <c r="T37" s="291">
        <v>1000</v>
      </c>
      <c r="U37" s="291">
        <v>0</v>
      </c>
      <c r="V37" s="47">
        <v>0</v>
      </c>
      <c r="W37" s="290"/>
      <c r="X37" s="291">
        <v>4000</v>
      </c>
      <c r="Y37" s="291">
        <v>1862.81</v>
      </c>
      <c r="Z37" s="47">
        <v>3</v>
      </c>
      <c r="AA37" s="290"/>
      <c r="AB37" s="291">
        <v>4000</v>
      </c>
      <c r="AC37" s="291">
        <v>1135.99</v>
      </c>
      <c r="AD37" s="47">
        <v>0</v>
      </c>
      <c r="AE37" s="137"/>
      <c r="AF37" s="168">
        <v>2000</v>
      </c>
      <c r="AG37" s="168">
        <v>2000</v>
      </c>
      <c r="AH37" s="168">
        <v>509.6</v>
      </c>
      <c r="AI37" s="139">
        <f t="shared" si="9"/>
        <v>-0.5</v>
      </c>
      <c r="AJ37" s="139"/>
      <c r="AK37" s="348">
        <v>2000</v>
      </c>
      <c r="AL37" s="348">
        <v>4632</v>
      </c>
      <c r="AM37" s="289">
        <f t="shared" si="1"/>
        <v>0</v>
      </c>
      <c r="AN37" s="290"/>
      <c r="AO37" s="291">
        <v>1000</v>
      </c>
      <c r="AP37" s="348">
        <v>0</v>
      </c>
      <c r="AQ37" s="289">
        <f t="shared" si="2"/>
        <v>-0.5</v>
      </c>
      <c r="AR37" s="290"/>
      <c r="AS37" s="348">
        <v>1000</v>
      </c>
      <c r="AT37" s="348">
        <v>1000</v>
      </c>
      <c r="AU37" s="289">
        <f t="shared" si="3"/>
        <v>0</v>
      </c>
      <c r="AV37" s="290"/>
      <c r="AW37" s="108">
        <v>1000</v>
      </c>
      <c r="AX37" s="292">
        <f t="shared" si="10"/>
        <v>0</v>
      </c>
      <c r="AY37" s="289">
        <f t="shared" si="5"/>
        <v>0</v>
      </c>
      <c r="AZ37" s="208" t="s">
        <v>924</v>
      </c>
    </row>
    <row r="38" spans="1:52" s="135" customFormat="1" x14ac:dyDescent="0.25">
      <c r="A38" s="289" t="s">
        <v>463</v>
      </c>
      <c r="B38" s="138" t="str">
        <f t="shared" si="8"/>
        <v>5247</v>
      </c>
      <c r="C38" s="137" t="s">
        <v>1148</v>
      </c>
      <c r="D38" s="291">
        <v>1000</v>
      </c>
      <c r="E38" s="291">
        <v>1654.44</v>
      </c>
      <c r="F38" s="289"/>
      <c r="G38" s="290"/>
      <c r="H38" s="291">
        <v>1000</v>
      </c>
      <c r="I38" s="291">
        <v>3071.37</v>
      </c>
      <c r="J38" s="47">
        <v>0</v>
      </c>
      <c r="K38" s="290"/>
      <c r="L38" s="291">
        <v>1000</v>
      </c>
      <c r="M38" s="291">
        <v>10376.44</v>
      </c>
      <c r="N38" s="47">
        <v>0</v>
      </c>
      <c r="O38" s="290"/>
      <c r="P38" s="291">
        <v>1000</v>
      </c>
      <c r="Q38" s="291">
        <v>4014</v>
      </c>
      <c r="R38" s="47">
        <v>0</v>
      </c>
      <c r="S38" s="290"/>
      <c r="T38" s="291">
        <v>1000</v>
      </c>
      <c r="U38" s="291">
        <v>580.25</v>
      </c>
      <c r="V38" s="47">
        <v>0</v>
      </c>
      <c r="W38" s="290"/>
      <c r="X38" s="291">
        <v>6535</v>
      </c>
      <c r="Y38" s="291">
        <v>12973.14</v>
      </c>
      <c r="Z38" s="47">
        <v>5.5350000000000001</v>
      </c>
      <c r="AA38" s="290"/>
      <c r="AB38" s="291">
        <v>6535</v>
      </c>
      <c r="AC38" s="291">
        <v>5913.1</v>
      </c>
      <c r="AD38" s="47">
        <v>0</v>
      </c>
      <c r="AE38" s="137"/>
      <c r="AF38" s="168">
        <v>8000</v>
      </c>
      <c r="AG38" s="168">
        <v>8000</v>
      </c>
      <c r="AH38" s="168">
        <v>5413.25</v>
      </c>
      <c r="AI38" s="139">
        <f t="shared" si="9"/>
        <v>0.22417750573833206</v>
      </c>
      <c r="AJ38" s="139"/>
      <c r="AK38" s="348">
        <v>8000</v>
      </c>
      <c r="AL38" s="348">
        <v>5923.23</v>
      </c>
      <c r="AM38" s="289">
        <f t="shared" si="1"/>
        <v>0</v>
      </c>
      <c r="AN38" s="290"/>
      <c r="AO38" s="291">
        <v>6000</v>
      </c>
      <c r="AP38" s="348">
        <v>6967.59</v>
      </c>
      <c r="AQ38" s="289">
        <f t="shared" si="2"/>
        <v>-0.25</v>
      </c>
      <c r="AR38" s="290"/>
      <c r="AS38" s="348">
        <v>6000</v>
      </c>
      <c r="AT38" s="348">
        <v>7846.66</v>
      </c>
      <c r="AU38" s="289">
        <f t="shared" si="3"/>
        <v>0</v>
      </c>
      <c r="AV38" s="290"/>
      <c r="AW38" s="108">
        <v>8500</v>
      </c>
      <c r="AX38" s="292">
        <f t="shared" si="10"/>
        <v>2500</v>
      </c>
      <c r="AY38" s="289">
        <f t="shared" si="5"/>
        <v>0.41666666666666669</v>
      </c>
      <c r="AZ38" s="208" t="s">
        <v>778</v>
      </c>
    </row>
    <row r="39" spans="1:52" s="135" customFormat="1" x14ac:dyDescent="0.25">
      <c r="A39" s="289" t="s">
        <v>781</v>
      </c>
      <c r="B39" s="138" t="str">
        <f t="shared" si="8"/>
        <v>5248</v>
      </c>
      <c r="C39" s="137" t="s">
        <v>1149</v>
      </c>
      <c r="D39" s="291">
        <v>0</v>
      </c>
      <c r="E39" s="291">
        <v>0</v>
      </c>
      <c r="F39" s="289"/>
      <c r="G39" s="290"/>
      <c r="H39" s="291">
        <v>0</v>
      </c>
      <c r="I39" s="291">
        <v>0</v>
      </c>
      <c r="J39" s="47"/>
      <c r="K39" s="290"/>
      <c r="L39" s="291">
        <v>0</v>
      </c>
      <c r="M39" s="291">
        <v>0</v>
      </c>
      <c r="N39" s="47"/>
      <c r="O39" s="290"/>
      <c r="P39" s="291">
        <v>0</v>
      </c>
      <c r="Q39" s="291">
        <v>0</v>
      </c>
      <c r="R39" s="47"/>
      <c r="S39" s="290"/>
      <c r="T39" s="291">
        <v>5000</v>
      </c>
      <c r="U39" s="291">
        <v>4594</v>
      </c>
      <c r="V39" s="47"/>
      <c r="W39" s="290"/>
      <c r="X39" s="291">
        <v>5000</v>
      </c>
      <c r="Y39" s="291">
        <v>4870</v>
      </c>
      <c r="Z39" s="47">
        <v>0</v>
      </c>
      <c r="AA39" s="290"/>
      <c r="AB39" s="291">
        <v>5000</v>
      </c>
      <c r="AC39" s="291">
        <v>5917</v>
      </c>
      <c r="AD39" s="47">
        <v>0</v>
      </c>
      <c r="AE39" s="137"/>
      <c r="AF39" s="168">
        <v>5510</v>
      </c>
      <c r="AG39" s="168">
        <v>5510</v>
      </c>
      <c r="AH39" s="168">
        <v>6058</v>
      </c>
      <c r="AI39" s="139">
        <f t="shared" si="9"/>
        <v>0.10199999999999999</v>
      </c>
      <c r="AJ39" s="139"/>
      <c r="AK39" s="348">
        <v>6500</v>
      </c>
      <c r="AL39" s="348">
        <v>6103</v>
      </c>
      <c r="AM39" s="289">
        <f t="shared" si="1"/>
        <v>0.17967332123411978</v>
      </c>
      <c r="AN39" s="290"/>
      <c r="AO39" s="291">
        <v>6500</v>
      </c>
      <c r="AP39" s="348">
        <v>6367</v>
      </c>
      <c r="AQ39" s="289">
        <f t="shared" si="2"/>
        <v>0</v>
      </c>
      <c r="AR39" s="290"/>
      <c r="AS39" s="348">
        <v>6500</v>
      </c>
      <c r="AT39" s="348">
        <v>6261</v>
      </c>
      <c r="AU39" s="289">
        <f t="shared" si="3"/>
        <v>0</v>
      </c>
      <c r="AV39" s="290"/>
      <c r="AW39" s="108">
        <v>6500</v>
      </c>
      <c r="AX39" s="292">
        <f t="shared" si="10"/>
        <v>0</v>
      </c>
      <c r="AY39" s="289">
        <f t="shared" si="5"/>
        <v>0</v>
      </c>
      <c r="AZ39" s="208" t="s">
        <v>981</v>
      </c>
    </row>
    <row r="40" spans="1:52" s="135" customFormat="1" x14ac:dyDescent="0.25">
      <c r="A40" s="289" t="s">
        <v>464</v>
      </c>
      <c r="B40" s="138" t="str">
        <f t="shared" si="8"/>
        <v>5251</v>
      </c>
      <c r="C40" s="137" t="s">
        <v>1150</v>
      </c>
      <c r="D40" s="291">
        <v>5000</v>
      </c>
      <c r="E40" s="291">
        <v>5115.16</v>
      </c>
      <c r="F40" s="289"/>
      <c r="G40" s="290"/>
      <c r="H40" s="291">
        <v>5000</v>
      </c>
      <c r="I40" s="291">
        <v>2210</v>
      </c>
      <c r="J40" s="47">
        <v>0</v>
      </c>
      <c r="K40" s="290"/>
      <c r="L40" s="291">
        <v>5500</v>
      </c>
      <c r="M40" s="291">
        <v>646.5</v>
      </c>
      <c r="N40" s="47">
        <v>0.1</v>
      </c>
      <c r="O40" s="290"/>
      <c r="P40" s="291">
        <v>3500</v>
      </c>
      <c r="Q40" s="291">
        <v>1645.5</v>
      </c>
      <c r="R40" s="47">
        <v>-0.36363636363636365</v>
      </c>
      <c r="S40" s="290"/>
      <c r="T40" s="291">
        <v>4500</v>
      </c>
      <c r="U40" s="291">
        <v>2286</v>
      </c>
      <c r="V40" s="47">
        <v>0.2857142857142857</v>
      </c>
      <c r="W40" s="290"/>
      <c r="X40" s="291">
        <v>4500</v>
      </c>
      <c r="Y40" s="291">
        <v>4471</v>
      </c>
      <c r="Z40" s="47">
        <v>0</v>
      </c>
      <c r="AA40" s="290"/>
      <c r="AB40" s="291">
        <v>4500</v>
      </c>
      <c r="AC40" s="291">
        <v>2818</v>
      </c>
      <c r="AD40" s="47">
        <v>0</v>
      </c>
      <c r="AE40" s="137"/>
      <c r="AF40" s="168">
        <v>4500</v>
      </c>
      <c r="AG40" s="168">
        <v>4500</v>
      </c>
      <c r="AH40" s="168">
        <v>4186</v>
      </c>
      <c r="AI40" s="139">
        <f t="shared" si="9"/>
        <v>0</v>
      </c>
      <c r="AJ40" s="139"/>
      <c r="AK40" s="348">
        <v>3000</v>
      </c>
      <c r="AL40" s="348">
        <v>1349</v>
      </c>
      <c r="AM40" s="289">
        <f t="shared" si="1"/>
        <v>-0.33333333333333331</v>
      </c>
      <c r="AN40" s="290"/>
      <c r="AO40" s="291">
        <v>3000</v>
      </c>
      <c r="AP40" s="348">
        <v>924</v>
      </c>
      <c r="AQ40" s="289">
        <f t="shared" si="2"/>
        <v>0</v>
      </c>
      <c r="AR40" s="290"/>
      <c r="AS40" s="348">
        <v>3000</v>
      </c>
      <c r="AT40" s="348">
        <v>1524</v>
      </c>
      <c r="AU40" s="289">
        <f t="shared" si="3"/>
        <v>0</v>
      </c>
      <c r="AV40" s="290"/>
      <c r="AW40" s="108">
        <v>1500</v>
      </c>
      <c r="AX40" s="292">
        <f t="shared" si="10"/>
        <v>-1500</v>
      </c>
      <c r="AY40" s="289">
        <f t="shared" si="5"/>
        <v>-0.5</v>
      </c>
      <c r="AZ40" s="208" t="s">
        <v>779</v>
      </c>
    </row>
    <row r="41" spans="1:52" s="135" customFormat="1" x14ac:dyDescent="0.25">
      <c r="A41" s="289" t="s">
        <v>465</v>
      </c>
      <c r="B41" s="138" t="str">
        <f t="shared" si="8"/>
        <v>5255</v>
      </c>
      <c r="C41" s="137" t="s">
        <v>1151</v>
      </c>
      <c r="D41" s="291">
        <v>4319.54</v>
      </c>
      <c r="E41" s="291">
        <v>4831.24</v>
      </c>
      <c r="F41" s="289"/>
      <c r="G41" s="290"/>
      <c r="H41" s="291">
        <v>4500</v>
      </c>
      <c r="I41" s="291">
        <v>4557.92</v>
      </c>
      <c r="J41" s="47">
        <v>4.1777596688536291E-2</v>
      </c>
      <c r="K41" s="290"/>
      <c r="L41" s="291">
        <v>5000</v>
      </c>
      <c r="M41" s="291">
        <v>4704.1400000000003</v>
      </c>
      <c r="N41" s="47">
        <v>0.1111111111111111</v>
      </c>
      <c r="O41" s="290"/>
      <c r="P41" s="291">
        <v>5000</v>
      </c>
      <c r="Q41" s="291">
        <v>3930.4</v>
      </c>
      <c r="R41" s="47">
        <v>0</v>
      </c>
      <c r="S41" s="290"/>
      <c r="T41" s="291">
        <v>5000</v>
      </c>
      <c r="U41" s="291">
        <v>3827</v>
      </c>
      <c r="V41" s="47">
        <v>0</v>
      </c>
      <c r="W41" s="290"/>
      <c r="X41" s="291">
        <v>5000</v>
      </c>
      <c r="Y41" s="291">
        <v>3853.9</v>
      </c>
      <c r="Z41" s="47">
        <v>0</v>
      </c>
      <c r="AA41" s="290"/>
      <c r="AB41" s="291">
        <v>5000</v>
      </c>
      <c r="AC41" s="291">
        <v>2918</v>
      </c>
      <c r="AD41" s="47">
        <v>0</v>
      </c>
      <c r="AE41" s="137"/>
      <c r="AF41" s="168">
        <v>5000</v>
      </c>
      <c r="AG41" s="168">
        <v>5000</v>
      </c>
      <c r="AH41" s="168">
        <v>3068</v>
      </c>
      <c r="AI41" s="139">
        <f t="shared" si="9"/>
        <v>0</v>
      </c>
      <c r="AJ41" s="139"/>
      <c r="AK41" s="348">
        <v>4000</v>
      </c>
      <c r="AL41" s="348">
        <v>3022.4</v>
      </c>
      <c r="AM41" s="289">
        <f t="shared" si="1"/>
        <v>-0.2</v>
      </c>
      <c r="AN41" s="290"/>
      <c r="AO41" s="291">
        <v>4000</v>
      </c>
      <c r="AP41" s="348">
        <v>2846</v>
      </c>
      <c r="AQ41" s="289">
        <f t="shared" si="2"/>
        <v>0</v>
      </c>
      <c r="AR41" s="290"/>
      <c r="AS41" s="348">
        <v>4000</v>
      </c>
      <c r="AT41" s="348">
        <v>0</v>
      </c>
      <c r="AU41" s="289">
        <f t="shared" si="3"/>
        <v>0</v>
      </c>
      <c r="AV41" s="290"/>
      <c r="AW41" s="108">
        <v>4000</v>
      </c>
      <c r="AX41" s="292">
        <f t="shared" si="10"/>
        <v>0</v>
      </c>
      <c r="AY41" s="289">
        <f t="shared" si="5"/>
        <v>0</v>
      </c>
      <c r="AZ41" s="208" t="s">
        <v>786</v>
      </c>
    </row>
    <row r="42" spans="1:52" s="135" customFormat="1" x14ac:dyDescent="0.25">
      <c r="A42" s="289" t="s">
        <v>466</v>
      </c>
      <c r="B42" s="138" t="str">
        <f t="shared" si="8"/>
        <v>5293</v>
      </c>
      <c r="C42" s="137" t="s">
        <v>1152</v>
      </c>
      <c r="D42" s="291">
        <v>100</v>
      </c>
      <c r="E42" s="291">
        <v>0</v>
      </c>
      <c r="F42" s="289"/>
      <c r="G42" s="290"/>
      <c r="H42" s="291">
        <v>100</v>
      </c>
      <c r="I42" s="291">
        <v>26.85</v>
      </c>
      <c r="J42" s="47">
        <v>0</v>
      </c>
      <c r="K42" s="290"/>
      <c r="L42" s="291">
        <v>100</v>
      </c>
      <c r="M42" s="291">
        <v>0</v>
      </c>
      <c r="N42" s="47">
        <v>0</v>
      </c>
      <c r="O42" s="290"/>
      <c r="P42" s="291">
        <v>100</v>
      </c>
      <c r="Q42" s="291">
        <v>0</v>
      </c>
      <c r="R42" s="47">
        <v>0</v>
      </c>
      <c r="S42" s="290"/>
      <c r="T42" s="291">
        <v>100</v>
      </c>
      <c r="U42" s="291">
        <v>0</v>
      </c>
      <c r="V42" s="47">
        <v>0</v>
      </c>
      <c r="W42" s="290"/>
      <c r="X42" s="291">
        <v>100</v>
      </c>
      <c r="Y42" s="291">
        <v>0</v>
      </c>
      <c r="Z42" s="47">
        <v>0</v>
      </c>
      <c r="AA42" s="290"/>
      <c r="AB42" s="291">
        <v>100</v>
      </c>
      <c r="AC42" s="291">
        <v>0</v>
      </c>
      <c r="AD42" s="47">
        <v>0</v>
      </c>
      <c r="AE42" s="137"/>
      <c r="AF42" s="168">
        <v>100</v>
      </c>
      <c r="AG42" s="168">
        <v>100</v>
      </c>
      <c r="AH42" s="168">
        <v>0</v>
      </c>
      <c r="AI42" s="139">
        <f t="shared" si="9"/>
        <v>0</v>
      </c>
      <c r="AJ42" s="139"/>
      <c r="AK42" s="348">
        <v>100</v>
      </c>
      <c r="AL42" s="348">
        <v>0</v>
      </c>
      <c r="AM42" s="289">
        <f t="shared" si="1"/>
        <v>0</v>
      </c>
      <c r="AN42" s="290"/>
      <c r="AO42" s="291">
        <v>100</v>
      </c>
      <c r="AP42" s="348">
        <v>50.8</v>
      </c>
      <c r="AQ42" s="289">
        <f t="shared" si="2"/>
        <v>0</v>
      </c>
      <c r="AR42" s="290"/>
      <c r="AS42" s="348">
        <v>100</v>
      </c>
      <c r="AT42" s="348">
        <v>0</v>
      </c>
      <c r="AU42" s="289">
        <f t="shared" si="3"/>
        <v>0</v>
      </c>
      <c r="AV42" s="290"/>
      <c r="AW42" s="108">
        <v>100</v>
      </c>
      <c r="AX42" s="292">
        <f t="shared" si="10"/>
        <v>0</v>
      </c>
      <c r="AY42" s="289">
        <f t="shared" si="5"/>
        <v>0</v>
      </c>
      <c r="AZ42" s="208"/>
    </row>
    <row r="43" spans="1:52" s="135" customFormat="1" x14ac:dyDescent="0.25">
      <c r="A43" s="289" t="s">
        <v>467</v>
      </c>
      <c r="B43" s="138" t="str">
        <f t="shared" si="8"/>
        <v>5303</v>
      </c>
      <c r="C43" s="137" t="s">
        <v>1153</v>
      </c>
      <c r="D43" s="291">
        <v>14000</v>
      </c>
      <c r="E43" s="291">
        <v>15054.9</v>
      </c>
      <c r="F43" s="289"/>
      <c r="G43" s="290"/>
      <c r="H43" s="291">
        <v>14000</v>
      </c>
      <c r="I43" s="291">
        <v>16657.060000000001</v>
      </c>
      <c r="J43" s="47">
        <v>0</v>
      </c>
      <c r="K43" s="290"/>
      <c r="L43" s="291">
        <v>24000</v>
      </c>
      <c r="M43" s="291">
        <v>26605</v>
      </c>
      <c r="N43" s="47">
        <v>0.7142857142857143</v>
      </c>
      <c r="O43" s="290"/>
      <c r="P43" s="291">
        <v>4000</v>
      </c>
      <c r="Q43" s="291">
        <v>6300</v>
      </c>
      <c r="R43" s="47">
        <v>-0.83333333333333337</v>
      </c>
      <c r="S43" s="290"/>
      <c r="T43" s="291">
        <v>8000</v>
      </c>
      <c r="U43" s="291">
        <v>10565</v>
      </c>
      <c r="V43" s="47">
        <v>1</v>
      </c>
      <c r="W43" s="290"/>
      <c r="X43" s="291">
        <v>30000</v>
      </c>
      <c r="Y43" s="291">
        <v>28224.87</v>
      </c>
      <c r="Z43" s="47">
        <v>2.75</v>
      </c>
      <c r="AA43" s="290"/>
      <c r="AB43" s="291">
        <v>15000</v>
      </c>
      <c r="AC43" s="291">
        <v>5849.66</v>
      </c>
      <c r="AD43" s="47">
        <v>-0.5</v>
      </c>
      <c r="AE43" s="137"/>
      <c r="AF43" s="168">
        <v>12000</v>
      </c>
      <c r="AG43" s="168">
        <v>12000</v>
      </c>
      <c r="AH43" s="168">
        <v>6436.95</v>
      </c>
      <c r="AI43" s="139">
        <f t="shared" si="9"/>
        <v>-0.2</v>
      </c>
      <c r="AJ43" s="139"/>
      <c r="AK43" s="348">
        <v>10000</v>
      </c>
      <c r="AL43" s="348">
        <v>10506.48</v>
      </c>
      <c r="AM43" s="289">
        <f t="shared" si="1"/>
        <v>-0.16666666666666666</v>
      </c>
      <c r="AN43" s="290"/>
      <c r="AO43" s="291">
        <v>5000</v>
      </c>
      <c r="AP43" s="348">
        <v>7280</v>
      </c>
      <c r="AQ43" s="289">
        <f t="shared" si="2"/>
        <v>-0.5</v>
      </c>
      <c r="AR43" s="290"/>
      <c r="AS43" s="348">
        <v>5000</v>
      </c>
      <c r="AT43" s="348">
        <v>3008.32</v>
      </c>
      <c r="AU43" s="289">
        <f t="shared" si="3"/>
        <v>0</v>
      </c>
      <c r="AV43" s="290"/>
      <c r="AW43" s="108">
        <v>5000</v>
      </c>
      <c r="AX43" s="292">
        <f t="shared" si="10"/>
        <v>0</v>
      </c>
      <c r="AY43" s="289">
        <f t="shared" si="5"/>
        <v>0</v>
      </c>
      <c r="AZ43" s="208"/>
    </row>
    <row r="44" spans="1:52" s="135" customFormat="1" x14ac:dyDescent="0.25">
      <c r="A44" s="289" t="s">
        <v>763</v>
      </c>
      <c r="B44" s="138" t="str">
        <f t="shared" si="8"/>
        <v>5305</v>
      </c>
      <c r="C44" s="137" t="s">
        <v>1154</v>
      </c>
      <c r="D44" s="291">
        <v>0</v>
      </c>
      <c r="E44" s="291">
        <v>0</v>
      </c>
      <c r="F44" s="289"/>
      <c r="G44" s="290"/>
      <c r="H44" s="291">
        <v>0</v>
      </c>
      <c r="I44" s="291">
        <v>6014</v>
      </c>
      <c r="J44" s="47"/>
      <c r="K44" s="290"/>
      <c r="L44" s="291">
        <v>0</v>
      </c>
      <c r="M44" s="291">
        <v>161.25</v>
      </c>
      <c r="N44" s="47" t="e">
        <v>#DIV/0!</v>
      </c>
      <c r="O44" s="290"/>
      <c r="P44" s="291">
        <v>0</v>
      </c>
      <c r="Q44" s="291">
        <v>430</v>
      </c>
      <c r="R44" s="47" t="e">
        <v>#DIV/0!</v>
      </c>
      <c r="S44" s="290"/>
      <c r="T44" s="291">
        <v>500</v>
      </c>
      <c r="U44" s="291">
        <v>5040</v>
      </c>
      <c r="V44" s="47" t="e">
        <v>#DIV/0!</v>
      </c>
      <c r="W44" s="290"/>
      <c r="X44" s="291">
        <v>500</v>
      </c>
      <c r="Y44" s="291">
        <v>4732.5</v>
      </c>
      <c r="Z44" s="47">
        <v>0</v>
      </c>
      <c r="AA44" s="290"/>
      <c r="AB44" s="291">
        <v>500</v>
      </c>
      <c r="AC44" s="291">
        <v>269.5</v>
      </c>
      <c r="AD44" s="47">
        <v>0</v>
      </c>
      <c r="AE44" s="137"/>
      <c r="AF44" s="168">
        <v>500</v>
      </c>
      <c r="AG44" s="168">
        <v>500</v>
      </c>
      <c r="AH44" s="168">
        <v>336</v>
      </c>
      <c r="AI44" s="139">
        <f t="shared" si="9"/>
        <v>0</v>
      </c>
      <c r="AJ44" s="139"/>
      <c r="AK44" s="348">
        <v>250</v>
      </c>
      <c r="AL44" s="348">
        <v>0</v>
      </c>
      <c r="AM44" s="289">
        <f t="shared" si="1"/>
        <v>-0.5</v>
      </c>
      <c r="AN44" s="290"/>
      <c r="AO44" s="291">
        <v>250</v>
      </c>
      <c r="AP44" s="348">
        <v>0</v>
      </c>
      <c r="AQ44" s="289">
        <f t="shared" si="2"/>
        <v>0</v>
      </c>
      <c r="AR44" s="290"/>
      <c r="AS44" s="348">
        <v>250</v>
      </c>
      <c r="AT44" s="348">
        <v>0</v>
      </c>
      <c r="AU44" s="289">
        <f t="shared" si="3"/>
        <v>0</v>
      </c>
      <c r="AV44" s="290"/>
      <c r="AW44" s="108">
        <v>250</v>
      </c>
      <c r="AX44" s="292">
        <f t="shared" si="10"/>
        <v>0</v>
      </c>
      <c r="AY44" s="289">
        <f t="shared" si="5"/>
        <v>0</v>
      </c>
      <c r="AZ44" s="208"/>
    </row>
    <row r="45" spans="1:52" s="135" customFormat="1" x14ac:dyDescent="0.25">
      <c r="A45" s="289" t="s">
        <v>468</v>
      </c>
      <c r="B45" s="138" t="s">
        <v>187</v>
      </c>
      <c r="C45" s="137" t="s">
        <v>1155</v>
      </c>
      <c r="D45" s="291">
        <v>0</v>
      </c>
      <c r="E45" s="291">
        <v>0</v>
      </c>
      <c r="F45" s="289"/>
      <c r="G45" s="290"/>
      <c r="H45" s="291">
        <v>0</v>
      </c>
      <c r="I45" s="291">
        <v>401.85</v>
      </c>
      <c r="J45" s="47" t="e">
        <v>#DIV/0!</v>
      </c>
      <c r="K45" s="290"/>
      <c r="L45" s="291">
        <v>300</v>
      </c>
      <c r="M45" s="291">
        <v>249.25</v>
      </c>
      <c r="N45" s="47" t="e">
        <v>#DIV/0!</v>
      </c>
      <c r="O45" s="290"/>
      <c r="P45" s="291">
        <v>300</v>
      </c>
      <c r="Q45" s="291">
        <v>95.42</v>
      </c>
      <c r="R45" s="47">
        <v>0</v>
      </c>
      <c r="S45" s="290"/>
      <c r="T45" s="291">
        <v>300</v>
      </c>
      <c r="U45" s="291">
        <v>216.9</v>
      </c>
      <c r="V45" s="47">
        <v>0</v>
      </c>
      <c r="W45" s="290"/>
      <c r="X45" s="291">
        <v>150</v>
      </c>
      <c r="Y45" s="291">
        <v>451.55</v>
      </c>
      <c r="Z45" s="47">
        <v>-0.5</v>
      </c>
      <c r="AA45" s="290"/>
      <c r="AB45" s="291">
        <v>150</v>
      </c>
      <c r="AC45" s="291">
        <v>40</v>
      </c>
      <c r="AD45" s="47">
        <v>0</v>
      </c>
      <c r="AE45" s="137"/>
      <c r="AF45" s="168">
        <v>150</v>
      </c>
      <c r="AG45" s="168">
        <v>150</v>
      </c>
      <c r="AH45" s="168">
        <v>61.95</v>
      </c>
      <c r="AI45" s="139">
        <f t="shared" si="9"/>
        <v>0</v>
      </c>
      <c r="AJ45" s="139"/>
      <c r="AK45" s="348">
        <v>100</v>
      </c>
      <c r="AL45" s="348">
        <v>0</v>
      </c>
      <c r="AM45" s="289">
        <f t="shared" si="1"/>
        <v>-0.33333333333333331</v>
      </c>
      <c r="AN45" s="290"/>
      <c r="AO45" s="291">
        <v>100</v>
      </c>
      <c r="AP45" s="348">
        <v>0</v>
      </c>
      <c r="AQ45" s="289">
        <f t="shared" si="2"/>
        <v>0</v>
      </c>
      <c r="AR45" s="290"/>
      <c r="AS45" s="348">
        <v>100</v>
      </c>
      <c r="AT45" s="348">
        <v>0</v>
      </c>
      <c r="AU45" s="289">
        <f t="shared" si="3"/>
        <v>0</v>
      </c>
      <c r="AV45" s="290"/>
      <c r="AW45" s="108">
        <v>100</v>
      </c>
      <c r="AX45" s="292">
        <f t="shared" si="10"/>
        <v>0</v>
      </c>
      <c r="AY45" s="289">
        <f t="shared" si="5"/>
        <v>0</v>
      </c>
      <c r="AZ45" s="208" t="s">
        <v>469</v>
      </c>
    </row>
    <row r="46" spans="1:52" s="135" customFormat="1" x14ac:dyDescent="0.25">
      <c r="A46" s="289" t="s">
        <v>470</v>
      </c>
      <c r="B46" s="138" t="str">
        <f>MID(A46,14,4)</f>
        <v>5341</v>
      </c>
      <c r="C46" s="137" t="s">
        <v>1156</v>
      </c>
      <c r="D46" s="291">
        <v>4400</v>
      </c>
      <c r="E46" s="291">
        <v>2493.21</v>
      </c>
      <c r="F46" s="289"/>
      <c r="G46" s="290"/>
      <c r="H46" s="291">
        <v>4400</v>
      </c>
      <c r="I46" s="291">
        <v>3270.13</v>
      </c>
      <c r="J46" s="47">
        <v>0</v>
      </c>
      <c r="K46" s="290"/>
      <c r="L46" s="291">
        <v>4400</v>
      </c>
      <c r="M46" s="291">
        <v>6695.96</v>
      </c>
      <c r="N46" s="47">
        <v>0</v>
      </c>
      <c r="O46" s="290"/>
      <c r="P46" s="291">
        <v>4500</v>
      </c>
      <c r="Q46" s="291">
        <v>4223.55</v>
      </c>
      <c r="R46" s="47">
        <v>2.2727272727272728E-2</v>
      </c>
      <c r="S46" s="290"/>
      <c r="T46" s="291">
        <v>4500</v>
      </c>
      <c r="U46" s="291">
        <v>5436.79</v>
      </c>
      <c r="V46" s="47">
        <v>0</v>
      </c>
      <c r="W46" s="290"/>
      <c r="X46" s="291">
        <v>5939.52</v>
      </c>
      <c r="Y46" s="291">
        <v>6509.42</v>
      </c>
      <c r="Z46" s="47">
        <v>0.31989333333333342</v>
      </c>
      <c r="AA46" s="290"/>
      <c r="AB46" s="291">
        <v>5939.52</v>
      </c>
      <c r="AC46" s="291">
        <v>8359.32</v>
      </c>
      <c r="AD46" s="47">
        <v>0</v>
      </c>
      <c r="AE46" s="137"/>
      <c r="AF46" s="168">
        <v>5939.52</v>
      </c>
      <c r="AG46" s="168">
        <v>5939.52</v>
      </c>
      <c r="AH46" s="168">
        <v>7669.68</v>
      </c>
      <c r="AI46" s="139">
        <f t="shared" si="9"/>
        <v>0</v>
      </c>
      <c r="AJ46" s="139"/>
      <c r="AK46" s="348">
        <v>8500</v>
      </c>
      <c r="AL46" s="348">
        <v>8515.91</v>
      </c>
      <c r="AM46" s="289">
        <f t="shared" si="1"/>
        <v>0.43109207478045353</v>
      </c>
      <c r="AN46" s="290"/>
      <c r="AO46" s="291">
        <v>8500</v>
      </c>
      <c r="AP46" s="348">
        <v>9189.0499999999993</v>
      </c>
      <c r="AQ46" s="289">
        <f t="shared" si="2"/>
        <v>0</v>
      </c>
      <c r="AR46" s="290"/>
      <c r="AS46" s="348">
        <v>8500</v>
      </c>
      <c r="AT46" s="348">
        <v>4130.3900000000003</v>
      </c>
      <c r="AU46" s="289">
        <f t="shared" si="3"/>
        <v>0</v>
      </c>
      <c r="AV46" s="290"/>
      <c r="AW46" s="108">
        <v>9500</v>
      </c>
      <c r="AX46" s="292">
        <f t="shared" si="10"/>
        <v>1000</v>
      </c>
      <c r="AY46" s="289">
        <f t="shared" si="5"/>
        <v>0.11764705882352941</v>
      </c>
      <c r="AZ46" s="208"/>
    </row>
    <row r="47" spans="1:52" s="135" customFormat="1" x14ac:dyDescent="0.25">
      <c r="A47" s="289" t="s">
        <v>471</v>
      </c>
      <c r="B47" s="138" t="str">
        <f>MID(A47,14,4)</f>
        <v>5344</v>
      </c>
      <c r="C47" s="137" t="s">
        <v>1157</v>
      </c>
      <c r="D47" s="291">
        <v>750</v>
      </c>
      <c r="E47" s="291">
        <v>419.39</v>
      </c>
      <c r="F47" s="289"/>
      <c r="G47" s="290"/>
      <c r="H47" s="291">
        <v>750</v>
      </c>
      <c r="I47" s="291">
        <v>388.76</v>
      </c>
      <c r="J47" s="47">
        <v>0</v>
      </c>
      <c r="K47" s="290"/>
      <c r="L47" s="291">
        <v>350</v>
      </c>
      <c r="M47" s="291">
        <v>387.1</v>
      </c>
      <c r="N47" s="47">
        <v>-0.53333333333333333</v>
      </c>
      <c r="O47" s="290"/>
      <c r="P47" s="291">
        <v>400</v>
      </c>
      <c r="Q47" s="291">
        <v>482.92</v>
      </c>
      <c r="R47" s="47">
        <v>0.14285714285714285</v>
      </c>
      <c r="S47" s="290"/>
      <c r="T47" s="291">
        <v>400</v>
      </c>
      <c r="U47" s="291">
        <v>545.33000000000004</v>
      </c>
      <c r="V47" s="47">
        <v>0</v>
      </c>
      <c r="W47" s="290"/>
      <c r="X47" s="291">
        <v>400</v>
      </c>
      <c r="Y47" s="291">
        <v>590.74</v>
      </c>
      <c r="Z47" s="47">
        <v>0</v>
      </c>
      <c r="AA47" s="290"/>
      <c r="AB47" s="291">
        <v>400</v>
      </c>
      <c r="AC47" s="291">
        <v>525.57000000000005</v>
      </c>
      <c r="AD47" s="47">
        <v>0</v>
      </c>
      <c r="AE47" s="137"/>
      <c r="AF47" s="168">
        <v>400</v>
      </c>
      <c r="AG47" s="168">
        <v>400</v>
      </c>
      <c r="AH47" s="168">
        <v>550.51</v>
      </c>
      <c r="AI47" s="139">
        <f t="shared" si="9"/>
        <v>0</v>
      </c>
      <c r="AJ47" s="139"/>
      <c r="AK47" s="348">
        <v>525</v>
      </c>
      <c r="AL47" s="348">
        <v>509.37</v>
      </c>
      <c r="AM47" s="289">
        <f t="shared" si="1"/>
        <v>0.3125</v>
      </c>
      <c r="AN47" s="290"/>
      <c r="AO47" s="291">
        <v>700</v>
      </c>
      <c r="AP47" s="348">
        <v>494.2</v>
      </c>
      <c r="AQ47" s="289">
        <f t="shared" si="2"/>
        <v>0.33333333333333331</v>
      </c>
      <c r="AR47" s="290"/>
      <c r="AS47" s="348">
        <v>700</v>
      </c>
      <c r="AT47" s="348">
        <v>471.3</v>
      </c>
      <c r="AU47" s="289">
        <f t="shared" si="3"/>
        <v>0</v>
      </c>
      <c r="AV47" s="290"/>
      <c r="AW47" s="108">
        <v>700</v>
      </c>
      <c r="AX47" s="292">
        <f t="shared" si="10"/>
        <v>0</v>
      </c>
      <c r="AY47" s="289">
        <f t="shared" si="5"/>
        <v>0</v>
      </c>
      <c r="AZ47" s="208" t="s">
        <v>1791</v>
      </c>
    </row>
    <row r="48" spans="1:52" s="135" customFormat="1" x14ac:dyDescent="0.25">
      <c r="A48" s="144" t="s">
        <v>472</v>
      </c>
      <c r="B48" s="138" t="str">
        <f>MID(A48,14,4)</f>
        <v>5345</v>
      </c>
      <c r="C48" s="137" t="s">
        <v>1158</v>
      </c>
      <c r="D48" s="291">
        <v>100</v>
      </c>
      <c r="E48" s="291">
        <v>0</v>
      </c>
      <c r="F48" s="289"/>
      <c r="G48" s="290"/>
      <c r="H48" s="291">
        <v>100</v>
      </c>
      <c r="I48" s="291">
        <v>142.78</v>
      </c>
      <c r="J48" s="47">
        <v>0</v>
      </c>
      <c r="K48" s="290"/>
      <c r="L48" s="291">
        <v>100</v>
      </c>
      <c r="M48" s="291">
        <v>21.98</v>
      </c>
      <c r="N48" s="47">
        <v>0</v>
      </c>
      <c r="O48" s="290"/>
      <c r="P48" s="291">
        <v>250</v>
      </c>
      <c r="Q48" s="291">
        <v>60</v>
      </c>
      <c r="R48" s="47">
        <v>1.5</v>
      </c>
      <c r="S48" s="290"/>
      <c r="T48" s="291">
        <v>250</v>
      </c>
      <c r="U48" s="291">
        <v>774.1</v>
      </c>
      <c r="V48" s="47">
        <v>0</v>
      </c>
      <c r="W48" s="290"/>
      <c r="X48" s="291">
        <v>400</v>
      </c>
      <c r="Y48" s="291">
        <v>211.67</v>
      </c>
      <c r="Z48" s="47">
        <v>0.6</v>
      </c>
      <c r="AA48" s="290"/>
      <c r="AB48" s="291">
        <v>400</v>
      </c>
      <c r="AC48" s="291">
        <v>294</v>
      </c>
      <c r="AD48" s="47">
        <v>0</v>
      </c>
      <c r="AE48" s="137"/>
      <c r="AF48" s="168">
        <v>400</v>
      </c>
      <c r="AG48" s="168">
        <v>400</v>
      </c>
      <c r="AH48" s="168">
        <v>113.44</v>
      </c>
      <c r="AI48" s="139">
        <f t="shared" si="9"/>
        <v>0</v>
      </c>
      <c r="AJ48" s="139"/>
      <c r="AK48" s="348">
        <v>300</v>
      </c>
      <c r="AL48" s="348">
        <v>75.89</v>
      </c>
      <c r="AM48" s="289">
        <f t="shared" si="1"/>
        <v>-0.25</v>
      </c>
      <c r="AN48" s="290"/>
      <c r="AO48" s="291">
        <v>300</v>
      </c>
      <c r="AP48" s="348">
        <v>103.72</v>
      </c>
      <c r="AQ48" s="289">
        <f t="shared" si="2"/>
        <v>0</v>
      </c>
      <c r="AR48" s="290"/>
      <c r="AS48" s="348">
        <v>300</v>
      </c>
      <c r="AT48" s="348">
        <v>21</v>
      </c>
      <c r="AU48" s="289">
        <f t="shared" si="3"/>
        <v>0</v>
      </c>
      <c r="AV48" s="290"/>
      <c r="AW48" s="108">
        <v>300</v>
      </c>
      <c r="AX48" s="292">
        <f t="shared" si="10"/>
        <v>0</v>
      </c>
      <c r="AY48" s="289">
        <f t="shared" si="5"/>
        <v>0</v>
      </c>
      <c r="AZ48" s="208"/>
    </row>
    <row r="49" spans="1:52" s="135" customFormat="1" x14ac:dyDescent="0.25">
      <c r="A49" s="289" t="s">
        <v>473</v>
      </c>
      <c r="B49" s="138" t="str">
        <f>MID(A49,14,4)</f>
        <v>5399</v>
      </c>
      <c r="C49" s="137" t="s">
        <v>1159</v>
      </c>
      <c r="D49" s="291">
        <v>5000</v>
      </c>
      <c r="E49" s="291">
        <v>4353.82</v>
      </c>
      <c r="F49" s="289"/>
      <c r="G49" s="290"/>
      <c r="H49" s="291">
        <v>5000</v>
      </c>
      <c r="I49" s="291">
        <v>4600.6499999999996</v>
      </c>
      <c r="J49" s="47">
        <v>0</v>
      </c>
      <c r="K49" s="290"/>
      <c r="L49" s="291">
        <v>1000</v>
      </c>
      <c r="M49" s="291">
        <v>1535.97</v>
      </c>
      <c r="N49" s="47">
        <v>-0.8</v>
      </c>
      <c r="O49" s="290"/>
      <c r="P49" s="291">
        <v>20700</v>
      </c>
      <c r="Q49" s="291">
        <v>10185.35</v>
      </c>
      <c r="R49" s="47">
        <v>19.7</v>
      </c>
      <c r="S49" s="290"/>
      <c r="T49" s="291">
        <v>10000</v>
      </c>
      <c r="U49" s="291">
        <v>1661.21</v>
      </c>
      <c r="V49" s="47">
        <v>-0.51690821256038644</v>
      </c>
      <c r="W49" s="290"/>
      <c r="X49" s="291">
        <v>5000</v>
      </c>
      <c r="Y49" s="291">
        <v>4898.41</v>
      </c>
      <c r="Z49" s="47">
        <v>-0.5</v>
      </c>
      <c r="AA49" s="290"/>
      <c r="AB49" s="291">
        <v>5000</v>
      </c>
      <c r="AC49" s="291">
        <v>5059.22</v>
      </c>
      <c r="AD49" s="47">
        <v>0</v>
      </c>
      <c r="AE49" s="137"/>
      <c r="AF49" s="168">
        <v>2500</v>
      </c>
      <c r="AG49" s="168">
        <v>2500</v>
      </c>
      <c r="AH49" s="168">
        <v>632.92999999999995</v>
      </c>
      <c r="AI49" s="139">
        <f t="shared" si="9"/>
        <v>-0.5</v>
      </c>
      <c r="AJ49" s="139"/>
      <c r="AK49" s="348">
        <v>3000</v>
      </c>
      <c r="AL49" s="348">
        <v>725.72</v>
      </c>
      <c r="AM49" s="289">
        <f t="shared" si="1"/>
        <v>0.2</v>
      </c>
      <c r="AN49" s="290"/>
      <c r="AO49" s="291">
        <v>1500</v>
      </c>
      <c r="AP49" s="348">
        <v>263.49</v>
      </c>
      <c r="AQ49" s="289">
        <f t="shared" si="2"/>
        <v>-0.5</v>
      </c>
      <c r="AR49" s="290"/>
      <c r="AS49" s="348">
        <v>1500</v>
      </c>
      <c r="AT49" s="348">
        <v>0</v>
      </c>
      <c r="AU49" s="289">
        <f t="shared" si="3"/>
        <v>0</v>
      </c>
      <c r="AV49" s="290"/>
      <c r="AW49" s="108">
        <v>1500</v>
      </c>
      <c r="AX49" s="292">
        <f t="shared" si="10"/>
        <v>0</v>
      </c>
      <c r="AY49" s="289">
        <f t="shared" si="5"/>
        <v>0</v>
      </c>
      <c r="AZ49" s="208"/>
    </row>
    <row r="50" spans="1:52" s="135" customFormat="1" x14ac:dyDescent="0.25">
      <c r="A50" s="154" t="s">
        <v>474</v>
      </c>
      <c r="B50" s="138" t="str">
        <f t="shared" ref="B50:B70" si="11">MID(A50,14,4)</f>
        <v>5415</v>
      </c>
      <c r="C50" s="137" t="s">
        <v>1160</v>
      </c>
      <c r="D50" s="291">
        <v>0</v>
      </c>
      <c r="E50" s="291">
        <v>0</v>
      </c>
      <c r="F50" s="289"/>
      <c r="G50" s="290"/>
      <c r="H50" s="291">
        <v>0</v>
      </c>
      <c r="I50" s="291">
        <v>0</v>
      </c>
      <c r="J50" s="47"/>
      <c r="K50" s="290"/>
      <c r="L50" s="291">
        <v>5000</v>
      </c>
      <c r="M50" s="291">
        <v>0</v>
      </c>
      <c r="N50" s="47"/>
      <c r="O50" s="290"/>
      <c r="P50" s="291">
        <v>5000</v>
      </c>
      <c r="Q50" s="291">
        <v>2100</v>
      </c>
      <c r="R50" s="47">
        <v>0</v>
      </c>
      <c r="S50" s="290"/>
      <c r="T50" s="291">
        <v>2000</v>
      </c>
      <c r="U50" s="291">
        <v>2100</v>
      </c>
      <c r="V50" s="47">
        <v>-0.6</v>
      </c>
      <c r="W50" s="290"/>
      <c r="X50" s="291">
        <v>2000</v>
      </c>
      <c r="Y50" s="291">
        <v>2100</v>
      </c>
      <c r="Z50" s="47">
        <v>0</v>
      </c>
      <c r="AA50" s="290"/>
      <c r="AB50" s="291">
        <v>2000</v>
      </c>
      <c r="AC50" s="291">
        <v>2100</v>
      </c>
      <c r="AD50" s="47">
        <v>0</v>
      </c>
      <c r="AE50" s="137"/>
      <c r="AF50" s="168">
        <v>2000</v>
      </c>
      <c r="AG50" s="168">
        <v>2000</v>
      </c>
      <c r="AH50" s="168">
        <v>2100</v>
      </c>
      <c r="AI50" s="139">
        <f t="shared" ref="AI50:AI70" si="12">(AG50-AB50)/AB50</f>
        <v>0</v>
      </c>
      <c r="AJ50" s="139"/>
      <c r="AK50" s="348">
        <v>2100</v>
      </c>
      <c r="AL50" s="348">
        <v>2100</v>
      </c>
      <c r="AM50" s="289">
        <f t="shared" si="1"/>
        <v>0.05</v>
      </c>
      <c r="AN50" s="290"/>
      <c r="AO50" s="291">
        <v>2100</v>
      </c>
      <c r="AP50" s="348">
        <v>2100</v>
      </c>
      <c r="AQ50" s="289">
        <f t="shared" si="2"/>
        <v>0</v>
      </c>
      <c r="AR50" s="290"/>
      <c r="AS50" s="348">
        <v>2100</v>
      </c>
      <c r="AT50" s="348">
        <v>900</v>
      </c>
      <c r="AU50" s="289">
        <f t="shared" si="3"/>
        <v>0</v>
      </c>
      <c r="AV50" s="290"/>
      <c r="AW50" s="108">
        <v>2100</v>
      </c>
      <c r="AX50" s="292">
        <f t="shared" si="10"/>
        <v>0</v>
      </c>
      <c r="AY50" s="289">
        <f t="shared" si="5"/>
        <v>0</v>
      </c>
      <c r="AZ50" s="208" t="s">
        <v>782</v>
      </c>
    </row>
    <row r="51" spans="1:52" s="135" customFormat="1" x14ac:dyDescent="0.25">
      <c r="A51" s="347" t="s">
        <v>475</v>
      </c>
      <c r="B51" s="138" t="str">
        <f t="shared" si="11"/>
        <v>5420</v>
      </c>
      <c r="C51" s="137" t="s">
        <v>1161</v>
      </c>
      <c r="D51" s="291">
        <v>928.46</v>
      </c>
      <c r="E51" s="291">
        <v>985.47</v>
      </c>
      <c r="F51" s="289"/>
      <c r="G51" s="290"/>
      <c r="H51" s="291">
        <v>1500</v>
      </c>
      <c r="I51" s="291">
        <v>1378.96</v>
      </c>
      <c r="J51" s="47">
        <v>0.61557848480279165</v>
      </c>
      <c r="K51" s="290"/>
      <c r="L51" s="291">
        <v>1000</v>
      </c>
      <c r="M51" s="291">
        <v>964.91</v>
      </c>
      <c r="N51" s="47">
        <v>-0.33333333333333331</v>
      </c>
      <c r="O51" s="290"/>
      <c r="P51" s="291">
        <v>1000</v>
      </c>
      <c r="Q51" s="291">
        <v>561.66</v>
      </c>
      <c r="R51" s="47">
        <v>0</v>
      </c>
      <c r="S51" s="290"/>
      <c r="T51" s="291">
        <v>1000</v>
      </c>
      <c r="U51" s="291">
        <v>498.82</v>
      </c>
      <c r="V51" s="47">
        <v>0</v>
      </c>
      <c r="W51" s="290"/>
      <c r="X51" s="291">
        <v>500</v>
      </c>
      <c r="Y51" s="291">
        <v>1087.21</v>
      </c>
      <c r="Z51" s="47">
        <v>-0.5</v>
      </c>
      <c r="AA51" s="290"/>
      <c r="AB51" s="291">
        <v>500</v>
      </c>
      <c r="AC51" s="291">
        <v>609.54999999999995</v>
      </c>
      <c r="AD51" s="47">
        <v>0</v>
      </c>
      <c r="AE51" s="137"/>
      <c r="AF51" s="168">
        <v>1000</v>
      </c>
      <c r="AG51" s="168">
        <v>1000</v>
      </c>
      <c r="AH51" s="168">
        <v>1115.78</v>
      </c>
      <c r="AI51" s="139">
        <f t="shared" si="12"/>
        <v>1</v>
      </c>
      <c r="AJ51" s="139"/>
      <c r="AK51" s="348">
        <v>1000</v>
      </c>
      <c r="AL51" s="348">
        <v>518.62</v>
      </c>
      <c r="AM51" s="289">
        <f t="shared" si="1"/>
        <v>0</v>
      </c>
      <c r="AN51" s="290"/>
      <c r="AO51" s="291">
        <v>1200</v>
      </c>
      <c r="AP51" s="348">
        <v>541.66999999999996</v>
      </c>
      <c r="AQ51" s="289">
        <f t="shared" si="2"/>
        <v>0.2</v>
      </c>
      <c r="AR51" s="290"/>
      <c r="AS51" s="348">
        <v>1200</v>
      </c>
      <c r="AT51" s="348">
        <v>336.25</v>
      </c>
      <c r="AU51" s="289">
        <f t="shared" si="3"/>
        <v>0</v>
      </c>
      <c r="AV51" s="290"/>
      <c r="AW51" s="108">
        <v>1200</v>
      </c>
      <c r="AX51" s="292">
        <f t="shared" si="10"/>
        <v>0</v>
      </c>
      <c r="AY51" s="289">
        <f t="shared" si="5"/>
        <v>0</v>
      </c>
      <c r="AZ51" s="208"/>
    </row>
    <row r="52" spans="1:52" s="347" customFormat="1" hidden="1" x14ac:dyDescent="0.25">
      <c r="A52" s="349" t="s">
        <v>1582</v>
      </c>
      <c r="B52" s="349">
        <v>5450</v>
      </c>
      <c r="C52" s="290" t="s">
        <v>1581</v>
      </c>
      <c r="D52" s="348"/>
      <c r="E52" s="348"/>
      <c r="F52" s="289"/>
      <c r="G52" s="290"/>
      <c r="H52" s="348"/>
      <c r="I52" s="348"/>
      <c r="J52" s="47"/>
      <c r="K52" s="290"/>
      <c r="L52" s="348"/>
      <c r="M52" s="348"/>
      <c r="N52" s="47"/>
      <c r="O52" s="290"/>
      <c r="P52" s="348"/>
      <c r="Q52" s="348"/>
      <c r="R52" s="47"/>
      <c r="S52" s="290"/>
      <c r="T52" s="348"/>
      <c r="U52" s="348"/>
      <c r="V52" s="47"/>
      <c r="W52" s="290"/>
      <c r="X52" s="348"/>
      <c r="Y52" s="348"/>
      <c r="Z52" s="47"/>
      <c r="AA52" s="290"/>
      <c r="AB52" s="348"/>
      <c r="AC52" s="348"/>
      <c r="AD52" s="47"/>
      <c r="AE52" s="290"/>
      <c r="AF52" s="348"/>
      <c r="AG52" s="348"/>
      <c r="AH52" s="348"/>
      <c r="AI52" s="289"/>
      <c r="AJ52" s="289"/>
      <c r="AK52" s="348">
        <v>0</v>
      </c>
      <c r="AL52" s="348">
        <v>27.19</v>
      </c>
      <c r="AM52" s="289"/>
      <c r="AN52" s="290"/>
      <c r="AO52" s="348"/>
      <c r="AP52" s="348"/>
      <c r="AQ52" s="289"/>
      <c r="AR52" s="290"/>
      <c r="AS52" s="348"/>
      <c r="AT52" s="348"/>
      <c r="AU52" s="289"/>
      <c r="AV52" s="290"/>
      <c r="AW52" s="342"/>
      <c r="AX52" s="292">
        <f t="shared" si="10"/>
        <v>0</v>
      </c>
      <c r="AY52" s="289"/>
      <c r="AZ52" s="343"/>
    </row>
    <row r="53" spans="1:52" s="135" customFormat="1" x14ac:dyDescent="0.25">
      <c r="A53" s="61" t="s">
        <v>476</v>
      </c>
      <c r="B53" s="138" t="str">
        <f t="shared" si="11"/>
        <v>5481</v>
      </c>
      <c r="C53" s="137" t="s">
        <v>1162</v>
      </c>
      <c r="D53" s="291">
        <v>5000</v>
      </c>
      <c r="E53" s="291">
        <v>8663.9500000000007</v>
      </c>
      <c r="F53" s="289"/>
      <c r="G53" s="290"/>
      <c r="H53" s="291">
        <v>6000</v>
      </c>
      <c r="I53" s="291">
        <v>11003.85</v>
      </c>
      <c r="J53" s="47">
        <v>0.2</v>
      </c>
      <c r="K53" s="290"/>
      <c r="L53" s="291">
        <v>9500</v>
      </c>
      <c r="M53" s="291">
        <v>14121.66</v>
      </c>
      <c r="N53" s="47">
        <v>0.58333333333333337</v>
      </c>
      <c r="O53" s="290"/>
      <c r="P53" s="291">
        <v>12000</v>
      </c>
      <c r="Q53" s="291">
        <v>13710.25</v>
      </c>
      <c r="R53" s="47">
        <v>0.26315789473684209</v>
      </c>
      <c r="S53" s="290"/>
      <c r="T53" s="291">
        <v>14000</v>
      </c>
      <c r="U53" s="291">
        <v>9064.9</v>
      </c>
      <c r="V53" s="47">
        <v>0.16666666666666666</v>
      </c>
      <c r="W53" s="290"/>
      <c r="X53" s="291">
        <v>18000</v>
      </c>
      <c r="Y53" s="291">
        <v>7551.05</v>
      </c>
      <c r="Z53" s="47">
        <v>0.2857142857142857</v>
      </c>
      <c r="AA53" s="290"/>
      <c r="AB53" s="291">
        <v>15000</v>
      </c>
      <c r="AC53" s="291">
        <v>7623.1</v>
      </c>
      <c r="AD53" s="47">
        <v>-0.16666666666666666</v>
      </c>
      <c r="AE53" s="137"/>
      <c r="AF53" s="168">
        <v>15000</v>
      </c>
      <c r="AG53" s="168">
        <v>15000</v>
      </c>
      <c r="AH53" s="168">
        <v>8085.44</v>
      </c>
      <c r="AI53" s="139">
        <f t="shared" si="12"/>
        <v>0</v>
      </c>
      <c r="AJ53" s="139"/>
      <c r="AK53" s="348">
        <v>10000</v>
      </c>
      <c r="AL53" s="348">
        <v>7542.1</v>
      </c>
      <c r="AM53" s="289">
        <f t="shared" si="1"/>
        <v>-0.33333333333333331</v>
      </c>
      <c r="AN53" s="290"/>
      <c r="AO53" s="291">
        <v>10000</v>
      </c>
      <c r="AP53" s="135">
        <v>7331.61</v>
      </c>
      <c r="AQ53" s="289">
        <f t="shared" si="2"/>
        <v>0</v>
      </c>
      <c r="AR53" s="290"/>
      <c r="AS53" s="348">
        <v>10000</v>
      </c>
      <c r="AT53" s="348">
        <v>3068.04</v>
      </c>
      <c r="AU53" s="289">
        <f t="shared" si="3"/>
        <v>0</v>
      </c>
      <c r="AV53" s="290"/>
      <c r="AW53" s="108">
        <v>10000</v>
      </c>
      <c r="AX53" s="292">
        <f t="shared" si="10"/>
        <v>0</v>
      </c>
      <c r="AY53" s="289">
        <f t="shared" si="5"/>
        <v>0</v>
      </c>
      <c r="AZ53" s="208"/>
    </row>
    <row r="54" spans="1:52" s="135" customFormat="1" x14ac:dyDescent="0.25">
      <c r="A54" s="347" t="s">
        <v>477</v>
      </c>
      <c r="B54" s="138" t="str">
        <f t="shared" si="11"/>
        <v>5482</v>
      </c>
      <c r="C54" s="137" t="s">
        <v>1163</v>
      </c>
      <c r="D54" s="291">
        <v>1000</v>
      </c>
      <c r="E54" s="291">
        <v>342.28</v>
      </c>
      <c r="F54" s="289"/>
      <c r="G54" s="290"/>
      <c r="H54" s="291">
        <v>1000</v>
      </c>
      <c r="I54" s="291">
        <v>139.66999999999999</v>
      </c>
      <c r="J54" s="47">
        <v>0</v>
      </c>
      <c r="K54" s="290"/>
      <c r="L54" s="291">
        <v>1000</v>
      </c>
      <c r="M54" s="291">
        <v>906.56</v>
      </c>
      <c r="N54" s="47">
        <v>0</v>
      </c>
      <c r="O54" s="290"/>
      <c r="P54" s="291">
        <v>800</v>
      </c>
      <c r="Q54" s="291">
        <v>1119.42</v>
      </c>
      <c r="R54" s="47">
        <v>-0.2</v>
      </c>
      <c r="S54" s="290"/>
      <c r="T54" s="291">
        <v>800</v>
      </c>
      <c r="U54" s="291">
        <v>0</v>
      </c>
      <c r="V54" s="47">
        <v>0</v>
      </c>
      <c r="W54" s="290"/>
      <c r="X54" s="291">
        <v>800</v>
      </c>
      <c r="Y54" s="291">
        <v>548.86</v>
      </c>
      <c r="Z54" s="47">
        <v>0</v>
      </c>
      <c r="AA54" s="290"/>
      <c r="AB54" s="291">
        <v>800</v>
      </c>
      <c r="AC54" s="291">
        <v>0</v>
      </c>
      <c r="AD54" s="47">
        <v>0</v>
      </c>
      <c r="AE54" s="137"/>
      <c r="AF54" s="168">
        <v>800</v>
      </c>
      <c r="AG54" s="168">
        <v>800</v>
      </c>
      <c r="AH54" s="168">
        <v>0</v>
      </c>
      <c r="AI54" s="139">
        <f t="shared" si="12"/>
        <v>0</v>
      </c>
      <c r="AJ54" s="139"/>
      <c r="AK54" s="348">
        <v>400</v>
      </c>
      <c r="AL54" s="348">
        <v>193.2</v>
      </c>
      <c r="AM54" s="289">
        <f t="shared" si="1"/>
        <v>-0.5</v>
      </c>
      <c r="AN54" s="290"/>
      <c r="AO54" s="291">
        <v>400</v>
      </c>
      <c r="AP54" s="348">
        <v>107.94</v>
      </c>
      <c r="AQ54" s="289">
        <f t="shared" si="2"/>
        <v>0</v>
      </c>
      <c r="AR54" s="290"/>
      <c r="AS54" s="348">
        <v>400</v>
      </c>
      <c r="AT54" s="348">
        <v>0</v>
      </c>
      <c r="AU54" s="289">
        <f t="shared" si="3"/>
        <v>0</v>
      </c>
      <c r="AV54" s="290"/>
      <c r="AW54" s="108">
        <v>400</v>
      </c>
      <c r="AX54" s="292">
        <f t="shared" si="10"/>
        <v>0</v>
      </c>
      <c r="AY54" s="289">
        <f t="shared" si="5"/>
        <v>0</v>
      </c>
      <c r="AZ54" s="208"/>
    </row>
    <row r="55" spans="1:52" s="135" customFormat="1" x14ac:dyDescent="0.25">
      <c r="A55" s="289" t="s">
        <v>975</v>
      </c>
      <c r="B55" s="138" t="str">
        <f>MID(A55,14,4)</f>
        <v>5490</v>
      </c>
      <c r="C55" s="137" t="s">
        <v>1164</v>
      </c>
      <c r="D55" s="291">
        <v>0</v>
      </c>
      <c r="E55" s="291">
        <v>0</v>
      </c>
      <c r="F55" s="289"/>
      <c r="G55" s="290"/>
      <c r="H55" s="291">
        <v>0</v>
      </c>
      <c r="I55" s="291">
        <v>0</v>
      </c>
      <c r="J55" s="47"/>
      <c r="K55" s="290"/>
      <c r="L55" s="291">
        <v>0</v>
      </c>
      <c r="M55" s="291">
        <v>0</v>
      </c>
      <c r="N55" s="47" t="e">
        <v>#DIV/0!</v>
      </c>
      <c r="O55" s="290"/>
      <c r="P55" s="291">
        <v>0</v>
      </c>
      <c r="Q55" s="291">
        <v>0</v>
      </c>
      <c r="R55" s="47" t="e">
        <v>#DIV/0!</v>
      </c>
      <c r="S55" s="290"/>
      <c r="T55" s="291">
        <v>0</v>
      </c>
      <c r="U55" s="291">
        <v>0</v>
      </c>
      <c r="V55" s="47" t="e">
        <v>#DIV/0!</v>
      </c>
      <c r="W55" s="290"/>
      <c r="X55" s="291">
        <v>0</v>
      </c>
      <c r="Y55" s="291">
        <v>0</v>
      </c>
      <c r="Z55" s="47" t="e">
        <v>#DIV/0!</v>
      </c>
      <c r="AA55" s="290"/>
      <c r="AB55" s="291">
        <v>0</v>
      </c>
      <c r="AC55" s="291">
        <v>310.38</v>
      </c>
      <c r="AD55" s="47" t="e">
        <v>#DIV/0!</v>
      </c>
      <c r="AE55" s="137"/>
      <c r="AF55" s="168">
        <v>500</v>
      </c>
      <c r="AG55" s="168">
        <v>500</v>
      </c>
      <c r="AH55" s="168">
        <v>614.16</v>
      </c>
      <c r="AI55" s="139" t="e">
        <f t="shared" si="12"/>
        <v>#DIV/0!</v>
      </c>
      <c r="AJ55" s="139"/>
      <c r="AK55" s="348">
        <v>250</v>
      </c>
      <c r="AL55" s="348">
        <v>403.19</v>
      </c>
      <c r="AM55" s="289">
        <f t="shared" si="1"/>
        <v>-0.5</v>
      </c>
      <c r="AN55" s="290"/>
      <c r="AO55" s="291">
        <v>250</v>
      </c>
      <c r="AP55" s="348">
        <v>441.85</v>
      </c>
      <c r="AQ55" s="289">
        <f t="shared" si="2"/>
        <v>0</v>
      </c>
      <c r="AR55" s="290"/>
      <c r="AS55" s="348">
        <v>250</v>
      </c>
      <c r="AT55" s="348">
        <v>463.45</v>
      </c>
      <c r="AU55" s="289">
        <f t="shared" si="3"/>
        <v>0</v>
      </c>
      <c r="AV55" s="290"/>
      <c r="AW55" s="108">
        <v>250</v>
      </c>
      <c r="AX55" s="292">
        <f t="shared" si="10"/>
        <v>0</v>
      </c>
      <c r="AY55" s="289">
        <f t="shared" si="5"/>
        <v>0</v>
      </c>
      <c r="AZ55" s="208"/>
    </row>
    <row r="56" spans="1:52" s="135" customFormat="1" x14ac:dyDescent="0.25">
      <c r="A56" s="347" t="s">
        <v>478</v>
      </c>
      <c r="B56" s="138" t="str">
        <f t="shared" si="11"/>
        <v>5500</v>
      </c>
      <c r="C56" s="137" t="s">
        <v>1165</v>
      </c>
      <c r="D56" s="291">
        <v>7500</v>
      </c>
      <c r="E56" s="291">
        <v>10678.45</v>
      </c>
      <c r="F56" s="289"/>
      <c r="G56" s="290"/>
      <c r="H56" s="291">
        <v>8000</v>
      </c>
      <c r="I56" s="291">
        <v>4957.1099999999997</v>
      </c>
      <c r="J56" s="47">
        <v>6.6666666666666666E-2</v>
      </c>
      <c r="K56" s="290"/>
      <c r="L56" s="291">
        <v>10000</v>
      </c>
      <c r="M56" s="291">
        <v>9459.2900000000009</v>
      </c>
      <c r="N56" s="47">
        <v>0.25</v>
      </c>
      <c r="O56" s="290"/>
      <c r="P56" s="291">
        <v>9000</v>
      </c>
      <c r="Q56" s="291">
        <v>4274.0200000000004</v>
      </c>
      <c r="R56" s="47">
        <v>-0.1</v>
      </c>
      <c r="S56" s="290"/>
      <c r="T56" s="291">
        <v>11000</v>
      </c>
      <c r="U56" s="291">
        <v>5562</v>
      </c>
      <c r="V56" s="47">
        <v>0.22222222222222221</v>
      </c>
      <c r="W56" s="290"/>
      <c r="X56" s="291">
        <v>11000</v>
      </c>
      <c r="Y56" s="291">
        <v>11389.97</v>
      </c>
      <c r="Z56" s="47">
        <v>0</v>
      </c>
      <c r="AA56" s="290"/>
      <c r="AB56" s="291">
        <v>13000</v>
      </c>
      <c r="AC56" s="291">
        <v>8551.17</v>
      </c>
      <c r="AD56" s="47">
        <v>0.18181818181818182</v>
      </c>
      <c r="AE56" s="137"/>
      <c r="AF56" s="168">
        <v>13000</v>
      </c>
      <c r="AG56" s="168">
        <v>13000</v>
      </c>
      <c r="AH56" s="168">
        <v>11275.48</v>
      </c>
      <c r="AI56" s="139">
        <f t="shared" si="12"/>
        <v>0</v>
      </c>
      <c r="AJ56" s="139"/>
      <c r="AK56" s="348">
        <v>10000</v>
      </c>
      <c r="AL56" s="348">
        <v>6236.06</v>
      </c>
      <c r="AM56" s="289">
        <f t="shared" si="1"/>
        <v>-0.23076923076923078</v>
      </c>
      <c r="AN56" s="290"/>
      <c r="AO56" s="291">
        <v>10000</v>
      </c>
      <c r="AP56" s="348">
        <v>11326.06</v>
      </c>
      <c r="AQ56" s="289">
        <f t="shared" si="2"/>
        <v>0</v>
      </c>
      <c r="AR56" s="290"/>
      <c r="AS56" s="348">
        <v>10000</v>
      </c>
      <c r="AT56" s="348">
        <v>8232.0300000000007</v>
      </c>
      <c r="AU56" s="289">
        <f t="shared" si="3"/>
        <v>0</v>
      </c>
      <c r="AV56" s="290"/>
      <c r="AW56" s="108">
        <v>10000</v>
      </c>
      <c r="AX56" s="292">
        <f t="shared" si="10"/>
        <v>0</v>
      </c>
      <c r="AY56" s="289">
        <f t="shared" si="5"/>
        <v>0</v>
      </c>
      <c r="AZ56" s="208"/>
    </row>
    <row r="57" spans="1:52" s="135" customFormat="1" x14ac:dyDescent="0.25">
      <c r="A57" s="110" t="s">
        <v>479</v>
      </c>
      <c r="B57" s="138" t="str">
        <f t="shared" si="11"/>
        <v>5585</v>
      </c>
      <c r="C57" s="137" t="s">
        <v>1166</v>
      </c>
      <c r="D57" s="291">
        <v>2011.73</v>
      </c>
      <c r="E57" s="291">
        <v>5829.85</v>
      </c>
      <c r="F57" s="289"/>
      <c r="G57" s="290"/>
      <c r="H57" s="291">
        <v>5000</v>
      </c>
      <c r="I57" s="291">
        <v>4346.25</v>
      </c>
      <c r="J57" s="47">
        <v>1.4854229941393726</v>
      </c>
      <c r="K57" s="290"/>
      <c r="L57" s="291">
        <v>4000</v>
      </c>
      <c r="M57" s="291">
        <v>11546.1</v>
      </c>
      <c r="N57" s="47">
        <v>-0.2</v>
      </c>
      <c r="O57" s="290"/>
      <c r="P57" s="291">
        <v>2500</v>
      </c>
      <c r="Q57" s="291">
        <v>478</v>
      </c>
      <c r="R57" s="47">
        <v>-0.375</v>
      </c>
      <c r="S57" s="290"/>
      <c r="T57" s="291">
        <v>2500</v>
      </c>
      <c r="U57" s="291">
        <v>4009.31</v>
      </c>
      <c r="V57" s="47">
        <v>0</v>
      </c>
      <c r="W57" s="290"/>
      <c r="X57" s="291">
        <v>5000</v>
      </c>
      <c r="Y57" s="291">
        <v>5097.37</v>
      </c>
      <c r="Z57" s="47">
        <v>1</v>
      </c>
      <c r="AA57" s="290"/>
      <c r="AB57" s="291">
        <v>5000</v>
      </c>
      <c r="AC57" s="291">
        <v>4955.25</v>
      </c>
      <c r="AD57" s="47">
        <v>0</v>
      </c>
      <c r="AE57" s="137"/>
      <c r="AF57" s="168">
        <v>5000</v>
      </c>
      <c r="AG57" s="168">
        <v>5000</v>
      </c>
      <c r="AH57" s="168">
        <v>5992.45</v>
      </c>
      <c r="AI57" s="139">
        <f t="shared" si="12"/>
        <v>0</v>
      </c>
      <c r="AJ57" s="139"/>
      <c r="AK57" s="348">
        <v>5000</v>
      </c>
      <c r="AL57" s="348">
        <v>6082.02</v>
      </c>
      <c r="AM57" s="289">
        <f t="shared" si="1"/>
        <v>0</v>
      </c>
      <c r="AN57" s="290"/>
      <c r="AO57" s="291">
        <v>6000</v>
      </c>
      <c r="AP57" s="348">
        <v>3512.69</v>
      </c>
      <c r="AQ57" s="289">
        <f t="shared" si="2"/>
        <v>0.2</v>
      </c>
      <c r="AR57" s="290"/>
      <c r="AS57" s="348">
        <v>6000</v>
      </c>
      <c r="AT57" s="348">
        <v>0</v>
      </c>
      <c r="AU57" s="289">
        <f t="shared" si="3"/>
        <v>0</v>
      </c>
      <c r="AV57" s="290"/>
      <c r="AW57" s="108">
        <v>6000</v>
      </c>
      <c r="AX57" s="292">
        <f t="shared" si="10"/>
        <v>0</v>
      </c>
      <c r="AY57" s="289">
        <f t="shared" si="5"/>
        <v>0</v>
      </c>
      <c r="AZ57" s="208"/>
    </row>
    <row r="58" spans="1:52" s="135" customFormat="1" x14ac:dyDescent="0.25">
      <c r="A58" s="347" t="s">
        <v>480</v>
      </c>
      <c r="B58" s="138" t="str">
        <f t="shared" si="11"/>
        <v>5589</v>
      </c>
      <c r="C58" s="137" t="s">
        <v>1167</v>
      </c>
      <c r="D58" s="291">
        <v>600</v>
      </c>
      <c r="E58" s="291">
        <v>183.37</v>
      </c>
      <c r="F58" s="289"/>
      <c r="G58" s="290"/>
      <c r="H58" s="291">
        <v>600</v>
      </c>
      <c r="I58" s="291">
        <v>357.04</v>
      </c>
      <c r="J58" s="47">
        <v>0</v>
      </c>
      <c r="K58" s="290"/>
      <c r="L58" s="291">
        <v>500</v>
      </c>
      <c r="M58" s="291">
        <v>1758.83</v>
      </c>
      <c r="N58" s="47">
        <v>-0.16666666666666666</v>
      </c>
      <c r="O58" s="290"/>
      <c r="P58" s="291">
        <v>500</v>
      </c>
      <c r="Q58" s="291">
        <v>915.4</v>
      </c>
      <c r="R58" s="47">
        <v>0</v>
      </c>
      <c r="S58" s="290"/>
      <c r="T58" s="291">
        <v>500</v>
      </c>
      <c r="U58" s="291">
        <v>2632.53</v>
      </c>
      <c r="V58" s="47">
        <v>0</v>
      </c>
      <c r="W58" s="290"/>
      <c r="X58" s="291">
        <v>500</v>
      </c>
      <c r="Y58" s="291">
        <v>539.05999999999995</v>
      </c>
      <c r="Z58" s="47">
        <v>0</v>
      </c>
      <c r="AA58" s="290"/>
      <c r="AB58" s="291">
        <v>500</v>
      </c>
      <c r="AC58" s="291">
        <v>438.91</v>
      </c>
      <c r="AD58" s="47">
        <v>0</v>
      </c>
      <c r="AE58" s="137"/>
      <c r="AF58" s="168">
        <v>500</v>
      </c>
      <c r="AG58" s="168">
        <v>500</v>
      </c>
      <c r="AH58" s="168">
        <v>37.659999999999997</v>
      </c>
      <c r="AI58" s="139">
        <f t="shared" si="12"/>
        <v>0</v>
      </c>
      <c r="AJ58" s="139"/>
      <c r="AK58" s="348">
        <v>250</v>
      </c>
      <c r="AL58" s="348">
        <v>0</v>
      </c>
      <c r="AM58" s="289">
        <f t="shared" si="1"/>
        <v>-0.5</v>
      </c>
      <c r="AN58" s="290"/>
      <c r="AO58" s="291">
        <v>250</v>
      </c>
      <c r="AP58" s="348">
        <v>33.869999999999997</v>
      </c>
      <c r="AQ58" s="289">
        <f t="shared" si="2"/>
        <v>0</v>
      </c>
      <c r="AR58" s="290"/>
      <c r="AS58" s="348">
        <v>250</v>
      </c>
      <c r="AT58" s="348">
        <v>0</v>
      </c>
      <c r="AU58" s="289">
        <f t="shared" si="3"/>
        <v>0</v>
      </c>
      <c r="AV58" s="290"/>
      <c r="AW58" s="108">
        <v>250</v>
      </c>
      <c r="AX58" s="292">
        <f t="shared" si="10"/>
        <v>0</v>
      </c>
      <c r="AY58" s="289">
        <f t="shared" si="5"/>
        <v>0</v>
      </c>
      <c r="AZ58" s="208"/>
    </row>
    <row r="59" spans="1:52" s="135" customFormat="1" x14ac:dyDescent="0.25">
      <c r="A59" s="347" t="s">
        <v>481</v>
      </c>
      <c r="B59" s="138" t="str">
        <f t="shared" si="11"/>
        <v>5710</v>
      </c>
      <c r="C59" s="137" t="s">
        <v>1168</v>
      </c>
      <c r="D59" s="291">
        <v>500</v>
      </c>
      <c r="E59" s="291">
        <v>518.75</v>
      </c>
      <c r="F59" s="289"/>
      <c r="G59" s="290"/>
      <c r="H59" s="291">
        <v>1500</v>
      </c>
      <c r="I59" s="291">
        <v>659.21</v>
      </c>
      <c r="J59" s="47">
        <v>2</v>
      </c>
      <c r="K59" s="290"/>
      <c r="L59" s="291">
        <v>1000</v>
      </c>
      <c r="M59" s="291">
        <v>1013.25</v>
      </c>
      <c r="N59" s="47">
        <v>-0.33333333333333331</v>
      </c>
      <c r="O59" s="290"/>
      <c r="P59" s="291">
        <v>1000</v>
      </c>
      <c r="Q59" s="291">
        <v>356.25</v>
      </c>
      <c r="R59" s="47">
        <v>0</v>
      </c>
      <c r="S59" s="290"/>
      <c r="T59" s="291">
        <v>1000</v>
      </c>
      <c r="U59" s="291">
        <v>1189.4100000000001</v>
      </c>
      <c r="V59" s="47">
        <v>0</v>
      </c>
      <c r="W59" s="290"/>
      <c r="X59" s="291">
        <v>1000</v>
      </c>
      <c r="Y59" s="291">
        <v>301.5</v>
      </c>
      <c r="Z59" s="47">
        <v>0</v>
      </c>
      <c r="AA59" s="290"/>
      <c r="AB59" s="291">
        <v>1000</v>
      </c>
      <c r="AC59" s="291">
        <v>303</v>
      </c>
      <c r="AD59" s="47">
        <v>0</v>
      </c>
      <c r="AE59" s="137"/>
      <c r="AF59" s="168">
        <v>1000</v>
      </c>
      <c r="AG59" s="168">
        <v>1000</v>
      </c>
      <c r="AH59" s="168">
        <v>1071.3599999999999</v>
      </c>
      <c r="AI59" s="139">
        <f t="shared" si="12"/>
        <v>0</v>
      </c>
      <c r="AJ59" s="139"/>
      <c r="AK59" s="348">
        <v>500</v>
      </c>
      <c r="AL59" s="348">
        <v>261.75</v>
      </c>
      <c r="AM59" s="289">
        <f t="shared" si="1"/>
        <v>-0.5</v>
      </c>
      <c r="AN59" s="290"/>
      <c r="AO59" s="291">
        <v>500</v>
      </c>
      <c r="AP59" s="348">
        <v>44.24</v>
      </c>
      <c r="AQ59" s="289">
        <f t="shared" si="2"/>
        <v>0</v>
      </c>
      <c r="AR59" s="290"/>
      <c r="AS59" s="348">
        <v>500</v>
      </c>
      <c r="AT59" s="348">
        <v>0</v>
      </c>
      <c r="AU59" s="289">
        <f t="shared" si="3"/>
        <v>0</v>
      </c>
      <c r="AV59" s="290"/>
      <c r="AW59" s="108">
        <v>500</v>
      </c>
      <c r="AX59" s="292">
        <f t="shared" si="10"/>
        <v>0</v>
      </c>
      <c r="AY59" s="289">
        <f t="shared" si="5"/>
        <v>0</v>
      </c>
      <c r="AZ59" s="208" t="s">
        <v>789</v>
      </c>
    </row>
    <row r="60" spans="1:52" s="135" customFormat="1" x14ac:dyDescent="0.25">
      <c r="A60" s="347" t="s">
        <v>482</v>
      </c>
      <c r="B60" s="138" t="str">
        <f t="shared" si="11"/>
        <v>5711</v>
      </c>
      <c r="C60" s="137" t="s">
        <v>1169</v>
      </c>
      <c r="D60" s="291">
        <v>2000</v>
      </c>
      <c r="E60" s="291">
        <v>104.53</v>
      </c>
      <c r="F60" s="289"/>
      <c r="G60" s="290"/>
      <c r="H60" s="291">
        <v>2000</v>
      </c>
      <c r="I60" s="291">
        <v>558.62</v>
      </c>
      <c r="J60" s="47">
        <v>0</v>
      </c>
      <c r="K60" s="290"/>
      <c r="L60" s="291">
        <v>1000</v>
      </c>
      <c r="M60" s="291">
        <v>174.36</v>
      </c>
      <c r="N60" s="47">
        <v>-0.5</v>
      </c>
      <c r="O60" s="290"/>
      <c r="P60" s="291">
        <v>1000</v>
      </c>
      <c r="Q60" s="291">
        <v>230.44</v>
      </c>
      <c r="R60" s="47">
        <v>0</v>
      </c>
      <c r="S60" s="290"/>
      <c r="T60" s="291">
        <v>1000</v>
      </c>
      <c r="U60" s="291">
        <v>10.130000000000001</v>
      </c>
      <c r="V60" s="47">
        <v>0</v>
      </c>
      <c r="W60" s="290"/>
      <c r="X60" s="291">
        <v>1000</v>
      </c>
      <c r="Y60" s="291">
        <v>0</v>
      </c>
      <c r="Z60" s="47">
        <v>0</v>
      </c>
      <c r="AA60" s="290"/>
      <c r="AB60" s="291">
        <v>1000</v>
      </c>
      <c r="AC60" s="291">
        <v>535.21</v>
      </c>
      <c r="AD60" s="47">
        <v>0</v>
      </c>
      <c r="AE60" s="137"/>
      <c r="AF60" s="168">
        <v>1000</v>
      </c>
      <c r="AG60" s="168">
        <v>1000</v>
      </c>
      <c r="AH60" s="168">
        <v>1120.2</v>
      </c>
      <c r="AI60" s="139">
        <f t="shared" si="12"/>
        <v>0</v>
      </c>
      <c r="AJ60" s="139"/>
      <c r="AK60" s="348">
        <v>500</v>
      </c>
      <c r="AL60" s="348">
        <v>1514.17</v>
      </c>
      <c r="AM60" s="289">
        <f t="shared" si="1"/>
        <v>-0.5</v>
      </c>
      <c r="AN60" s="290"/>
      <c r="AO60" s="291">
        <v>750</v>
      </c>
      <c r="AP60" s="348">
        <v>388</v>
      </c>
      <c r="AQ60" s="289">
        <f t="shared" si="2"/>
        <v>0.5</v>
      </c>
      <c r="AR60" s="290"/>
      <c r="AS60" s="348">
        <v>750</v>
      </c>
      <c r="AT60" s="348">
        <v>0</v>
      </c>
      <c r="AU60" s="289">
        <f t="shared" si="3"/>
        <v>0</v>
      </c>
      <c r="AV60" s="290"/>
      <c r="AW60" s="108">
        <v>750</v>
      </c>
      <c r="AX60" s="292">
        <f t="shared" si="10"/>
        <v>0</v>
      </c>
      <c r="AY60" s="289">
        <f t="shared" si="5"/>
        <v>0</v>
      </c>
      <c r="AZ60" s="208" t="s">
        <v>483</v>
      </c>
    </row>
    <row r="61" spans="1:52" s="135" customFormat="1" x14ac:dyDescent="0.25">
      <c r="A61" s="347" t="s">
        <v>484</v>
      </c>
      <c r="B61" s="138" t="str">
        <f t="shared" si="11"/>
        <v>5730</v>
      </c>
      <c r="C61" s="137" t="s">
        <v>1170</v>
      </c>
      <c r="D61" s="291">
        <v>500</v>
      </c>
      <c r="E61" s="291">
        <v>1368</v>
      </c>
      <c r="F61" s="289"/>
      <c r="G61" s="290"/>
      <c r="H61" s="291">
        <v>500</v>
      </c>
      <c r="I61" s="291">
        <v>300</v>
      </c>
      <c r="J61" s="47">
        <v>0</v>
      </c>
      <c r="K61" s="290"/>
      <c r="L61" s="291">
        <v>0</v>
      </c>
      <c r="M61" s="291">
        <v>1275</v>
      </c>
      <c r="N61" s="47">
        <v>-1</v>
      </c>
      <c r="O61" s="290"/>
      <c r="P61" s="291">
        <v>0</v>
      </c>
      <c r="Q61" s="291">
        <v>75</v>
      </c>
      <c r="R61" s="47" t="e">
        <v>#DIV/0!</v>
      </c>
      <c r="S61" s="290"/>
      <c r="T61" s="291">
        <v>200</v>
      </c>
      <c r="U61" s="291">
        <v>75</v>
      </c>
      <c r="V61" s="47" t="e">
        <v>#DIV/0!</v>
      </c>
      <c r="W61" s="290"/>
      <c r="X61" s="291">
        <v>200</v>
      </c>
      <c r="Y61" s="291">
        <v>75</v>
      </c>
      <c r="Z61" s="47">
        <v>0</v>
      </c>
      <c r="AA61" s="290"/>
      <c r="AB61" s="291">
        <v>200</v>
      </c>
      <c r="AC61" s="291">
        <v>0</v>
      </c>
      <c r="AD61" s="47">
        <v>0</v>
      </c>
      <c r="AE61" s="137"/>
      <c r="AF61" s="168">
        <v>200</v>
      </c>
      <c r="AG61" s="168">
        <v>200</v>
      </c>
      <c r="AH61" s="168">
        <v>0</v>
      </c>
      <c r="AI61" s="139">
        <f t="shared" si="12"/>
        <v>0</v>
      </c>
      <c r="AJ61" s="139"/>
      <c r="AK61" s="348">
        <v>200</v>
      </c>
      <c r="AL61" s="348">
        <v>0</v>
      </c>
      <c r="AM61" s="289">
        <f t="shared" si="1"/>
        <v>0</v>
      </c>
      <c r="AN61" s="290"/>
      <c r="AO61" s="291">
        <v>200</v>
      </c>
      <c r="AP61" s="348">
        <v>870.92</v>
      </c>
      <c r="AQ61" s="289">
        <f t="shared" si="2"/>
        <v>0</v>
      </c>
      <c r="AR61" s="290"/>
      <c r="AS61" s="348">
        <v>200</v>
      </c>
      <c r="AT61" s="348">
        <v>0</v>
      </c>
      <c r="AU61" s="289">
        <f t="shared" si="3"/>
        <v>0</v>
      </c>
      <c r="AV61" s="290"/>
      <c r="AW61" s="108">
        <v>200</v>
      </c>
      <c r="AX61" s="292">
        <f t="shared" si="10"/>
        <v>0</v>
      </c>
      <c r="AY61" s="289">
        <f t="shared" si="5"/>
        <v>0</v>
      </c>
      <c r="AZ61" s="208" t="s">
        <v>780</v>
      </c>
    </row>
    <row r="62" spans="1:52" s="135" customFormat="1" x14ac:dyDescent="0.25">
      <c r="A62" s="347" t="s">
        <v>485</v>
      </c>
      <c r="B62" s="138" t="str">
        <f t="shared" si="11"/>
        <v>5740</v>
      </c>
      <c r="C62" s="137" t="s">
        <v>1171</v>
      </c>
      <c r="D62" s="291">
        <v>9596</v>
      </c>
      <c r="E62" s="291">
        <v>2269</v>
      </c>
      <c r="F62" s="289"/>
      <c r="G62" s="290"/>
      <c r="H62" s="291">
        <v>13500</v>
      </c>
      <c r="I62" s="291">
        <v>13454</v>
      </c>
      <c r="J62" s="47">
        <v>0.40683618174239267</v>
      </c>
      <c r="K62" s="290"/>
      <c r="L62" s="291">
        <v>14000</v>
      </c>
      <c r="M62" s="291">
        <v>13045</v>
      </c>
      <c r="N62" s="47">
        <v>3.7037037037037035E-2</v>
      </c>
      <c r="O62" s="290"/>
      <c r="P62" s="291">
        <v>14000</v>
      </c>
      <c r="Q62" s="291">
        <v>648</v>
      </c>
      <c r="R62" s="47">
        <v>0</v>
      </c>
      <c r="S62" s="290"/>
      <c r="T62" s="291">
        <v>15400</v>
      </c>
      <c r="U62" s="291">
        <v>16114</v>
      </c>
      <c r="V62" s="47">
        <v>0.1</v>
      </c>
      <c r="W62" s="290"/>
      <c r="X62" s="291">
        <v>16940</v>
      </c>
      <c r="Y62" s="291">
        <v>19825.86</v>
      </c>
      <c r="Z62" s="47">
        <v>0.1</v>
      </c>
      <c r="AA62" s="290"/>
      <c r="AB62" s="291">
        <v>21000</v>
      </c>
      <c r="AC62" s="291">
        <v>17128.3</v>
      </c>
      <c r="AD62" s="47">
        <v>0.23966942148760331</v>
      </c>
      <c r="AE62" s="137"/>
      <c r="AF62" s="168">
        <v>21000</v>
      </c>
      <c r="AG62" s="168">
        <v>21000</v>
      </c>
      <c r="AH62" s="291">
        <v>22157.23</v>
      </c>
      <c r="AI62" s="139">
        <f t="shared" si="12"/>
        <v>0</v>
      </c>
      <c r="AJ62" s="139"/>
      <c r="AK62" s="348">
        <v>21000</v>
      </c>
      <c r="AL62" s="348">
        <v>17460</v>
      </c>
      <c r="AM62" s="289">
        <f t="shared" si="1"/>
        <v>0</v>
      </c>
      <c r="AN62" s="290"/>
      <c r="AO62" s="291">
        <v>21000</v>
      </c>
      <c r="AP62" s="348">
        <v>14405.79</v>
      </c>
      <c r="AQ62" s="289">
        <f t="shared" si="2"/>
        <v>0</v>
      </c>
      <c r="AR62" s="290"/>
      <c r="AS62" s="348">
        <v>21000</v>
      </c>
      <c r="AT62" s="348">
        <v>9783</v>
      </c>
      <c r="AU62" s="289">
        <f t="shared" si="3"/>
        <v>0</v>
      </c>
      <c r="AV62" s="290"/>
      <c r="AW62" s="108">
        <v>21000</v>
      </c>
      <c r="AX62" s="292">
        <f t="shared" si="10"/>
        <v>0</v>
      </c>
      <c r="AY62" s="289">
        <f t="shared" si="5"/>
        <v>0</v>
      </c>
      <c r="AZ62" s="208"/>
    </row>
    <row r="63" spans="1:52" s="135" customFormat="1" x14ac:dyDescent="0.25">
      <c r="A63" s="347" t="s">
        <v>486</v>
      </c>
      <c r="B63" s="138" t="str">
        <f t="shared" si="11"/>
        <v>5742</v>
      </c>
      <c r="C63" s="137" t="s">
        <v>1172</v>
      </c>
      <c r="D63" s="291">
        <v>1000</v>
      </c>
      <c r="E63" s="291">
        <v>0</v>
      </c>
      <c r="F63" s="289"/>
      <c r="G63" s="290"/>
      <c r="H63" s="291">
        <v>1000</v>
      </c>
      <c r="I63" s="291">
        <v>0</v>
      </c>
      <c r="J63" s="47">
        <v>0</v>
      </c>
      <c r="K63" s="290"/>
      <c r="L63" s="291">
        <v>1000</v>
      </c>
      <c r="M63" s="291">
        <v>0</v>
      </c>
      <c r="N63" s="47">
        <v>0</v>
      </c>
      <c r="O63" s="290"/>
      <c r="P63" s="291">
        <v>1000</v>
      </c>
      <c r="Q63" s="291">
        <v>6803</v>
      </c>
      <c r="R63" s="47">
        <v>0</v>
      </c>
      <c r="S63" s="290"/>
      <c r="T63" s="291">
        <v>1000</v>
      </c>
      <c r="U63" s="291">
        <v>500</v>
      </c>
      <c r="V63" s="47">
        <v>0</v>
      </c>
      <c r="W63" s="290"/>
      <c r="X63" s="291">
        <v>1000</v>
      </c>
      <c r="Y63" s="291">
        <v>0</v>
      </c>
      <c r="Z63" s="47">
        <v>0</v>
      </c>
      <c r="AA63" s="290"/>
      <c r="AB63" s="291">
        <v>1000</v>
      </c>
      <c r="AC63" s="291">
        <v>1000</v>
      </c>
      <c r="AD63" s="47">
        <v>0</v>
      </c>
      <c r="AE63" s="137"/>
      <c r="AF63" s="168">
        <v>1000</v>
      </c>
      <c r="AG63" s="168">
        <v>1000</v>
      </c>
      <c r="AH63" s="168">
        <v>0</v>
      </c>
      <c r="AI63" s="139">
        <f t="shared" si="12"/>
        <v>0</v>
      </c>
      <c r="AJ63" s="139"/>
      <c r="AK63" s="348">
        <v>1000</v>
      </c>
      <c r="AL63" s="348">
        <v>721</v>
      </c>
      <c r="AM63" s="289">
        <f t="shared" si="1"/>
        <v>0</v>
      </c>
      <c r="AN63" s="290"/>
      <c r="AO63" s="291">
        <v>1000</v>
      </c>
      <c r="AP63" s="348">
        <v>250</v>
      </c>
      <c r="AQ63" s="289">
        <f t="shared" si="2"/>
        <v>0</v>
      </c>
      <c r="AR63" s="290"/>
      <c r="AS63" s="348">
        <v>1000</v>
      </c>
      <c r="AT63" s="348">
        <v>0</v>
      </c>
      <c r="AU63" s="289">
        <f t="shared" si="3"/>
        <v>0</v>
      </c>
      <c r="AV63" s="290"/>
      <c r="AW63" s="108">
        <v>1000</v>
      </c>
      <c r="AX63" s="292">
        <f t="shared" si="10"/>
        <v>0</v>
      </c>
      <c r="AY63" s="289">
        <f t="shared" si="5"/>
        <v>0</v>
      </c>
      <c r="AZ63" s="208"/>
    </row>
    <row r="64" spans="1:52" s="135" customFormat="1" x14ac:dyDescent="0.25">
      <c r="A64" s="347" t="s">
        <v>458</v>
      </c>
      <c r="B64" s="138" t="str">
        <f>MID(A64,14,4)</f>
        <v>5744</v>
      </c>
      <c r="C64" s="137" t="s">
        <v>1173</v>
      </c>
      <c r="D64" s="291">
        <v>4744.5600000000004</v>
      </c>
      <c r="E64" s="291">
        <v>9114</v>
      </c>
      <c r="F64" s="289"/>
      <c r="G64" s="290"/>
      <c r="H64" s="291">
        <v>23867</v>
      </c>
      <c r="I64" s="291">
        <v>17551.34</v>
      </c>
      <c r="J64" s="47">
        <v>4.030392702379145</v>
      </c>
      <c r="K64" s="290"/>
      <c r="L64" s="291">
        <v>18029.169999999998</v>
      </c>
      <c r="M64" s="291">
        <v>16250.75</v>
      </c>
      <c r="N64" s="47">
        <v>-0.24459839946369472</v>
      </c>
      <c r="O64" s="290"/>
      <c r="P64" s="291">
        <v>19218.29</v>
      </c>
      <c r="Q64" s="291">
        <v>7402.01</v>
      </c>
      <c r="R64" s="47">
        <v>6.5955337932916636E-2</v>
      </c>
      <c r="S64" s="290"/>
      <c r="T64" s="291">
        <v>27810.97</v>
      </c>
      <c r="U64" s="291">
        <v>7831.98</v>
      </c>
      <c r="V64" s="47">
        <v>0.44710949829563401</v>
      </c>
      <c r="W64" s="290"/>
      <c r="X64" s="291">
        <v>9424.9500000000007</v>
      </c>
      <c r="Y64" s="291">
        <v>8277.4500000000007</v>
      </c>
      <c r="Z64" s="47">
        <v>-0.66110675032190536</v>
      </c>
      <c r="AA64" s="290"/>
      <c r="AB64" s="291">
        <v>10676.95</v>
      </c>
      <c r="AC64" s="291">
        <v>9182.08</v>
      </c>
      <c r="AD64" s="47">
        <v>0.13283890100212734</v>
      </c>
      <c r="AE64" s="137"/>
      <c r="AF64" s="168">
        <v>10884.96</v>
      </c>
      <c r="AG64" s="168">
        <v>10884.96</v>
      </c>
      <c r="AH64" s="168">
        <v>10910.4</v>
      </c>
      <c r="AI64" s="139">
        <f>(AG64-AB64)/AB64</f>
        <v>1.9482155484478094E-2</v>
      </c>
      <c r="AJ64" s="139"/>
      <c r="AK64" s="348">
        <v>11694.94</v>
      </c>
      <c r="AL64" s="348">
        <v>9845.83</v>
      </c>
      <c r="AM64" s="289">
        <f t="shared" si="1"/>
        <v>7.4412767708838756E-2</v>
      </c>
      <c r="AN64" s="290"/>
      <c r="AO64" s="291">
        <v>12630.54</v>
      </c>
      <c r="AP64" s="348">
        <v>10297.049999999999</v>
      </c>
      <c r="AQ64" s="289">
        <f t="shared" si="2"/>
        <v>8.0000410433914176E-2</v>
      </c>
      <c r="AR64" s="290"/>
      <c r="AS64" s="348">
        <v>13182.04</v>
      </c>
      <c r="AT64" s="348">
        <v>5551.78</v>
      </c>
      <c r="AU64" s="289">
        <f t="shared" si="3"/>
        <v>4.3664008031327244E-2</v>
      </c>
      <c r="AV64" s="290"/>
      <c r="AW64" s="448" t="e">
        <f>AY84</f>
        <v>#REF!</v>
      </c>
      <c r="AX64" s="292" t="e">
        <f t="shared" si="10"/>
        <v>#REF!</v>
      </c>
      <c r="AY64" s="289" t="e">
        <f t="shared" si="5"/>
        <v>#REF!</v>
      </c>
      <c r="AZ64" s="208" t="s">
        <v>813</v>
      </c>
    </row>
    <row r="65" spans="1:54" s="135" customFormat="1" x14ac:dyDescent="0.25">
      <c r="A65" s="347" t="s">
        <v>812</v>
      </c>
      <c r="B65" s="138" t="str">
        <f>MID(A65,14,4)</f>
        <v>5745</v>
      </c>
      <c r="C65" s="137" t="s">
        <v>1174</v>
      </c>
      <c r="D65" s="291">
        <v>0</v>
      </c>
      <c r="E65" s="291">
        <v>0</v>
      </c>
      <c r="F65" s="289"/>
      <c r="G65" s="290"/>
      <c r="H65" s="291">
        <v>0</v>
      </c>
      <c r="I65" s="291">
        <v>0</v>
      </c>
      <c r="J65" s="47"/>
      <c r="K65" s="290"/>
      <c r="L65" s="291">
        <v>0</v>
      </c>
      <c r="M65" s="291">
        <v>0</v>
      </c>
      <c r="N65" s="47" t="e">
        <v>#DIV/0!</v>
      </c>
      <c r="O65" s="290"/>
      <c r="P65" s="291">
        <v>0</v>
      </c>
      <c r="Q65" s="291">
        <v>13904</v>
      </c>
      <c r="R65" s="47" t="e">
        <v>#DIV/0!</v>
      </c>
      <c r="S65" s="290"/>
      <c r="T65" s="291">
        <v>0</v>
      </c>
      <c r="U65" s="291">
        <v>14997</v>
      </c>
      <c r="V65" s="47" t="e">
        <v>#DIV/0!</v>
      </c>
      <c r="W65" s="290"/>
      <c r="X65" s="291">
        <v>12873.1</v>
      </c>
      <c r="Y65" s="291">
        <v>12319.38</v>
      </c>
      <c r="Z65" s="47" t="e">
        <v>#DIV/0!</v>
      </c>
      <c r="AA65" s="290"/>
      <c r="AB65" s="291">
        <v>18000</v>
      </c>
      <c r="AC65" s="291">
        <v>15805.03</v>
      </c>
      <c r="AD65" s="47">
        <v>0.39826459827081273</v>
      </c>
      <c r="AE65" s="137"/>
      <c r="AF65" s="168">
        <v>20000</v>
      </c>
      <c r="AG65" s="168">
        <v>20000</v>
      </c>
      <c r="AH65" s="291">
        <v>17875.2</v>
      </c>
      <c r="AI65" s="139">
        <f>(AG65-AB65)/AB65</f>
        <v>0.1111111111111111</v>
      </c>
      <c r="AJ65" s="139"/>
      <c r="AK65" s="348">
        <v>24600</v>
      </c>
      <c r="AL65" s="348">
        <v>21776</v>
      </c>
      <c r="AM65" s="289">
        <f t="shared" si="1"/>
        <v>0.23</v>
      </c>
      <c r="AN65" s="290"/>
      <c r="AO65" s="291">
        <v>24600</v>
      </c>
      <c r="AP65" s="348">
        <v>20362</v>
      </c>
      <c r="AQ65" s="289">
        <f t="shared" si="2"/>
        <v>0</v>
      </c>
      <c r="AR65" s="290"/>
      <c r="AS65" s="348">
        <v>25000</v>
      </c>
      <c r="AT65" s="348">
        <v>14855</v>
      </c>
      <c r="AU65" s="289">
        <f t="shared" si="3"/>
        <v>1.6260162601626018E-2</v>
      </c>
      <c r="AV65" s="290"/>
      <c r="AW65" s="458">
        <f>AY85</f>
        <v>25000</v>
      </c>
      <c r="AX65" s="292">
        <f t="shared" si="10"/>
        <v>0</v>
      </c>
      <c r="AY65" s="289">
        <f t="shared" si="5"/>
        <v>0</v>
      </c>
      <c r="AZ65" s="58" t="s">
        <v>1819</v>
      </c>
    </row>
    <row r="66" spans="1:54" s="135" customFormat="1" x14ac:dyDescent="0.25">
      <c r="A66" s="347" t="s">
        <v>487</v>
      </c>
      <c r="B66" s="138" t="str">
        <f t="shared" si="11"/>
        <v>5870</v>
      </c>
      <c r="C66" s="137" t="s">
        <v>1175</v>
      </c>
      <c r="D66" s="291">
        <v>2000</v>
      </c>
      <c r="E66" s="291">
        <v>0</v>
      </c>
      <c r="F66" s="289"/>
      <c r="G66" s="290"/>
      <c r="H66" s="291">
        <v>2000</v>
      </c>
      <c r="I66" s="291">
        <v>892.24</v>
      </c>
      <c r="J66" s="47">
        <v>0</v>
      </c>
      <c r="K66" s="290"/>
      <c r="L66" s="291">
        <v>2000</v>
      </c>
      <c r="M66" s="291">
        <v>1852.51</v>
      </c>
      <c r="N66" s="47">
        <v>0</v>
      </c>
      <c r="O66" s="290"/>
      <c r="P66" s="291">
        <v>2000</v>
      </c>
      <c r="Q66" s="291">
        <v>1712.96</v>
      </c>
      <c r="R66" s="47">
        <v>0</v>
      </c>
      <c r="S66" s="290"/>
      <c r="T66" s="291">
        <v>2000</v>
      </c>
      <c r="U66" s="291">
        <v>2987.61</v>
      </c>
      <c r="V66" s="47">
        <v>0</v>
      </c>
      <c r="W66" s="290"/>
      <c r="X66" s="291">
        <v>2000</v>
      </c>
      <c r="Y66" s="291">
        <v>3660.51</v>
      </c>
      <c r="Z66" s="47">
        <v>0</v>
      </c>
      <c r="AA66" s="290"/>
      <c r="AB66" s="291">
        <v>2000</v>
      </c>
      <c r="AC66" s="291">
        <v>331.06</v>
      </c>
      <c r="AD66" s="47">
        <v>0</v>
      </c>
      <c r="AE66" s="137"/>
      <c r="AF66" s="168">
        <v>3000</v>
      </c>
      <c r="AG66" s="168">
        <v>3000</v>
      </c>
      <c r="AH66" s="168">
        <v>1575.39</v>
      </c>
      <c r="AI66" s="139">
        <f t="shared" si="12"/>
        <v>0.5</v>
      </c>
      <c r="AJ66" s="139"/>
      <c r="AK66" s="348">
        <v>1500</v>
      </c>
      <c r="AL66" s="348">
        <v>0</v>
      </c>
      <c r="AM66" s="289">
        <f t="shared" si="1"/>
        <v>-0.5</v>
      </c>
      <c r="AN66" s="290"/>
      <c r="AO66" s="291">
        <v>1500</v>
      </c>
      <c r="AP66" s="348">
        <v>2769</v>
      </c>
      <c r="AQ66" s="289">
        <f t="shared" si="2"/>
        <v>0</v>
      </c>
      <c r="AR66" s="290"/>
      <c r="AS66" s="348">
        <v>1500</v>
      </c>
      <c r="AT66" s="348">
        <v>0</v>
      </c>
      <c r="AU66" s="289">
        <f t="shared" si="3"/>
        <v>0</v>
      </c>
      <c r="AV66" s="290"/>
      <c r="AW66" s="108">
        <v>1500</v>
      </c>
      <c r="AX66" s="292">
        <f t="shared" si="10"/>
        <v>0</v>
      </c>
      <c r="AY66" s="289">
        <f t="shared" si="5"/>
        <v>0</v>
      </c>
      <c r="AZ66" s="208"/>
    </row>
    <row r="67" spans="1:54" s="135" customFormat="1" x14ac:dyDescent="0.25">
      <c r="A67" s="347" t="s">
        <v>488</v>
      </c>
      <c r="B67" s="138" t="str">
        <f t="shared" si="11"/>
        <v>5871</v>
      </c>
      <c r="C67" s="137" t="s">
        <v>1176</v>
      </c>
      <c r="D67" s="291">
        <v>2000</v>
      </c>
      <c r="E67" s="291">
        <v>0</v>
      </c>
      <c r="F67" s="289"/>
      <c r="G67" s="290"/>
      <c r="H67" s="291">
        <v>2000</v>
      </c>
      <c r="I67" s="291">
        <v>0</v>
      </c>
      <c r="J67" s="47">
        <v>0</v>
      </c>
      <c r="K67" s="290"/>
      <c r="L67" s="291">
        <v>1200</v>
      </c>
      <c r="M67" s="291">
        <v>0</v>
      </c>
      <c r="N67" s="47">
        <v>-0.4</v>
      </c>
      <c r="O67" s="290"/>
      <c r="P67" s="291">
        <v>1000</v>
      </c>
      <c r="Q67" s="291">
        <v>0</v>
      </c>
      <c r="R67" s="47">
        <v>-0.16666666666666666</v>
      </c>
      <c r="S67" s="290"/>
      <c r="T67" s="291">
        <v>1000</v>
      </c>
      <c r="U67" s="291">
        <v>0</v>
      </c>
      <c r="V67" s="47">
        <v>0</v>
      </c>
      <c r="W67" s="290"/>
      <c r="X67" s="291">
        <v>1000</v>
      </c>
      <c r="Y67" s="291">
        <v>0</v>
      </c>
      <c r="Z67" s="47">
        <v>0</v>
      </c>
      <c r="AA67" s="290"/>
      <c r="AB67" s="291">
        <v>1000</v>
      </c>
      <c r="AC67" s="291">
        <v>0</v>
      </c>
      <c r="AD67" s="47">
        <v>0</v>
      </c>
      <c r="AE67" s="137"/>
      <c r="AF67" s="168">
        <v>500</v>
      </c>
      <c r="AG67" s="168">
        <v>500</v>
      </c>
      <c r="AH67" s="168">
        <v>0</v>
      </c>
      <c r="AI67" s="139">
        <f t="shared" si="12"/>
        <v>-0.5</v>
      </c>
      <c r="AJ67" s="139"/>
      <c r="AK67" s="348">
        <v>500</v>
      </c>
      <c r="AL67" s="348">
        <v>0</v>
      </c>
      <c r="AM67" s="289">
        <f t="shared" si="1"/>
        <v>0</v>
      </c>
      <c r="AN67" s="290"/>
      <c r="AO67" s="291">
        <v>500</v>
      </c>
      <c r="AP67" s="348">
        <v>0</v>
      </c>
      <c r="AQ67" s="289">
        <f t="shared" si="2"/>
        <v>0</v>
      </c>
      <c r="AR67" s="290"/>
      <c r="AS67" s="348">
        <v>500</v>
      </c>
      <c r="AT67" s="348">
        <v>0</v>
      </c>
      <c r="AU67" s="289">
        <f t="shared" si="3"/>
        <v>0</v>
      </c>
      <c r="AV67" s="290"/>
      <c r="AW67" s="108">
        <v>500</v>
      </c>
      <c r="AX67" s="292">
        <f t="shared" si="10"/>
        <v>0</v>
      </c>
      <c r="AY67" s="289">
        <f t="shared" si="5"/>
        <v>0</v>
      </c>
      <c r="AZ67" s="208"/>
    </row>
    <row r="68" spans="1:54" s="135" customFormat="1" x14ac:dyDescent="0.25">
      <c r="A68" s="347" t="s">
        <v>489</v>
      </c>
      <c r="B68" s="138" t="str">
        <f t="shared" si="11"/>
        <v>5872</v>
      </c>
      <c r="C68" s="137" t="s">
        <v>1177</v>
      </c>
      <c r="D68" s="291">
        <v>6500</v>
      </c>
      <c r="E68" s="291">
        <v>5163.8500000000004</v>
      </c>
      <c r="F68" s="289"/>
      <c r="G68" s="290"/>
      <c r="H68" s="291">
        <v>6500</v>
      </c>
      <c r="I68" s="291">
        <v>7533.88</v>
      </c>
      <c r="J68" s="47">
        <v>0</v>
      </c>
      <c r="K68" s="290"/>
      <c r="L68" s="291">
        <v>6500</v>
      </c>
      <c r="M68" s="291">
        <v>9162.9</v>
      </c>
      <c r="N68" s="47">
        <v>0</v>
      </c>
      <c r="O68" s="290"/>
      <c r="P68" s="291">
        <v>8000</v>
      </c>
      <c r="Q68" s="291">
        <v>4089.79</v>
      </c>
      <c r="R68" s="47">
        <v>0.23076923076923078</v>
      </c>
      <c r="S68" s="290"/>
      <c r="T68" s="291">
        <v>8000</v>
      </c>
      <c r="U68" s="291">
        <v>4698.55</v>
      </c>
      <c r="V68" s="47">
        <v>0</v>
      </c>
      <c r="W68" s="290"/>
      <c r="X68" s="291">
        <v>8000</v>
      </c>
      <c r="Y68" s="291">
        <v>4518.82</v>
      </c>
      <c r="Z68" s="47">
        <v>0</v>
      </c>
      <c r="AA68" s="290"/>
      <c r="AB68" s="291">
        <v>8000</v>
      </c>
      <c r="AC68" s="291">
        <v>2603.77</v>
      </c>
      <c r="AD68" s="47">
        <v>0</v>
      </c>
      <c r="AE68" s="137"/>
      <c r="AF68" s="168">
        <v>5000</v>
      </c>
      <c r="AG68" s="168">
        <v>5000</v>
      </c>
      <c r="AH68" s="168">
        <v>3792.6</v>
      </c>
      <c r="AI68" s="139">
        <f t="shared" si="12"/>
        <v>-0.375</v>
      </c>
      <c r="AJ68" s="139"/>
      <c r="AK68" s="348">
        <v>9500</v>
      </c>
      <c r="AL68" s="348">
        <v>4955.8</v>
      </c>
      <c r="AM68" s="289">
        <f t="shared" si="1"/>
        <v>0.9</v>
      </c>
      <c r="AN68" s="290"/>
      <c r="AO68" s="291">
        <v>9500</v>
      </c>
      <c r="AP68" s="348">
        <v>4941.3100000000004</v>
      </c>
      <c r="AQ68" s="289">
        <f t="shared" si="2"/>
        <v>0</v>
      </c>
      <c r="AR68" s="290"/>
      <c r="AS68" s="348">
        <v>9500</v>
      </c>
      <c r="AT68" s="348">
        <v>5931.14</v>
      </c>
      <c r="AU68" s="289">
        <f t="shared" si="3"/>
        <v>0</v>
      </c>
      <c r="AV68" s="290"/>
      <c r="AW68" s="108">
        <v>9500</v>
      </c>
      <c r="AX68" s="292">
        <f t="shared" si="10"/>
        <v>0</v>
      </c>
      <c r="AY68" s="289">
        <f t="shared" si="5"/>
        <v>0</v>
      </c>
      <c r="AZ68" s="208"/>
    </row>
    <row r="69" spans="1:54" s="135" customFormat="1" x14ac:dyDescent="0.25">
      <c r="A69" s="347" t="s">
        <v>490</v>
      </c>
      <c r="B69" s="138" t="str">
        <f t="shared" si="11"/>
        <v>5873</v>
      </c>
      <c r="C69" s="137" t="s">
        <v>1178</v>
      </c>
      <c r="D69" s="291">
        <v>6678.98</v>
      </c>
      <c r="E69" s="291">
        <v>3793.48</v>
      </c>
      <c r="F69" s="289"/>
      <c r="G69" s="290"/>
      <c r="H69" s="291">
        <v>10000</v>
      </c>
      <c r="I69" s="291">
        <v>24066.19</v>
      </c>
      <c r="J69" s="47">
        <v>0.49723460767961586</v>
      </c>
      <c r="K69" s="290"/>
      <c r="L69" s="291">
        <v>10000</v>
      </c>
      <c r="M69" s="291">
        <v>8022.78</v>
      </c>
      <c r="N69" s="47">
        <v>0</v>
      </c>
      <c r="O69" s="290"/>
      <c r="P69" s="291">
        <v>7500</v>
      </c>
      <c r="Q69" s="291">
        <v>9389.91</v>
      </c>
      <c r="R69" s="47">
        <v>-0.25</v>
      </c>
      <c r="S69" s="290"/>
      <c r="T69" s="291">
        <v>13500</v>
      </c>
      <c r="U69" s="291">
        <v>12184.31</v>
      </c>
      <c r="V69" s="47">
        <v>0.8</v>
      </c>
      <c r="W69" s="290"/>
      <c r="X69" s="291">
        <v>15000</v>
      </c>
      <c r="Y69" s="291">
        <v>15421.22</v>
      </c>
      <c r="Z69" s="47">
        <v>0.1111111111111111</v>
      </c>
      <c r="AA69" s="290"/>
      <c r="AB69" s="291">
        <v>15000</v>
      </c>
      <c r="AC69" s="291">
        <v>13654.65</v>
      </c>
      <c r="AD69" s="47">
        <v>0</v>
      </c>
      <c r="AE69" s="137"/>
      <c r="AF69" s="168">
        <v>15000</v>
      </c>
      <c r="AG69" s="168">
        <v>15000</v>
      </c>
      <c r="AH69" s="168">
        <v>12544.99</v>
      </c>
      <c r="AI69" s="139">
        <f t="shared" si="12"/>
        <v>0</v>
      </c>
      <c r="AJ69" s="139"/>
      <c r="AK69" s="348">
        <v>15000</v>
      </c>
      <c r="AL69" s="348">
        <v>13536.7</v>
      </c>
      <c r="AM69" s="289">
        <f>(AK69-AG69)/AG69</f>
        <v>0</v>
      </c>
      <c r="AN69" s="290"/>
      <c r="AO69" s="291">
        <v>15000</v>
      </c>
      <c r="AP69" s="348">
        <v>16080.21</v>
      </c>
      <c r="AQ69" s="289">
        <f>(AO69-AK69)/AK69</f>
        <v>0</v>
      </c>
      <c r="AR69" s="290"/>
      <c r="AS69" s="348">
        <v>15000</v>
      </c>
      <c r="AT69" s="348">
        <v>4727.5600000000004</v>
      </c>
      <c r="AU69" s="289">
        <f>(AS69-AO69)/AO69</f>
        <v>0</v>
      </c>
      <c r="AV69" s="290"/>
      <c r="AW69" s="108">
        <v>15000</v>
      </c>
      <c r="AX69" s="292">
        <f t="shared" si="10"/>
        <v>0</v>
      </c>
      <c r="AY69" s="289">
        <f>(AW69-AS69)/AS69</f>
        <v>0</v>
      </c>
      <c r="AZ69" s="208"/>
    </row>
    <row r="70" spans="1:54" s="135" customFormat="1" x14ac:dyDescent="0.25">
      <c r="A70" s="347" t="s">
        <v>491</v>
      </c>
      <c r="B70" s="138" t="str">
        <f t="shared" si="11"/>
        <v>5875</v>
      </c>
      <c r="C70" s="290" t="s">
        <v>1580</v>
      </c>
      <c r="D70" s="291">
        <v>0</v>
      </c>
      <c r="E70" s="291">
        <v>0</v>
      </c>
      <c r="F70" s="289"/>
      <c r="G70" s="290"/>
      <c r="H70" s="291">
        <v>11000</v>
      </c>
      <c r="I70" s="291">
        <v>8273.98</v>
      </c>
      <c r="J70" s="47"/>
      <c r="K70" s="290"/>
      <c r="L70" s="291">
        <v>11500</v>
      </c>
      <c r="M70" s="291">
        <v>9102.16</v>
      </c>
      <c r="N70" s="47">
        <v>4.5454545454545456E-2</v>
      </c>
      <c r="O70" s="290"/>
      <c r="P70" s="291">
        <v>11500</v>
      </c>
      <c r="Q70" s="291">
        <v>9514.7199999999993</v>
      </c>
      <c r="R70" s="47">
        <v>0</v>
      </c>
      <c r="S70" s="290"/>
      <c r="T70" s="291">
        <v>11500</v>
      </c>
      <c r="U70" s="291">
        <v>11043.06</v>
      </c>
      <c r="V70" s="47">
        <v>0</v>
      </c>
      <c r="W70" s="290"/>
      <c r="X70" s="291">
        <v>11500</v>
      </c>
      <c r="Y70" s="291">
        <v>11088.48</v>
      </c>
      <c r="Z70" s="47">
        <v>0</v>
      </c>
      <c r="AA70" s="290"/>
      <c r="AB70" s="291">
        <v>11500</v>
      </c>
      <c r="AC70" s="291">
        <v>12998.2</v>
      </c>
      <c r="AD70" s="47">
        <v>0</v>
      </c>
      <c r="AE70" s="137"/>
      <c r="AF70" s="168">
        <v>13000</v>
      </c>
      <c r="AG70" s="168">
        <v>13000</v>
      </c>
      <c r="AH70" s="168">
        <v>12048.19</v>
      </c>
      <c r="AI70" s="139">
        <f t="shared" si="12"/>
        <v>0.13043478260869565</v>
      </c>
      <c r="AJ70" s="139"/>
      <c r="AK70" s="348">
        <v>13000</v>
      </c>
      <c r="AL70" s="348">
        <v>13783.94</v>
      </c>
      <c r="AM70" s="289">
        <f>(AK70-AG70)/AG70</f>
        <v>0</v>
      </c>
      <c r="AN70" s="290"/>
      <c r="AO70" s="291">
        <v>13000</v>
      </c>
      <c r="AP70" s="348">
        <v>12337.15</v>
      </c>
      <c r="AQ70" s="289">
        <f>(AO70-AK70)/AK70</f>
        <v>0</v>
      </c>
      <c r="AR70" s="290"/>
      <c r="AS70" s="348">
        <v>13000</v>
      </c>
      <c r="AT70" s="348">
        <v>3784.67</v>
      </c>
      <c r="AU70" s="289">
        <f>(AS70-AO70)/AO70</f>
        <v>0</v>
      </c>
      <c r="AV70" s="290"/>
      <c r="AW70" s="108">
        <v>13000</v>
      </c>
      <c r="AX70" s="292">
        <f t="shared" si="10"/>
        <v>0</v>
      </c>
      <c r="AY70" s="289">
        <f>(AW70-AS70)/AS70</f>
        <v>0</v>
      </c>
      <c r="AZ70" s="208"/>
    </row>
    <row r="71" spans="1:54" s="64" customFormat="1" x14ac:dyDescent="0.25">
      <c r="A71" s="347"/>
      <c r="B71" s="142"/>
      <c r="C71" s="142" t="s">
        <v>168</v>
      </c>
      <c r="D71" s="294">
        <v>117322.26999999999</v>
      </c>
      <c r="E71" s="294">
        <v>95894.43</v>
      </c>
      <c r="F71" s="144"/>
      <c r="G71" s="142"/>
      <c r="H71" s="294">
        <v>203817</v>
      </c>
      <c r="I71" s="294">
        <v>147379.66</v>
      </c>
      <c r="J71" s="144">
        <v>0.73724050855817924</v>
      </c>
      <c r="K71" s="142"/>
      <c r="L71" s="294">
        <v>202379.16999999998</v>
      </c>
      <c r="M71" s="294">
        <v>172242.81000000003</v>
      </c>
      <c r="N71" s="144">
        <v>-7.0545145890677239E-3</v>
      </c>
      <c r="O71" s="142"/>
      <c r="P71" s="294">
        <v>202983.29</v>
      </c>
      <c r="Q71" s="294">
        <v>153789.84</v>
      </c>
      <c r="R71" s="144">
        <v>2.9850898192735177E-3</v>
      </c>
      <c r="S71" s="142"/>
      <c r="T71" s="294">
        <v>206510.97</v>
      </c>
      <c r="U71" s="294">
        <v>176486.39999999999</v>
      </c>
      <c r="V71" s="144">
        <v>1.7379164560787211E-2</v>
      </c>
      <c r="W71" s="142"/>
      <c r="X71" s="294">
        <v>278789.57</v>
      </c>
      <c r="Y71" s="294">
        <v>229765.71000000005</v>
      </c>
      <c r="Z71" s="144">
        <v>0.3499988402553143</v>
      </c>
      <c r="AA71" s="142"/>
      <c r="AB71" s="294">
        <f>SUM(AB28:AB70)</f>
        <v>265201.46999999997</v>
      </c>
      <c r="AC71" s="294">
        <f>SUM(AC28:AC70)</f>
        <v>276647.55</v>
      </c>
      <c r="AD71" s="144">
        <v>-4.1565758719022503E-2</v>
      </c>
      <c r="AE71" s="142"/>
      <c r="AF71" s="294">
        <f>SUM(AF28:AF70)</f>
        <v>284254.17</v>
      </c>
      <c r="AG71" s="294">
        <f>SUM(AG28:AG70)</f>
        <v>284254.17</v>
      </c>
      <c r="AH71" s="143">
        <f>SUM(AH28:AH70)</f>
        <v>279808.33000000007</v>
      </c>
      <c r="AI71" s="144">
        <f>(AG71-AB71)/AB71</f>
        <v>7.1842361959758419E-2</v>
      </c>
      <c r="AJ71" s="144"/>
      <c r="AK71" s="294">
        <f>SUM(AK28:AK70)</f>
        <v>469818.91</v>
      </c>
      <c r="AL71" s="294">
        <f>SUM(AL28:AL70)</f>
        <v>442850.83999999997</v>
      </c>
      <c r="AM71" s="144">
        <f>(AK71-AG71)/AG71</f>
        <v>0.65281272742630303</v>
      </c>
      <c r="AN71" s="142"/>
      <c r="AO71" s="294">
        <f>SUM(AO28:AO70)</f>
        <v>471140.24</v>
      </c>
      <c r="AP71" s="294">
        <f>SUM(AP28:AP70)</f>
        <v>432666.81999999989</v>
      </c>
      <c r="AQ71" s="144">
        <f>(AO71-AK71)/AK71</f>
        <v>2.8124240465331979E-3</v>
      </c>
      <c r="AR71" s="142"/>
      <c r="AS71" s="294">
        <f>SUM(AS28:AS70)</f>
        <v>465499.14999999997</v>
      </c>
      <c r="AT71" s="294">
        <f>SUM(AT28:AT70)</f>
        <v>318151.49000000011</v>
      </c>
      <c r="AU71" s="144">
        <f>(AS71-AO71)/AO71</f>
        <v>-1.1973271482817995E-2</v>
      </c>
      <c r="AV71" s="142"/>
      <c r="AW71" s="146" t="e">
        <f>SUM(AW28:AW70)</f>
        <v>#REF!</v>
      </c>
      <c r="AX71" s="146" t="e">
        <f>SUM(AX28:AX70)</f>
        <v>#REF!</v>
      </c>
      <c r="AY71" s="144" t="e">
        <f>(AW71-AS71)/AS71</f>
        <v>#REF!</v>
      </c>
      <c r="AZ71" s="142"/>
    </row>
    <row r="72" spans="1:54" s="135" customFormat="1" x14ac:dyDescent="0.25">
      <c r="A72" s="347"/>
      <c r="D72" s="62"/>
      <c r="E72" s="62"/>
      <c r="F72" s="289"/>
      <c r="G72" s="290"/>
      <c r="H72" s="62"/>
      <c r="I72" s="62"/>
      <c r="J72" s="289"/>
      <c r="K72" s="290"/>
      <c r="L72" s="62"/>
      <c r="M72" s="62"/>
      <c r="N72" s="289"/>
      <c r="O72" s="290"/>
      <c r="P72" s="62"/>
      <c r="Q72" s="62"/>
      <c r="R72" s="289"/>
      <c r="S72" s="290"/>
      <c r="T72" s="62"/>
      <c r="U72" s="62"/>
      <c r="V72" s="289"/>
      <c r="W72" s="290"/>
      <c r="X72" s="62"/>
      <c r="Y72" s="62"/>
      <c r="Z72" s="289"/>
      <c r="AA72" s="290"/>
      <c r="AB72" s="62"/>
      <c r="AC72" s="62"/>
      <c r="AD72" s="289"/>
      <c r="AE72" s="137"/>
      <c r="AF72" s="62"/>
      <c r="AG72" s="62"/>
      <c r="AH72" s="62"/>
      <c r="AI72" s="139"/>
      <c r="AJ72" s="139"/>
      <c r="AK72" s="62"/>
      <c r="AL72" s="62"/>
      <c r="AM72" s="289"/>
      <c r="AN72" s="290"/>
      <c r="AO72" s="62"/>
      <c r="AP72" s="62"/>
      <c r="AQ72" s="289"/>
      <c r="AR72" s="290"/>
      <c r="AS72" s="62"/>
      <c r="AT72" s="62"/>
      <c r="AU72" s="289"/>
      <c r="AV72" s="290"/>
      <c r="AW72" s="136"/>
      <c r="AX72" s="136"/>
      <c r="AY72" s="289"/>
    </row>
    <row r="73" spans="1:54" s="64" customFormat="1" x14ac:dyDescent="0.25">
      <c r="A73" s="347"/>
      <c r="B73" s="151"/>
      <c r="C73" s="152" t="s">
        <v>169</v>
      </c>
      <c r="D73" s="295">
        <v>446923.59000000008</v>
      </c>
      <c r="E73" s="295">
        <v>438803.19</v>
      </c>
      <c r="F73" s="154"/>
      <c r="G73" s="151"/>
      <c r="H73" s="295">
        <v>641736</v>
      </c>
      <c r="I73" s="295">
        <v>539425.53</v>
      </c>
      <c r="J73" s="154">
        <v>0.4358964582737731</v>
      </c>
      <c r="K73" s="151"/>
      <c r="L73" s="295">
        <v>642990.46</v>
      </c>
      <c r="M73" s="295">
        <v>624314.96000000008</v>
      </c>
      <c r="N73" s="154">
        <v>1.9547913783860694E-3</v>
      </c>
      <c r="O73" s="151"/>
      <c r="P73" s="295">
        <v>674019.83</v>
      </c>
      <c r="Q73" s="295">
        <v>666980.22</v>
      </c>
      <c r="R73" s="154">
        <v>4.8257901058127668E-2</v>
      </c>
      <c r="S73" s="151"/>
      <c r="T73" s="295">
        <v>750334.65</v>
      </c>
      <c r="U73" s="295">
        <v>729835.17</v>
      </c>
      <c r="V73" s="154">
        <v>0.11322340471792955</v>
      </c>
      <c r="W73" s="151"/>
      <c r="X73" s="295">
        <v>928786.13000000012</v>
      </c>
      <c r="Y73" s="295">
        <v>844719.49</v>
      </c>
      <c r="Z73" s="154">
        <v>0.23782918728330099</v>
      </c>
      <c r="AA73" s="151"/>
      <c r="AB73" s="295">
        <f>AB71+AB25</f>
        <v>1001542.71</v>
      </c>
      <c r="AC73" s="295">
        <f>AC71+AC25</f>
        <v>945577.61999999988</v>
      </c>
      <c r="AD73" s="154">
        <v>8.0488475856115377E-2</v>
      </c>
      <c r="AE73" s="151"/>
      <c r="AF73" s="153">
        <f>AF25+AF71</f>
        <v>1034941.29</v>
      </c>
      <c r="AG73" s="280">
        <f>AG25+AG71</f>
        <v>1066248.97</v>
      </c>
      <c r="AH73" s="153">
        <f>AH25+AH71</f>
        <v>1000073.15</v>
      </c>
      <c r="AI73" s="154">
        <f>(AG73-AB73)/AB73</f>
        <v>6.4606590766358843E-2</v>
      </c>
      <c r="AJ73" s="154"/>
      <c r="AK73" s="295">
        <f>AK71+AK25</f>
        <v>1276366.6000000001</v>
      </c>
      <c r="AL73" s="295">
        <f>AL71+AL25</f>
        <v>1198144.6399999997</v>
      </c>
      <c r="AM73" s="154">
        <f>(AK73-AG73)/AG73</f>
        <v>0.1970624459313664</v>
      </c>
      <c r="AN73" s="151"/>
      <c r="AO73" s="295">
        <f>AO71+AO25</f>
        <v>1313039.9900000002</v>
      </c>
      <c r="AP73" s="295">
        <f>AP71+AP25</f>
        <v>1197627.3299999998</v>
      </c>
      <c r="AQ73" s="154">
        <f>(AO73-AK73)/AK73</f>
        <v>2.8732646247559383E-2</v>
      </c>
      <c r="AR73" s="151"/>
      <c r="AS73" s="295">
        <f>AS71+AS25</f>
        <v>1374605.48</v>
      </c>
      <c r="AT73" s="295">
        <f>AT71+AT25</f>
        <v>756561.95000000019</v>
      </c>
      <c r="AU73" s="154">
        <f>(AS73-AO73)/AO73</f>
        <v>4.6887749397487695E-2</v>
      </c>
      <c r="AV73" s="151"/>
      <c r="AW73" s="155" t="e">
        <f>AW25+AW71</f>
        <v>#REF!</v>
      </c>
      <c r="AX73" s="155" t="e">
        <f>AX25+AX71</f>
        <v>#REF!</v>
      </c>
      <c r="AY73" s="154" t="e">
        <f>(AW73-AS73)/AS73</f>
        <v>#REF!</v>
      </c>
      <c r="AZ73" s="156"/>
    </row>
    <row r="74" spans="1:54" x14ac:dyDescent="0.25">
      <c r="A74" s="347"/>
      <c r="D74" s="296"/>
      <c r="E74" s="287"/>
      <c r="F74" s="287"/>
      <c r="G74" s="287"/>
      <c r="H74" s="296"/>
      <c r="I74" s="287"/>
      <c r="J74" s="287"/>
      <c r="K74" s="287"/>
      <c r="L74" s="296"/>
      <c r="M74" s="287"/>
      <c r="N74" s="287"/>
      <c r="O74" s="287"/>
      <c r="P74" s="296"/>
      <c r="Q74" s="287"/>
      <c r="R74" s="287"/>
      <c r="S74" s="287"/>
      <c r="T74" s="296"/>
      <c r="U74" s="287"/>
      <c r="V74" s="287"/>
      <c r="W74" s="287"/>
      <c r="X74" s="296"/>
      <c r="Y74" s="287"/>
      <c r="Z74" s="287"/>
      <c r="AA74" s="287"/>
      <c r="AB74" s="296"/>
      <c r="AC74" s="287"/>
      <c r="AD74" s="287"/>
      <c r="AF74" s="67"/>
      <c r="AG74" s="67"/>
      <c r="AK74" s="296"/>
      <c r="AO74" s="296"/>
      <c r="AQ74" s="347"/>
      <c r="AS74" s="296"/>
      <c r="AW74" s="60"/>
      <c r="AX74" s="60"/>
      <c r="AY74" s="347"/>
    </row>
    <row r="75" spans="1:54" s="61" customFormat="1" ht="14.25" thickBot="1" x14ac:dyDescent="0.3">
      <c r="A75" s="347"/>
      <c r="C75" s="61" t="s">
        <v>170</v>
      </c>
      <c r="D75" s="69"/>
      <c r="E75" s="68">
        <v>8120.4000000000815</v>
      </c>
      <c r="H75" s="69"/>
      <c r="I75" s="68">
        <v>102310.46999999997</v>
      </c>
      <c r="L75" s="69"/>
      <c r="M75" s="68">
        <v>18675.499999999884</v>
      </c>
      <c r="P75" s="69"/>
      <c r="Q75" s="68">
        <v>7039.609999999986</v>
      </c>
      <c r="T75" s="69"/>
      <c r="U75" s="68">
        <v>20499.479999999981</v>
      </c>
      <c r="X75" s="69"/>
      <c r="Y75" s="68">
        <v>84066.64000000013</v>
      </c>
      <c r="AB75" s="69"/>
      <c r="AC75" s="318">
        <f>AB73-AC73</f>
        <v>55965.090000000084</v>
      </c>
      <c r="AF75" s="69"/>
      <c r="AG75" s="69"/>
      <c r="AH75" s="318">
        <f>AF73-AH73</f>
        <v>34868.140000000014</v>
      </c>
      <c r="AK75" s="69"/>
      <c r="AL75" s="318">
        <f>AK73-AL73</f>
        <v>78221.960000000428</v>
      </c>
      <c r="AO75" s="69"/>
      <c r="AP75" s="318">
        <f>AO73-AP73</f>
        <v>115412.66000000038</v>
      </c>
      <c r="AS75" s="69"/>
      <c r="AT75" s="318">
        <f>AS73-AT73</f>
        <v>618043.5299999998</v>
      </c>
      <c r="AW75" s="70"/>
      <c r="AX75" s="70"/>
    </row>
    <row r="76" spans="1:54" ht="15" thickTop="1" x14ac:dyDescent="0.3">
      <c r="A76" s="347"/>
      <c r="D76" s="296"/>
      <c r="E76" s="287"/>
      <c r="F76" s="287"/>
      <c r="G76" s="287"/>
      <c r="H76" s="296"/>
      <c r="I76" s="287"/>
      <c r="J76" s="287"/>
      <c r="K76" s="287"/>
      <c r="L76" s="296"/>
      <c r="M76" s="287"/>
      <c r="N76" s="287"/>
      <c r="O76" s="287"/>
      <c r="P76" s="296"/>
      <c r="Q76" s="287"/>
      <c r="R76" s="287"/>
      <c r="S76" s="287"/>
      <c r="T76" s="296"/>
      <c r="U76" s="287"/>
      <c r="V76" s="287"/>
      <c r="W76" s="287"/>
      <c r="X76" s="296"/>
      <c r="Y76" s="287"/>
      <c r="Z76" s="287"/>
      <c r="AA76" s="287"/>
      <c r="AB76" s="84">
        <v>-9439.8799999999992</v>
      </c>
      <c r="AC76" s="287"/>
      <c r="AD76" s="287"/>
      <c r="AF76" s="69"/>
      <c r="AG76" s="69"/>
      <c r="AH76" s="275"/>
      <c r="AK76" s="69"/>
      <c r="AO76" s="69"/>
      <c r="AQ76" s="347"/>
      <c r="AS76" s="69"/>
      <c r="AW76" s="70"/>
      <c r="AX76" s="459"/>
      <c r="AY76" s="347"/>
      <c r="AZ76" s="2"/>
      <c r="BA76" s="79"/>
      <c r="BB76" s="135"/>
    </row>
    <row r="77" spans="1:54" s="59" customFormat="1" ht="14.25" x14ac:dyDescent="0.3">
      <c r="A77" s="347" t="s">
        <v>492</v>
      </c>
      <c r="B77" s="66" t="str">
        <f>MID(A77,14,4)</f>
        <v>4972</v>
      </c>
      <c r="C77" s="92" t="s">
        <v>1551</v>
      </c>
      <c r="D77" s="84">
        <v>-140188.67000000001</v>
      </c>
      <c r="E77" s="291"/>
      <c r="F77" s="289"/>
      <c r="G77" s="290"/>
      <c r="H77" s="84">
        <v>-160899</v>
      </c>
      <c r="I77" s="291"/>
      <c r="J77" s="289">
        <v>0.14773183881407809</v>
      </c>
      <c r="K77" s="290"/>
      <c r="L77" s="84">
        <v>-130322</v>
      </c>
      <c r="M77" s="291"/>
      <c r="N77" s="289">
        <v>-0.19003847133916307</v>
      </c>
      <c r="O77" s="290"/>
      <c r="P77" s="84">
        <v>-130589</v>
      </c>
      <c r="Q77" s="291"/>
      <c r="R77" s="289">
        <v>2.048771504427495E-3</v>
      </c>
      <c r="S77" s="290"/>
      <c r="T77" s="84">
        <v>-160527.59</v>
      </c>
      <c r="U77" s="291"/>
      <c r="V77" s="289">
        <v>0.22925813047040713</v>
      </c>
      <c r="W77" s="290"/>
      <c r="X77" s="84">
        <v>-136850</v>
      </c>
      <c r="Y77" s="291"/>
      <c r="Z77" s="289">
        <v>-0.14749857018348059</v>
      </c>
      <c r="AA77" s="290"/>
      <c r="AB77" s="84">
        <v>-215147.6</v>
      </c>
      <c r="AC77" s="350" t="s">
        <v>1550</v>
      </c>
      <c r="AD77" s="289">
        <v>0.57214176105224701</v>
      </c>
      <c r="AE77" s="137"/>
      <c r="AF77" s="84">
        <v>-201738.56</v>
      </c>
      <c r="AG77" s="84">
        <v>-201738.56</v>
      </c>
      <c r="AH77" s="350" t="s">
        <v>1549</v>
      </c>
      <c r="AI77" s="139"/>
      <c r="AJ77" s="135"/>
      <c r="AK77" s="84">
        <v>-185293.06</v>
      </c>
      <c r="AL77" s="350" t="s">
        <v>1547</v>
      </c>
      <c r="AM77" s="289"/>
      <c r="AN77" s="290"/>
      <c r="AO77" s="84">
        <v>-199169.89</v>
      </c>
      <c r="AP77" s="350" t="s">
        <v>1548</v>
      </c>
      <c r="AQ77" s="289"/>
      <c r="AR77" s="290"/>
      <c r="AS77" s="84">
        <v>-218048.15</v>
      </c>
      <c r="AT77" s="350" t="s">
        <v>1709</v>
      </c>
      <c r="AU77" s="289"/>
      <c r="AV77" s="290"/>
      <c r="AW77" s="497">
        <v>-226775.98</v>
      </c>
      <c r="AX77" s="495" t="s">
        <v>1790</v>
      </c>
      <c r="AY77" s="446"/>
      <c r="AZ77" s="191"/>
      <c r="BA77" s="79"/>
      <c r="BB77" s="135"/>
    </row>
    <row r="78" spans="1:54" ht="14.25" x14ac:dyDescent="0.3">
      <c r="A78" s="347"/>
      <c r="D78" s="296"/>
      <c r="E78" s="126"/>
      <c r="F78" s="287"/>
      <c r="G78" s="287"/>
      <c r="H78" s="296"/>
      <c r="I78" s="126"/>
      <c r="J78" s="287"/>
      <c r="K78" s="287"/>
      <c r="L78" s="296"/>
      <c r="M78" s="126"/>
      <c r="N78" s="287"/>
      <c r="O78" s="287"/>
      <c r="P78" s="296"/>
      <c r="Q78" s="126"/>
      <c r="R78" s="287"/>
      <c r="S78" s="287"/>
      <c r="T78" s="296"/>
      <c r="U78" s="126"/>
      <c r="V78" s="287"/>
      <c r="W78" s="287"/>
      <c r="X78" s="296"/>
      <c r="Y78" s="126"/>
      <c r="Z78" s="287"/>
      <c r="AA78" s="287"/>
      <c r="AB78" s="296"/>
      <c r="AC78" s="126"/>
      <c r="AD78" s="287"/>
      <c r="AF78" s="67"/>
      <c r="AG78" s="67"/>
      <c r="AH78" s="204"/>
      <c r="AK78" s="296"/>
      <c r="AL78" s="126"/>
      <c r="AO78" s="296"/>
      <c r="AP78" s="126"/>
      <c r="AQ78" s="347"/>
      <c r="AS78" s="296"/>
      <c r="AT78" s="126"/>
      <c r="AX78" s="204"/>
      <c r="AY78" s="347"/>
      <c r="AZ78" s="191"/>
      <c r="BA78" s="79"/>
      <c r="BB78" s="135"/>
    </row>
    <row r="79" spans="1:54" s="93" customFormat="1" x14ac:dyDescent="0.25">
      <c r="A79" s="347"/>
      <c r="C79" s="94" t="s">
        <v>493</v>
      </c>
      <c r="D79" s="95">
        <v>306734.92000000004</v>
      </c>
      <c r="E79" s="125"/>
      <c r="F79" s="110"/>
      <c r="H79" s="95">
        <v>480837</v>
      </c>
      <c r="I79" s="125"/>
      <c r="J79" s="110">
        <v>0.56759784637497401</v>
      </c>
      <c r="L79" s="95">
        <v>512668.45999999996</v>
      </c>
      <c r="M79" s="125"/>
      <c r="N79" s="110">
        <v>6.6200105233166259E-2</v>
      </c>
      <c r="P79" s="95">
        <v>543430.82999999996</v>
      </c>
      <c r="Q79" s="125"/>
      <c r="R79" s="110">
        <v>6.0004412988464317E-2</v>
      </c>
      <c r="T79" s="95">
        <v>589807.06000000006</v>
      </c>
      <c r="U79" s="125"/>
      <c r="V79" s="110">
        <v>8.533971103553345E-2</v>
      </c>
      <c r="X79" s="95">
        <v>791936.13000000012</v>
      </c>
      <c r="Y79" s="125">
        <v>202129.07000000007</v>
      </c>
      <c r="Z79" s="110">
        <v>0.34270371399080923</v>
      </c>
      <c r="AB79" s="95">
        <v>778955.23</v>
      </c>
      <c r="AC79" s="125">
        <v>-12980.90000000014</v>
      </c>
      <c r="AD79" s="110">
        <v>-1.6391347115328778E-2</v>
      </c>
      <c r="AF79" s="95">
        <f>AF73+AF76+AF77</f>
        <v>833202.73</v>
      </c>
      <c r="AG79" s="95">
        <v>833202.73</v>
      </c>
      <c r="AH79" s="125"/>
      <c r="AI79" s="110">
        <f>(AG79-AB79)/AB79</f>
        <v>6.96413579507002E-2</v>
      </c>
      <c r="AJ79" s="110"/>
      <c r="AK79" s="95">
        <f>AK73+AK77</f>
        <v>1091073.54</v>
      </c>
      <c r="AL79" s="125"/>
      <c r="AM79" s="110">
        <f>(AK79-AG79)/AG79</f>
        <v>0.30949347705569813</v>
      </c>
      <c r="AO79" s="95">
        <f>AO73+AO77</f>
        <v>1113870.1000000001</v>
      </c>
      <c r="AP79" s="125"/>
      <c r="AQ79" s="110">
        <f>(AO79-AK79)/AK79</f>
        <v>2.0893697046305473E-2</v>
      </c>
      <c r="AS79" s="95">
        <f>AS73+AS77</f>
        <v>1156557.33</v>
      </c>
      <c r="AT79" s="125"/>
      <c r="AU79" s="110">
        <f>(AS79-AO79)/AO79</f>
        <v>3.832334668108963E-2</v>
      </c>
      <c r="AW79" s="95" t="e">
        <f>AW73+AW77</f>
        <v>#REF!</v>
      </c>
      <c r="AX79" s="153" t="e">
        <f>AW79-AO79</f>
        <v>#REF!</v>
      </c>
      <c r="AY79" s="110" t="e">
        <f>(AW79-AS79)/AS79</f>
        <v>#REF!</v>
      </c>
      <c r="AZ79" s="191"/>
      <c r="BA79" s="79"/>
      <c r="BB79" s="135"/>
    </row>
    <row r="80" spans="1:54" x14ac:dyDescent="0.25">
      <c r="A80" s="347"/>
      <c r="D80" s="296"/>
      <c r="E80" s="287"/>
      <c r="F80" s="287"/>
      <c r="G80" s="287"/>
      <c r="H80" s="296"/>
      <c r="I80" s="287"/>
      <c r="J80" s="287"/>
      <c r="K80" s="287"/>
      <c r="L80" s="296"/>
      <c r="M80" s="287"/>
      <c r="N80" s="287"/>
      <c r="O80" s="287"/>
      <c r="P80" s="296"/>
      <c r="Q80" s="287"/>
      <c r="R80" s="287"/>
      <c r="S80" s="287"/>
      <c r="T80" s="296"/>
      <c r="U80" s="287"/>
      <c r="V80" s="287"/>
      <c r="W80" s="287"/>
      <c r="X80" s="296"/>
      <c r="Y80" s="287"/>
      <c r="Z80" s="287"/>
      <c r="AA80" s="287"/>
      <c r="AB80" s="296"/>
      <c r="AC80" s="287"/>
      <c r="AD80" s="287"/>
      <c r="AF80" s="67"/>
      <c r="AG80" s="67"/>
      <c r="AK80" s="296"/>
      <c r="AO80" s="296"/>
      <c r="AQ80" s="347"/>
      <c r="AS80" s="296"/>
      <c r="AY80" s="347"/>
      <c r="AZ80" s="191"/>
      <c r="BA80" s="192"/>
      <c r="BB80" s="135"/>
    </row>
    <row r="81" spans="1:54" s="64" customFormat="1" ht="14.25" thickBot="1" x14ac:dyDescent="0.3">
      <c r="A81" s="347" t="s">
        <v>817</v>
      </c>
      <c r="C81" s="64" t="s">
        <v>494</v>
      </c>
      <c r="D81" s="96">
        <v>102244.97333333334</v>
      </c>
      <c r="E81" s="125"/>
      <c r="F81" s="110"/>
      <c r="H81" s="96">
        <v>160279</v>
      </c>
      <c r="I81" s="125"/>
      <c r="J81" s="110">
        <v>0.56759784637497401</v>
      </c>
      <c r="L81" s="96">
        <v>170889.48666666666</v>
      </c>
      <c r="M81" s="125"/>
      <c r="N81" s="110">
        <v>6.6200105233166315E-2</v>
      </c>
      <c r="P81" s="96">
        <v>181143.61</v>
      </c>
      <c r="Q81" s="125"/>
      <c r="R81" s="110">
        <v>6.0004412988464255E-2</v>
      </c>
      <c r="T81" s="96">
        <v>196602.35333333336</v>
      </c>
      <c r="U81" s="125"/>
      <c r="V81" s="110">
        <v>8.5339711035533505E-2</v>
      </c>
      <c r="X81" s="96">
        <v>263978.71000000002</v>
      </c>
      <c r="Y81" s="125">
        <v>67376.356666666659</v>
      </c>
      <c r="Z81" s="110">
        <v>0.34270371399080907</v>
      </c>
      <c r="AB81" s="96">
        <v>259651.74333333332</v>
      </c>
      <c r="AC81" s="125">
        <v>-4326.9666666667035</v>
      </c>
      <c r="AD81" s="110">
        <v>-1.6391347115328744E-2</v>
      </c>
      <c r="AF81" s="96">
        <f>AF79/3</f>
        <v>277734.24333333335</v>
      </c>
      <c r="AG81" s="96">
        <v>277734.24</v>
      </c>
      <c r="AH81" s="125"/>
      <c r="AI81" s="110">
        <f>(AG81-AB81)/AB81</f>
        <v>6.9641345112991956E-2</v>
      </c>
      <c r="AJ81" s="110"/>
      <c r="AK81" s="96">
        <f>AK79/3</f>
        <v>363691.18</v>
      </c>
      <c r="AL81" s="125"/>
      <c r="AM81" s="110">
        <f>(AK81-AG81)/AG81</f>
        <v>0.30949349277208316</v>
      </c>
      <c r="AO81" s="96">
        <f>AO79/3</f>
        <v>371290.03333333338</v>
      </c>
      <c r="AP81" s="125"/>
      <c r="AQ81" s="110">
        <f>(AO81-AK81)/AK81</f>
        <v>2.089369704630558E-2</v>
      </c>
      <c r="AS81" s="96">
        <f>AS79/3</f>
        <v>385519.11000000004</v>
      </c>
      <c r="AT81" s="125"/>
      <c r="AU81" s="110">
        <f>(AS81-AO81)/AO81</f>
        <v>3.832334668108963E-2</v>
      </c>
      <c r="AW81" s="96" t="e">
        <f>AW79/3</f>
        <v>#REF!</v>
      </c>
      <c r="AX81" s="295" t="e">
        <f>AW81-AO81</f>
        <v>#REF!</v>
      </c>
      <c r="AY81" s="110" t="e">
        <f>(AW81-AS81)/AS81</f>
        <v>#REF!</v>
      </c>
      <c r="AZ81" s="193"/>
      <c r="BA81" s="190"/>
      <c r="BB81" s="135"/>
    </row>
    <row r="82" spans="1:54" ht="14.25" thickTop="1" x14ac:dyDescent="0.25">
      <c r="A82" s="347"/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W82" s="106"/>
      <c r="AZ82" s="78"/>
    </row>
    <row r="83" spans="1:54" x14ac:dyDescent="0.25">
      <c r="A83" s="347"/>
      <c r="D83" s="296"/>
      <c r="E83" s="287"/>
      <c r="F83" s="287"/>
      <c r="G83" s="287"/>
      <c r="H83" s="296"/>
      <c r="I83" s="287"/>
      <c r="J83" s="287"/>
      <c r="K83" s="287"/>
      <c r="L83" s="296"/>
      <c r="M83" s="287"/>
      <c r="N83" s="287"/>
      <c r="O83" s="287"/>
      <c r="P83" s="296"/>
      <c r="Q83" s="287"/>
      <c r="R83" s="287"/>
      <c r="S83" s="287"/>
      <c r="T83" s="296"/>
      <c r="U83" s="287"/>
      <c r="V83" s="287"/>
      <c r="W83" s="287"/>
      <c r="X83" s="296"/>
      <c r="Y83" s="287"/>
      <c r="Z83" s="287"/>
      <c r="AA83" s="287"/>
      <c r="AB83" s="296"/>
      <c r="AC83" s="287"/>
      <c r="AD83" s="287"/>
      <c r="AF83" s="67"/>
      <c r="AG83" s="67"/>
      <c r="AK83" s="296"/>
      <c r="AO83" s="296"/>
      <c r="AS83" s="296"/>
      <c r="AW83" s="234" t="s">
        <v>983</v>
      </c>
      <c r="AX83" s="235"/>
      <c r="AY83" s="235"/>
      <c r="AZ83" s="78"/>
    </row>
    <row r="84" spans="1:54" x14ac:dyDescent="0.25">
      <c r="A84" s="347"/>
      <c r="D84" s="296"/>
      <c r="E84" s="287"/>
      <c r="F84" s="287"/>
      <c r="G84" s="287"/>
      <c r="H84" s="296"/>
      <c r="I84" s="287"/>
      <c r="J84" s="287"/>
      <c r="K84" s="287"/>
      <c r="L84" s="296"/>
      <c r="M84" s="287"/>
      <c r="N84" s="287"/>
      <c r="O84" s="287"/>
      <c r="P84" s="296"/>
      <c r="Q84" s="287"/>
      <c r="R84" s="287"/>
      <c r="S84" s="287"/>
      <c r="T84" s="296"/>
      <c r="U84" s="287"/>
      <c r="V84" s="287"/>
      <c r="W84" s="287"/>
      <c r="X84" s="296"/>
      <c r="Y84" s="287"/>
      <c r="Z84" s="287"/>
      <c r="AA84" s="287"/>
      <c r="AB84" s="296"/>
      <c r="AC84" s="287"/>
      <c r="AD84" s="287"/>
      <c r="AF84" s="67"/>
      <c r="AG84" s="67"/>
      <c r="AK84" s="296"/>
      <c r="AO84" s="296"/>
      <c r="AS84" s="296"/>
      <c r="AW84" s="166" t="s">
        <v>202</v>
      </c>
      <c r="AX84" s="2"/>
      <c r="AY84" s="219" t="e">
        <f>AW25*0.0145</f>
        <v>#REF!</v>
      </c>
      <c r="AZ84" s="78" t="s">
        <v>1090</v>
      </c>
    </row>
    <row r="85" spans="1:54" x14ac:dyDescent="0.25">
      <c r="A85" s="347"/>
      <c r="D85" s="296"/>
      <c r="E85" s="287"/>
      <c r="F85" s="287"/>
      <c r="G85" s="287"/>
      <c r="H85" s="296"/>
      <c r="I85" s="287"/>
      <c r="J85" s="287"/>
      <c r="K85" s="287"/>
      <c r="L85" s="296"/>
      <c r="M85" s="287"/>
      <c r="N85" s="287"/>
      <c r="O85" s="287"/>
      <c r="P85" s="296"/>
      <c r="Q85" s="287"/>
      <c r="R85" s="287"/>
      <c r="S85" s="287"/>
      <c r="T85" s="296"/>
      <c r="U85" s="287"/>
      <c r="V85" s="287"/>
      <c r="W85" s="287"/>
      <c r="X85" s="296"/>
      <c r="Y85" s="287"/>
      <c r="Z85" s="287"/>
      <c r="AA85" s="287"/>
      <c r="AB85" s="296"/>
      <c r="AC85" s="287"/>
      <c r="AD85" s="287"/>
      <c r="AF85" s="67"/>
      <c r="AG85" s="67"/>
      <c r="AK85" s="296"/>
      <c r="AO85" s="296"/>
      <c r="AS85" s="296"/>
      <c r="AW85" s="134" t="s">
        <v>203</v>
      </c>
      <c r="AX85" s="2"/>
      <c r="AY85" s="457">
        <v>25000</v>
      </c>
      <c r="AZ85" s="78" t="s">
        <v>1700</v>
      </c>
    </row>
    <row r="86" spans="1:54" x14ac:dyDescent="0.25">
      <c r="A86" s="347"/>
      <c r="D86" s="296"/>
      <c r="E86" s="287"/>
      <c r="F86" s="287"/>
      <c r="G86" s="287"/>
      <c r="H86" s="296"/>
      <c r="I86" s="287"/>
      <c r="J86" s="287"/>
      <c r="K86" s="287"/>
      <c r="L86" s="296"/>
      <c r="M86" s="287"/>
      <c r="N86" s="287"/>
      <c r="O86" s="287"/>
      <c r="P86" s="296"/>
      <c r="Q86" s="287"/>
      <c r="R86" s="287"/>
      <c r="S86" s="287"/>
      <c r="T86" s="296"/>
      <c r="U86" s="287"/>
      <c r="V86" s="287"/>
      <c r="W86" s="287"/>
      <c r="X86" s="296"/>
      <c r="Y86" s="287"/>
      <c r="Z86" s="287"/>
      <c r="AA86" s="287"/>
      <c r="AB86" s="296"/>
      <c r="AC86" s="287"/>
      <c r="AD86" s="287"/>
      <c r="AF86" s="67"/>
      <c r="AG86" s="67"/>
      <c r="AK86" s="296"/>
      <c r="AO86" s="296"/>
      <c r="AS86" s="296"/>
      <c r="AW86" s="134" t="s">
        <v>204</v>
      </c>
      <c r="AX86" s="2"/>
      <c r="AY86" s="219" t="e">
        <f>AW25*0.001</f>
        <v>#REF!</v>
      </c>
      <c r="AZ86" s="414"/>
    </row>
    <row r="87" spans="1:54" x14ac:dyDescent="0.25">
      <c r="A87" s="347"/>
      <c r="D87" s="296"/>
      <c r="E87" s="287"/>
      <c r="F87" s="287"/>
      <c r="G87" s="287"/>
      <c r="H87" s="296"/>
      <c r="I87" s="287"/>
      <c r="J87" s="287"/>
      <c r="K87" s="287"/>
      <c r="L87" s="296"/>
      <c r="M87" s="287"/>
      <c r="N87" s="287"/>
      <c r="O87" s="287"/>
      <c r="P87" s="296"/>
      <c r="Q87" s="287"/>
      <c r="R87" s="287"/>
      <c r="S87" s="287"/>
      <c r="T87" s="296"/>
      <c r="U87" s="287"/>
      <c r="V87" s="287"/>
      <c r="W87" s="287"/>
      <c r="X87" s="296"/>
      <c r="Y87" s="287"/>
      <c r="Z87" s="287"/>
      <c r="AA87" s="287"/>
      <c r="AB87" s="296"/>
      <c r="AC87" s="287"/>
      <c r="AD87" s="287"/>
      <c r="AF87" s="67"/>
      <c r="AG87" s="67"/>
      <c r="AK87" s="296"/>
      <c r="AO87" s="296"/>
      <c r="AS87" s="296"/>
      <c r="AW87" s="134" t="s">
        <v>205</v>
      </c>
      <c r="AX87" s="2"/>
      <c r="AY87" s="219" t="e">
        <f>#REF!</f>
        <v>#REF!</v>
      </c>
      <c r="AZ87" s="78"/>
    </row>
    <row r="88" spans="1:54" x14ac:dyDescent="0.25">
      <c r="A88" s="347"/>
      <c r="D88" s="296"/>
      <c r="E88" s="287"/>
      <c r="F88" s="287"/>
      <c r="G88" s="287"/>
      <c r="H88" s="296"/>
      <c r="I88" s="287"/>
      <c r="J88" s="287"/>
      <c r="K88" s="287"/>
      <c r="L88" s="296"/>
      <c r="M88" s="287"/>
      <c r="N88" s="287"/>
      <c r="O88" s="287"/>
      <c r="P88" s="296"/>
      <c r="Q88" s="287"/>
      <c r="R88" s="287"/>
      <c r="S88" s="287"/>
      <c r="T88" s="296"/>
      <c r="U88" s="287"/>
      <c r="V88" s="287"/>
      <c r="W88" s="287"/>
      <c r="X88" s="296"/>
      <c r="Y88" s="287"/>
      <c r="Z88" s="287"/>
      <c r="AA88" s="287"/>
      <c r="AB88" s="296"/>
      <c r="AC88" s="287"/>
      <c r="AD88" s="287"/>
      <c r="AF88" s="67"/>
      <c r="AG88" s="67"/>
      <c r="AK88" s="296"/>
      <c r="AO88" s="296"/>
      <c r="AS88" s="296"/>
      <c r="AW88" s="134" t="s">
        <v>206</v>
      </c>
      <c r="AX88" s="2"/>
      <c r="AY88" s="220">
        <f>'Health Ins'!L54</f>
        <v>119106</v>
      </c>
      <c r="AZ88" s="78"/>
    </row>
    <row r="89" spans="1:54" x14ac:dyDescent="0.25">
      <c r="A89" s="347"/>
      <c r="D89" s="296"/>
      <c r="E89" s="287"/>
      <c r="F89" s="287"/>
      <c r="G89" s="287"/>
      <c r="H89" s="296"/>
      <c r="I89" s="287"/>
      <c r="J89" s="287"/>
      <c r="K89" s="287"/>
      <c r="L89" s="296"/>
      <c r="M89" s="287"/>
      <c r="N89" s="287"/>
      <c r="O89" s="287"/>
      <c r="P89" s="296"/>
      <c r="Q89" s="287"/>
      <c r="R89" s="287"/>
      <c r="S89" s="287"/>
      <c r="T89" s="296"/>
      <c r="U89" s="287"/>
      <c r="V89" s="287"/>
      <c r="W89" s="287"/>
      <c r="X89" s="296"/>
      <c r="Y89" s="287"/>
      <c r="Z89" s="287"/>
      <c r="AA89" s="287"/>
      <c r="AB89" s="296"/>
      <c r="AC89" s="287"/>
      <c r="AD89" s="287"/>
      <c r="AF89" s="67"/>
      <c r="AG89" s="67"/>
      <c r="AK89" s="296"/>
      <c r="AO89" s="296"/>
      <c r="AS89" s="296"/>
      <c r="AW89" s="158"/>
      <c r="AX89" s="189"/>
      <c r="AY89" s="221" t="e">
        <f>SUM(AY84:AY88)</f>
        <v>#REF!</v>
      </c>
    </row>
    <row r="90" spans="1:54" s="135" customFormat="1" x14ac:dyDescent="0.25">
      <c r="A90" s="347"/>
      <c r="D90" s="296"/>
      <c r="E90" s="287"/>
      <c r="F90" s="287"/>
      <c r="G90" s="287"/>
      <c r="H90" s="296"/>
      <c r="I90" s="287"/>
      <c r="J90" s="287"/>
      <c r="K90" s="287"/>
      <c r="L90" s="296"/>
      <c r="M90" s="287"/>
      <c r="N90" s="287"/>
      <c r="O90" s="287"/>
      <c r="P90" s="296"/>
      <c r="Q90" s="287"/>
      <c r="R90" s="287"/>
      <c r="S90" s="287"/>
      <c r="T90" s="296"/>
      <c r="U90" s="287"/>
      <c r="V90" s="287"/>
      <c r="W90" s="287"/>
      <c r="X90" s="296"/>
      <c r="Y90" s="287"/>
      <c r="Z90" s="287"/>
      <c r="AA90" s="287"/>
      <c r="AB90" s="296"/>
      <c r="AC90" s="287"/>
      <c r="AD90" s="287"/>
      <c r="AF90" s="67"/>
      <c r="AG90" s="67"/>
      <c r="AK90" s="296"/>
      <c r="AL90" s="347"/>
      <c r="AM90" s="347"/>
      <c r="AN90" s="347"/>
      <c r="AO90" s="296"/>
      <c r="AP90" s="287"/>
      <c r="AQ90" s="287"/>
      <c r="AR90" s="347"/>
      <c r="AS90" s="296"/>
      <c r="AT90" s="347"/>
      <c r="AU90" s="347"/>
      <c r="AV90" s="347"/>
      <c r="AW90" s="193"/>
      <c r="AX90" s="2"/>
      <c r="AY90" s="251"/>
    </row>
    <row r="91" spans="1:54" x14ac:dyDescent="0.25">
      <c r="A91" s="347"/>
      <c r="C91" s="194" t="s">
        <v>1083</v>
      </c>
      <c r="D91" s="296"/>
      <c r="E91" s="287"/>
      <c r="F91" s="287"/>
      <c r="G91" s="287"/>
      <c r="H91" s="296"/>
      <c r="I91" s="287"/>
      <c r="J91" s="287"/>
      <c r="K91" s="287"/>
      <c r="L91" s="296"/>
      <c r="M91" s="287"/>
      <c r="N91" s="287"/>
      <c r="O91" s="287"/>
      <c r="P91" s="296"/>
      <c r="Q91" s="287"/>
      <c r="R91" s="287"/>
      <c r="S91" s="287"/>
      <c r="T91" s="296"/>
      <c r="U91" s="287"/>
      <c r="V91" s="287"/>
      <c r="W91" s="287"/>
      <c r="X91" s="296"/>
      <c r="Y91" s="287"/>
      <c r="Z91" s="287"/>
      <c r="AA91" s="287"/>
      <c r="AB91" s="300">
        <f>(AB13+AB14+AB15+AB23)</f>
        <v>265784</v>
      </c>
      <c r="AC91" s="287"/>
      <c r="AD91" s="287"/>
      <c r="AF91" s="300">
        <f>(AF13+AF14+AF15+AF23)</f>
        <v>269354</v>
      </c>
      <c r="AG91" s="67"/>
      <c r="AK91" s="300">
        <f>(AK13+AK14+AK15+AK23)</f>
        <v>277292</v>
      </c>
      <c r="AO91" s="300">
        <f>(AO13+AO14+AO15+AO23)</f>
        <v>277292</v>
      </c>
      <c r="AS91" s="300">
        <f>(AS13+AS14+AS15+AS23)</f>
        <v>318717</v>
      </c>
      <c r="AW91" s="300" t="e">
        <f>(AW13+AW14+AW15+AW23)</f>
        <v>#REF!</v>
      </c>
    </row>
    <row r="92" spans="1:54" x14ac:dyDescent="0.25">
      <c r="A92" s="347"/>
      <c r="C92" s="194" t="s">
        <v>1815</v>
      </c>
      <c r="D92" s="296"/>
      <c r="E92" s="287"/>
      <c r="F92" s="287"/>
      <c r="G92" s="287"/>
      <c r="H92" s="296"/>
      <c r="I92" s="287"/>
      <c r="J92" s="287"/>
      <c r="K92" s="287"/>
      <c r="L92" s="296"/>
      <c r="M92" s="287"/>
      <c r="N92" s="287"/>
      <c r="O92" s="287"/>
      <c r="P92" s="296"/>
      <c r="Q92" s="287"/>
      <c r="R92" s="287"/>
      <c r="S92" s="287"/>
      <c r="T92" s="296"/>
      <c r="U92" s="287"/>
      <c r="V92" s="287"/>
      <c r="W92" s="287"/>
      <c r="X92" s="296"/>
      <c r="Y92" s="287"/>
      <c r="Z92" s="287"/>
      <c r="AA92" s="287"/>
      <c r="AB92" s="348">
        <f>AB25-AB91</f>
        <v>470557.24</v>
      </c>
      <c r="AC92" s="505"/>
      <c r="AD92" s="287"/>
      <c r="AF92" s="348">
        <f>AF25-AF91</f>
        <v>481333.12</v>
      </c>
      <c r="AG92" s="505">
        <f>(AF92-AB92)/AB92</f>
        <v>2.2900253325185273E-2</v>
      </c>
      <c r="AK92" s="348">
        <f>AK25-AK91</f>
        <v>529255.69000000006</v>
      </c>
      <c r="AL92" s="505">
        <f>(AK92-AF92)/AF92</f>
        <v>9.9562170166058936E-2</v>
      </c>
      <c r="AO92" s="348">
        <f>AO25-AO91</f>
        <v>564607.75000000012</v>
      </c>
      <c r="AP92" s="505">
        <f>(AO92-AK92)/AK92</f>
        <v>6.6795805256245899E-2</v>
      </c>
      <c r="AS92" s="348">
        <f>AS25-AS91</f>
        <v>590389.33000000007</v>
      </c>
      <c r="AT92" s="505">
        <f>(AS92-AO92)/AO92</f>
        <v>4.5662816353477173E-2</v>
      </c>
      <c r="AW92" s="107" t="e">
        <f>AW25-AW91</f>
        <v>#REF!</v>
      </c>
      <c r="AX92" s="505" t="e">
        <f>(AW92-AS92)/AS92</f>
        <v>#REF!</v>
      </c>
    </row>
    <row r="93" spans="1:54" x14ac:dyDescent="0.25">
      <c r="A93" s="347"/>
      <c r="D93" s="296"/>
      <c r="E93" s="287"/>
      <c r="F93" s="287"/>
      <c r="G93" s="287"/>
      <c r="H93" s="296"/>
      <c r="I93" s="287"/>
      <c r="J93" s="287"/>
      <c r="K93" s="287"/>
      <c r="L93" s="296"/>
      <c r="M93" s="287"/>
      <c r="N93" s="287"/>
      <c r="O93" s="287"/>
      <c r="P93" s="296"/>
      <c r="Q93" s="287"/>
      <c r="R93" s="287"/>
      <c r="S93" s="287"/>
      <c r="T93" s="296"/>
      <c r="U93" s="287"/>
      <c r="V93" s="287"/>
      <c r="W93" s="287"/>
      <c r="X93" s="296"/>
      <c r="Y93" s="287"/>
      <c r="Z93" s="287"/>
      <c r="AA93" s="287"/>
      <c r="AB93" s="296"/>
      <c r="AC93" s="287"/>
      <c r="AD93" s="287"/>
      <c r="AF93" s="67"/>
      <c r="AG93" s="67"/>
      <c r="AK93" s="296"/>
      <c r="AO93" s="296"/>
      <c r="AS93" s="296"/>
    </row>
    <row r="94" spans="1:54" x14ac:dyDescent="0.25">
      <c r="A94" s="347"/>
      <c r="D94" s="296"/>
      <c r="E94" s="287"/>
      <c r="F94" s="287"/>
      <c r="G94" s="287"/>
      <c r="H94" s="296"/>
      <c r="I94" s="287"/>
      <c r="J94" s="287"/>
      <c r="K94" s="287"/>
      <c r="L94" s="296"/>
      <c r="M94" s="287"/>
      <c r="N94" s="287"/>
      <c r="O94" s="287"/>
      <c r="P94" s="296"/>
      <c r="Q94" s="287"/>
      <c r="R94" s="287"/>
      <c r="S94" s="287"/>
      <c r="T94" s="296"/>
      <c r="U94" s="287"/>
      <c r="V94" s="287"/>
      <c r="W94" s="287"/>
      <c r="X94" s="296"/>
      <c r="Y94" s="287"/>
      <c r="Z94" s="287"/>
      <c r="AA94" s="287"/>
      <c r="AB94" s="296"/>
      <c r="AC94" s="287"/>
      <c r="AD94" s="287"/>
      <c r="AF94" s="67"/>
      <c r="AG94" s="67"/>
      <c r="AK94" s="296"/>
      <c r="AO94" s="296"/>
      <c r="AS94" s="296"/>
    </row>
    <row r="95" spans="1:54" x14ac:dyDescent="0.25">
      <c r="A95" s="347"/>
      <c r="D95" s="296"/>
      <c r="E95" s="287"/>
      <c r="F95" s="287"/>
      <c r="G95" s="287"/>
      <c r="H95" s="296"/>
      <c r="I95" s="287"/>
      <c r="J95" s="287"/>
      <c r="K95" s="287"/>
      <c r="L95" s="296"/>
      <c r="M95" s="287"/>
      <c r="N95" s="287"/>
      <c r="O95" s="287"/>
      <c r="P95" s="296"/>
      <c r="Q95" s="287"/>
      <c r="R95" s="287"/>
      <c r="S95" s="287"/>
      <c r="T95" s="296"/>
      <c r="U95" s="287"/>
      <c r="V95" s="287"/>
      <c r="W95" s="287"/>
      <c r="X95" s="296"/>
      <c r="Y95" s="287"/>
      <c r="Z95" s="287"/>
      <c r="AA95" s="287"/>
      <c r="AB95" s="296"/>
      <c r="AC95" s="287"/>
      <c r="AD95" s="287"/>
      <c r="AF95" s="67"/>
      <c r="AG95" s="67"/>
      <c r="AK95" s="296"/>
      <c r="AO95" s="296"/>
      <c r="AS95" s="296"/>
    </row>
    <row r="96" spans="1:54" x14ac:dyDescent="0.25">
      <c r="A96" s="347"/>
      <c r="D96" s="296"/>
      <c r="E96" s="287"/>
      <c r="F96" s="287"/>
      <c r="G96" s="287"/>
      <c r="H96" s="296"/>
      <c r="I96" s="287"/>
      <c r="J96" s="287"/>
      <c r="K96" s="287"/>
      <c r="L96" s="296"/>
      <c r="M96" s="287"/>
      <c r="N96" s="287"/>
      <c r="O96" s="287"/>
      <c r="P96" s="296"/>
      <c r="Q96" s="287"/>
      <c r="R96" s="287"/>
      <c r="S96" s="287"/>
      <c r="T96" s="296"/>
      <c r="U96" s="287"/>
      <c r="V96" s="287"/>
      <c r="W96" s="287"/>
      <c r="X96" s="296"/>
      <c r="Y96" s="287"/>
      <c r="Z96" s="287"/>
      <c r="AA96" s="287"/>
      <c r="AB96" s="296"/>
      <c r="AC96" s="287"/>
      <c r="AD96" s="287"/>
      <c r="AF96" s="67"/>
      <c r="AG96" s="67"/>
      <c r="AK96" s="296"/>
      <c r="AO96" s="296"/>
      <c r="AS96" s="296"/>
    </row>
    <row r="97" spans="1:45" x14ac:dyDescent="0.25">
      <c r="A97" s="347"/>
      <c r="D97" s="296"/>
      <c r="E97" s="287"/>
      <c r="F97" s="287"/>
      <c r="G97" s="287"/>
      <c r="H97" s="296"/>
      <c r="I97" s="287"/>
      <c r="J97" s="287"/>
      <c r="K97" s="287"/>
      <c r="L97" s="296"/>
      <c r="M97" s="287"/>
      <c r="N97" s="287"/>
      <c r="O97" s="287"/>
      <c r="P97" s="296"/>
      <c r="Q97" s="287"/>
      <c r="R97" s="287"/>
      <c r="S97" s="287"/>
      <c r="T97" s="296"/>
      <c r="U97" s="287"/>
      <c r="V97" s="287"/>
      <c r="W97" s="287"/>
      <c r="X97" s="296"/>
      <c r="Y97" s="287"/>
      <c r="Z97" s="287"/>
      <c r="AA97" s="287"/>
      <c r="AB97" s="296"/>
      <c r="AC97" s="287"/>
      <c r="AD97" s="287"/>
      <c r="AF97" s="67"/>
      <c r="AG97" s="67"/>
      <c r="AK97" s="296"/>
      <c r="AO97" s="296"/>
      <c r="AS97" s="296"/>
    </row>
    <row r="98" spans="1:45" x14ac:dyDescent="0.25">
      <c r="A98" s="347"/>
      <c r="D98" s="296"/>
      <c r="E98" s="287"/>
      <c r="F98" s="287"/>
      <c r="G98" s="287"/>
      <c r="H98" s="296"/>
      <c r="I98" s="287"/>
      <c r="J98" s="287"/>
      <c r="K98" s="287"/>
      <c r="L98" s="296"/>
      <c r="M98" s="287"/>
      <c r="N98" s="287"/>
      <c r="O98" s="287"/>
      <c r="P98" s="296"/>
      <c r="Q98" s="287"/>
      <c r="R98" s="287"/>
      <c r="S98" s="287"/>
      <c r="T98" s="296"/>
      <c r="U98" s="287"/>
      <c r="V98" s="287"/>
      <c r="W98" s="287"/>
      <c r="X98" s="296"/>
      <c r="Y98" s="287"/>
      <c r="Z98" s="287"/>
      <c r="AA98" s="287"/>
      <c r="AB98" s="296"/>
      <c r="AC98" s="287"/>
      <c r="AD98" s="287"/>
      <c r="AF98" s="67"/>
      <c r="AG98" s="67"/>
      <c r="AK98" s="296"/>
      <c r="AO98" s="296"/>
      <c r="AS98" s="296"/>
    </row>
    <row r="99" spans="1:45" x14ac:dyDescent="0.25">
      <c r="A99" s="347"/>
      <c r="D99" s="296"/>
      <c r="E99" s="287"/>
      <c r="F99" s="287"/>
      <c r="G99" s="287"/>
      <c r="H99" s="296"/>
      <c r="I99" s="287"/>
      <c r="J99" s="287"/>
      <c r="K99" s="287"/>
      <c r="L99" s="296"/>
      <c r="M99" s="287"/>
      <c r="N99" s="287"/>
      <c r="O99" s="287"/>
      <c r="P99" s="296"/>
      <c r="Q99" s="287"/>
      <c r="R99" s="287"/>
      <c r="S99" s="287"/>
      <c r="T99" s="296"/>
      <c r="U99" s="287"/>
      <c r="V99" s="287"/>
      <c r="W99" s="287"/>
      <c r="X99" s="296"/>
      <c r="Y99" s="287"/>
      <c r="Z99" s="287"/>
      <c r="AA99" s="287"/>
      <c r="AB99" s="296"/>
      <c r="AC99" s="287"/>
      <c r="AD99" s="287"/>
      <c r="AF99" s="67"/>
      <c r="AG99" s="67"/>
      <c r="AK99" s="296"/>
      <c r="AO99" s="296"/>
      <c r="AS99" s="296"/>
    </row>
    <row r="100" spans="1:45" x14ac:dyDescent="0.25">
      <c r="A100" s="347"/>
      <c r="D100" s="296"/>
      <c r="E100" s="287"/>
      <c r="F100" s="287"/>
      <c r="G100" s="287"/>
      <c r="H100" s="296"/>
      <c r="I100" s="287"/>
      <c r="J100" s="287"/>
      <c r="K100" s="287"/>
      <c r="L100" s="296"/>
      <c r="M100" s="287"/>
      <c r="N100" s="287"/>
      <c r="O100" s="287"/>
      <c r="P100" s="296"/>
      <c r="Q100" s="287"/>
      <c r="R100" s="287"/>
      <c r="S100" s="287"/>
      <c r="T100" s="296"/>
      <c r="U100" s="287"/>
      <c r="V100" s="287"/>
      <c r="W100" s="287"/>
      <c r="X100" s="296"/>
      <c r="Y100" s="287"/>
      <c r="Z100" s="287"/>
      <c r="AA100" s="287"/>
      <c r="AB100" s="296"/>
      <c r="AC100" s="287"/>
      <c r="AD100" s="287"/>
      <c r="AF100" s="67"/>
      <c r="AG100" s="67"/>
      <c r="AK100" s="296"/>
      <c r="AO100" s="296"/>
      <c r="AS100" s="296"/>
    </row>
    <row r="101" spans="1:45" x14ac:dyDescent="0.25">
      <c r="A101" s="347"/>
      <c r="D101" s="296"/>
      <c r="E101" s="287"/>
      <c r="F101" s="287"/>
      <c r="G101" s="287"/>
      <c r="H101" s="296"/>
      <c r="I101" s="287"/>
      <c r="J101" s="287"/>
      <c r="K101" s="287"/>
      <c r="L101" s="296"/>
      <c r="M101" s="287"/>
      <c r="N101" s="287"/>
      <c r="O101" s="287"/>
      <c r="P101" s="296"/>
      <c r="Q101" s="287"/>
      <c r="R101" s="287"/>
      <c r="S101" s="287"/>
      <c r="T101" s="296"/>
      <c r="U101" s="287"/>
      <c r="V101" s="287"/>
      <c r="W101" s="287"/>
      <c r="X101" s="296"/>
      <c r="Y101" s="287"/>
      <c r="Z101" s="287"/>
      <c r="AA101" s="287"/>
      <c r="AB101" s="296"/>
      <c r="AC101" s="287"/>
      <c r="AD101" s="287"/>
      <c r="AF101" s="67"/>
      <c r="AG101" s="67"/>
      <c r="AK101" s="296"/>
      <c r="AO101" s="296"/>
      <c r="AS101" s="296"/>
    </row>
    <row r="102" spans="1:45" x14ac:dyDescent="0.25">
      <c r="A102" s="347"/>
      <c r="D102" s="296"/>
      <c r="E102" s="287"/>
      <c r="F102" s="287"/>
      <c r="G102" s="287"/>
      <c r="H102" s="296"/>
      <c r="I102" s="287"/>
      <c r="J102" s="287"/>
      <c r="K102" s="287"/>
      <c r="L102" s="296"/>
      <c r="M102" s="287"/>
      <c r="N102" s="287"/>
      <c r="O102" s="287"/>
      <c r="P102" s="296"/>
      <c r="Q102" s="287"/>
      <c r="R102" s="287"/>
      <c r="S102" s="287"/>
      <c r="T102" s="296"/>
      <c r="U102" s="287"/>
      <c r="V102" s="287"/>
      <c r="W102" s="287"/>
      <c r="X102" s="296"/>
      <c r="Y102" s="287"/>
      <c r="Z102" s="287"/>
      <c r="AA102" s="287"/>
      <c r="AB102" s="296"/>
      <c r="AC102" s="287"/>
      <c r="AD102" s="287"/>
      <c r="AF102" s="67"/>
      <c r="AG102" s="67"/>
      <c r="AK102" s="296"/>
      <c r="AO102" s="296"/>
      <c r="AS102" s="296"/>
    </row>
    <row r="103" spans="1:45" x14ac:dyDescent="0.25">
      <c r="A103" s="347"/>
      <c r="D103" s="296"/>
      <c r="E103" s="287"/>
      <c r="F103" s="287"/>
      <c r="G103" s="287"/>
      <c r="H103" s="296"/>
      <c r="I103" s="287"/>
      <c r="J103" s="287"/>
      <c r="K103" s="287"/>
      <c r="L103" s="296"/>
      <c r="M103" s="287"/>
      <c r="N103" s="287"/>
      <c r="O103" s="287"/>
      <c r="P103" s="296"/>
      <c r="Q103" s="287"/>
      <c r="R103" s="287"/>
      <c r="S103" s="287"/>
      <c r="T103" s="296"/>
      <c r="U103" s="287"/>
      <c r="V103" s="287"/>
      <c r="W103" s="287"/>
      <c r="X103" s="296"/>
      <c r="Y103" s="287"/>
      <c r="Z103" s="287"/>
      <c r="AA103" s="287"/>
      <c r="AB103" s="296"/>
      <c r="AC103" s="287"/>
      <c r="AD103" s="287"/>
      <c r="AF103" s="67"/>
      <c r="AG103" s="67"/>
      <c r="AK103" s="296"/>
      <c r="AO103" s="296"/>
      <c r="AS103" s="296"/>
    </row>
    <row r="104" spans="1:45" x14ac:dyDescent="0.25">
      <c r="A104" s="347"/>
      <c r="D104" s="296"/>
      <c r="E104" s="287"/>
      <c r="F104" s="287"/>
      <c r="G104" s="287"/>
      <c r="H104" s="296"/>
      <c r="I104" s="287"/>
      <c r="J104" s="287"/>
      <c r="K104" s="287"/>
      <c r="L104" s="296"/>
      <c r="M104" s="287"/>
      <c r="N104" s="287"/>
      <c r="O104" s="287"/>
      <c r="P104" s="296"/>
      <c r="Q104" s="287"/>
      <c r="R104" s="287"/>
      <c r="S104" s="287"/>
      <c r="T104" s="296"/>
      <c r="U104" s="287"/>
      <c r="V104" s="287"/>
      <c r="W104" s="287"/>
      <c r="X104" s="296"/>
      <c r="Y104" s="287"/>
      <c r="Z104" s="287"/>
      <c r="AA104" s="287"/>
      <c r="AB104" s="296"/>
      <c r="AC104" s="287"/>
      <c r="AD104" s="287"/>
      <c r="AF104" s="67"/>
      <c r="AG104" s="67"/>
      <c r="AK104" s="296"/>
      <c r="AO104" s="296"/>
      <c r="AS104" s="296"/>
    </row>
    <row r="105" spans="1:45" x14ac:dyDescent="0.25">
      <c r="A105" s="347"/>
      <c r="D105" s="296"/>
      <c r="E105" s="287"/>
      <c r="F105" s="287"/>
      <c r="G105" s="287"/>
      <c r="H105" s="296"/>
      <c r="I105" s="287"/>
      <c r="J105" s="287"/>
      <c r="K105" s="287"/>
      <c r="L105" s="296"/>
      <c r="M105" s="287"/>
      <c r="N105" s="287"/>
      <c r="O105" s="287"/>
      <c r="P105" s="296"/>
      <c r="Q105" s="287"/>
      <c r="R105" s="287"/>
      <c r="S105" s="287"/>
      <c r="T105" s="296"/>
      <c r="U105" s="287"/>
      <c r="V105" s="287"/>
      <c r="W105" s="287"/>
      <c r="X105" s="296"/>
      <c r="Y105" s="287"/>
      <c r="Z105" s="287"/>
      <c r="AA105" s="287"/>
      <c r="AB105" s="296"/>
      <c r="AC105" s="287"/>
      <c r="AD105" s="287"/>
      <c r="AF105" s="67"/>
      <c r="AG105" s="67"/>
      <c r="AK105" s="296"/>
      <c r="AO105" s="296"/>
      <c r="AS105" s="296"/>
    </row>
    <row r="106" spans="1:45" x14ac:dyDescent="0.25">
      <c r="A106" s="347"/>
      <c r="D106" s="296"/>
      <c r="E106" s="287"/>
      <c r="F106" s="287"/>
      <c r="G106" s="287"/>
      <c r="H106" s="296"/>
      <c r="I106" s="287"/>
      <c r="J106" s="287"/>
      <c r="K106" s="287"/>
      <c r="L106" s="296"/>
      <c r="M106" s="287"/>
      <c r="N106" s="287"/>
      <c r="O106" s="287"/>
      <c r="P106" s="296"/>
      <c r="Q106" s="287"/>
      <c r="R106" s="287"/>
      <c r="S106" s="287"/>
      <c r="T106" s="296"/>
      <c r="U106" s="287"/>
      <c r="V106" s="287"/>
      <c r="W106" s="287"/>
      <c r="X106" s="296"/>
      <c r="Y106" s="287"/>
      <c r="Z106" s="287"/>
      <c r="AA106" s="287"/>
      <c r="AB106" s="296"/>
      <c r="AC106" s="287"/>
      <c r="AD106" s="287"/>
      <c r="AF106" s="67"/>
      <c r="AG106" s="67"/>
      <c r="AK106" s="296"/>
      <c r="AO106" s="296"/>
      <c r="AS106" s="296"/>
    </row>
    <row r="107" spans="1:45" x14ac:dyDescent="0.25">
      <c r="A107" s="347"/>
      <c r="D107" s="296"/>
      <c r="E107" s="287"/>
      <c r="F107" s="287"/>
      <c r="G107" s="287"/>
      <c r="H107" s="296"/>
      <c r="I107" s="287"/>
      <c r="J107" s="287"/>
      <c r="K107" s="287"/>
      <c r="L107" s="296"/>
      <c r="M107" s="287"/>
      <c r="N107" s="287"/>
      <c r="O107" s="287"/>
      <c r="P107" s="296"/>
      <c r="Q107" s="287"/>
      <c r="R107" s="287"/>
      <c r="S107" s="287"/>
      <c r="T107" s="296"/>
      <c r="U107" s="287"/>
      <c r="V107" s="287"/>
      <c r="W107" s="287"/>
      <c r="X107" s="296"/>
      <c r="Y107" s="287"/>
      <c r="Z107" s="287"/>
      <c r="AA107" s="287"/>
      <c r="AB107" s="296"/>
      <c r="AC107" s="287"/>
      <c r="AD107" s="287"/>
      <c r="AF107" s="67"/>
      <c r="AG107" s="67"/>
      <c r="AK107" s="296"/>
      <c r="AO107" s="296"/>
      <c r="AS107" s="296"/>
    </row>
    <row r="108" spans="1:45" x14ac:dyDescent="0.25">
      <c r="A108" s="347"/>
      <c r="D108" s="296"/>
      <c r="E108" s="287"/>
      <c r="F108" s="287"/>
      <c r="G108" s="287"/>
      <c r="H108" s="296"/>
      <c r="I108" s="287"/>
      <c r="J108" s="287"/>
      <c r="K108" s="287"/>
      <c r="L108" s="296"/>
      <c r="M108" s="287"/>
      <c r="N108" s="287"/>
      <c r="O108" s="287"/>
      <c r="P108" s="296"/>
      <c r="Q108" s="287"/>
      <c r="R108" s="287"/>
      <c r="S108" s="287"/>
      <c r="T108" s="296"/>
      <c r="U108" s="287"/>
      <c r="V108" s="287"/>
      <c r="W108" s="287"/>
      <c r="X108" s="296"/>
      <c r="Y108" s="287"/>
      <c r="Z108" s="287"/>
      <c r="AA108" s="287"/>
      <c r="AB108" s="296"/>
      <c r="AC108" s="287"/>
      <c r="AD108" s="287"/>
      <c r="AF108" s="67"/>
      <c r="AG108" s="67"/>
      <c r="AK108" s="296"/>
      <c r="AO108" s="296"/>
      <c r="AS108" s="296"/>
    </row>
    <row r="109" spans="1:45" x14ac:dyDescent="0.25">
      <c r="A109" s="347"/>
      <c r="D109" s="296"/>
      <c r="E109" s="287"/>
      <c r="F109" s="287"/>
      <c r="G109" s="287"/>
      <c r="H109" s="296"/>
      <c r="I109" s="287"/>
      <c r="J109" s="287"/>
      <c r="K109" s="287"/>
      <c r="L109" s="296"/>
      <c r="M109" s="287"/>
      <c r="N109" s="287"/>
      <c r="O109" s="287"/>
      <c r="P109" s="296"/>
      <c r="Q109" s="287"/>
      <c r="R109" s="287"/>
      <c r="S109" s="287"/>
      <c r="T109" s="296"/>
      <c r="U109" s="287"/>
      <c r="V109" s="287"/>
      <c r="W109" s="287"/>
      <c r="X109" s="296"/>
      <c r="Y109" s="287"/>
      <c r="Z109" s="287"/>
      <c r="AA109" s="287"/>
      <c r="AB109" s="296"/>
      <c r="AC109" s="287"/>
      <c r="AD109" s="287"/>
      <c r="AF109" s="67"/>
      <c r="AG109" s="67"/>
      <c r="AK109" s="296"/>
      <c r="AO109" s="296"/>
      <c r="AS109" s="296"/>
    </row>
    <row r="110" spans="1:45" x14ac:dyDescent="0.25">
      <c r="A110" s="347"/>
      <c r="D110" s="296"/>
      <c r="E110" s="287"/>
      <c r="F110" s="287"/>
      <c r="G110" s="287"/>
      <c r="H110" s="296"/>
      <c r="I110" s="287"/>
      <c r="J110" s="287"/>
      <c r="K110" s="287"/>
      <c r="L110" s="296"/>
      <c r="M110" s="287"/>
      <c r="N110" s="287"/>
      <c r="O110" s="287"/>
      <c r="P110" s="296"/>
      <c r="Q110" s="287"/>
      <c r="R110" s="287"/>
      <c r="S110" s="287"/>
      <c r="T110" s="296"/>
      <c r="U110" s="287"/>
      <c r="V110" s="287"/>
      <c r="W110" s="287"/>
      <c r="X110" s="296"/>
      <c r="Y110" s="287"/>
      <c r="Z110" s="287"/>
      <c r="AA110" s="287"/>
      <c r="AB110" s="296"/>
      <c r="AC110" s="287"/>
      <c r="AD110" s="287"/>
      <c r="AF110" s="67"/>
      <c r="AG110" s="67"/>
      <c r="AK110" s="296"/>
      <c r="AO110" s="296"/>
      <c r="AS110" s="296"/>
    </row>
    <row r="111" spans="1:45" x14ac:dyDescent="0.25">
      <c r="A111" s="347"/>
      <c r="D111" s="296"/>
      <c r="E111" s="287"/>
      <c r="F111" s="287"/>
      <c r="G111" s="287"/>
      <c r="H111" s="296"/>
      <c r="I111" s="287"/>
      <c r="J111" s="287"/>
      <c r="K111" s="287"/>
      <c r="L111" s="296"/>
      <c r="M111" s="287"/>
      <c r="N111" s="287"/>
      <c r="O111" s="287"/>
      <c r="P111" s="296"/>
      <c r="Q111" s="287"/>
      <c r="R111" s="287"/>
      <c r="S111" s="287"/>
      <c r="T111" s="296"/>
      <c r="U111" s="287"/>
      <c r="V111" s="287"/>
      <c r="W111" s="287"/>
      <c r="X111" s="296"/>
      <c r="Y111" s="287"/>
      <c r="Z111" s="287"/>
      <c r="AA111" s="287"/>
      <c r="AB111" s="296"/>
      <c r="AC111" s="287"/>
      <c r="AD111" s="287"/>
      <c r="AF111" s="67"/>
      <c r="AG111" s="67"/>
      <c r="AK111" s="296"/>
      <c r="AO111" s="296"/>
      <c r="AS111" s="296"/>
    </row>
    <row r="112" spans="1:45" x14ac:dyDescent="0.25">
      <c r="A112" s="347"/>
      <c r="D112" s="296"/>
      <c r="E112" s="287"/>
      <c r="F112" s="287"/>
      <c r="G112" s="287"/>
      <c r="H112" s="296"/>
      <c r="I112" s="287"/>
      <c r="J112" s="287"/>
      <c r="K112" s="287"/>
      <c r="L112" s="296"/>
      <c r="M112" s="287"/>
      <c r="N112" s="287"/>
      <c r="O112" s="287"/>
      <c r="P112" s="296"/>
      <c r="Q112" s="287"/>
      <c r="R112" s="287"/>
      <c r="S112" s="287"/>
      <c r="T112" s="296"/>
      <c r="U112" s="287"/>
      <c r="V112" s="287"/>
      <c r="W112" s="287"/>
      <c r="X112" s="296"/>
      <c r="Y112" s="287"/>
      <c r="Z112" s="287"/>
      <c r="AA112" s="287"/>
      <c r="AB112" s="296"/>
      <c r="AC112" s="287"/>
      <c r="AD112" s="287"/>
      <c r="AF112" s="67"/>
      <c r="AG112" s="67"/>
      <c r="AK112" s="296"/>
      <c r="AO112" s="296"/>
      <c r="AS112" s="296"/>
    </row>
    <row r="113" spans="1:45" x14ac:dyDescent="0.25">
      <c r="A113" s="347"/>
      <c r="D113" s="296"/>
      <c r="E113" s="287"/>
      <c r="F113" s="287"/>
      <c r="G113" s="287"/>
      <c r="H113" s="296"/>
      <c r="I113" s="287"/>
      <c r="J113" s="287"/>
      <c r="K113" s="287"/>
      <c r="L113" s="296"/>
      <c r="M113" s="287"/>
      <c r="N113" s="287"/>
      <c r="O113" s="287"/>
      <c r="P113" s="296"/>
      <c r="Q113" s="287"/>
      <c r="R113" s="287"/>
      <c r="S113" s="287"/>
      <c r="T113" s="296"/>
      <c r="U113" s="287"/>
      <c r="V113" s="287"/>
      <c r="W113" s="287"/>
      <c r="X113" s="296"/>
      <c r="Y113" s="287"/>
      <c r="Z113" s="287"/>
      <c r="AA113" s="287"/>
      <c r="AB113" s="296"/>
      <c r="AC113" s="287"/>
      <c r="AD113" s="287"/>
      <c r="AF113" s="67"/>
      <c r="AG113" s="67"/>
      <c r="AK113" s="296"/>
      <c r="AO113" s="296"/>
      <c r="AS113" s="296"/>
    </row>
    <row r="114" spans="1:45" x14ac:dyDescent="0.25">
      <c r="A114" s="347"/>
      <c r="D114" s="296"/>
      <c r="E114" s="287"/>
      <c r="F114" s="287"/>
      <c r="G114" s="287"/>
      <c r="H114" s="296"/>
      <c r="I114" s="287"/>
      <c r="J114" s="287"/>
      <c r="K114" s="287"/>
      <c r="L114" s="296"/>
      <c r="M114" s="287"/>
      <c r="N114" s="287"/>
      <c r="O114" s="287"/>
      <c r="P114" s="296"/>
      <c r="Q114" s="287"/>
      <c r="R114" s="287"/>
      <c r="S114" s="287"/>
      <c r="T114" s="296"/>
      <c r="U114" s="287"/>
      <c r="V114" s="287"/>
      <c r="W114" s="287"/>
      <c r="X114" s="296"/>
      <c r="Y114" s="287"/>
      <c r="Z114" s="287"/>
      <c r="AA114" s="287"/>
      <c r="AB114" s="296"/>
      <c r="AC114" s="287"/>
      <c r="AD114" s="287"/>
      <c r="AF114" s="67"/>
      <c r="AG114" s="67"/>
      <c r="AK114" s="296"/>
      <c r="AO114" s="296"/>
      <c r="AS114" s="296"/>
    </row>
    <row r="115" spans="1:45" x14ac:dyDescent="0.25">
      <c r="A115" s="347"/>
      <c r="D115" s="296"/>
      <c r="E115" s="287"/>
      <c r="F115" s="287"/>
      <c r="G115" s="287"/>
      <c r="H115" s="296"/>
      <c r="I115" s="287"/>
      <c r="J115" s="287"/>
      <c r="K115" s="287"/>
      <c r="L115" s="296"/>
      <c r="M115" s="287"/>
      <c r="N115" s="287"/>
      <c r="O115" s="287"/>
      <c r="P115" s="296"/>
      <c r="Q115" s="287"/>
      <c r="R115" s="287"/>
      <c r="S115" s="287"/>
      <c r="T115" s="296"/>
      <c r="U115" s="287"/>
      <c r="V115" s="287"/>
      <c r="W115" s="287"/>
      <c r="X115" s="296"/>
      <c r="Y115" s="287"/>
      <c r="Z115" s="287"/>
      <c r="AA115" s="287"/>
      <c r="AB115" s="296"/>
      <c r="AC115" s="287"/>
      <c r="AD115" s="287"/>
      <c r="AF115" s="67"/>
      <c r="AG115" s="67"/>
      <c r="AK115" s="296"/>
      <c r="AO115" s="296"/>
      <c r="AS115" s="296"/>
    </row>
    <row r="116" spans="1:45" x14ac:dyDescent="0.25">
      <c r="A116" s="347"/>
      <c r="D116" s="296"/>
      <c r="E116" s="287"/>
      <c r="F116" s="287"/>
      <c r="G116" s="287"/>
      <c r="H116" s="296"/>
      <c r="I116" s="287"/>
      <c r="J116" s="287"/>
      <c r="K116" s="287"/>
      <c r="L116" s="296"/>
      <c r="M116" s="287"/>
      <c r="N116" s="287"/>
      <c r="O116" s="287"/>
      <c r="P116" s="296"/>
      <c r="Q116" s="287"/>
      <c r="R116" s="287"/>
      <c r="S116" s="287"/>
      <c r="T116" s="296"/>
      <c r="U116" s="287"/>
      <c r="V116" s="287"/>
      <c r="W116" s="287"/>
      <c r="X116" s="296"/>
      <c r="Y116" s="287"/>
      <c r="Z116" s="287"/>
      <c r="AA116" s="287"/>
      <c r="AB116" s="296"/>
      <c r="AC116" s="287"/>
      <c r="AD116" s="287"/>
      <c r="AF116" s="67"/>
      <c r="AG116" s="67"/>
      <c r="AK116" s="296"/>
      <c r="AO116" s="296"/>
      <c r="AS116" s="296"/>
    </row>
    <row r="117" spans="1:45" x14ac:dyDescent="0.25">
      <c r="A117" s="347"/>
      <c r="D117" s="296"/>
      <c r="E117" s="287"/>
      <c r="F117" s="287"/>
      <c r="G117" s="287"/>
      <c r="H117" s="296"/>
      <c r="I117" s="287"/>
      <c r="J117" s="287"/>
      <c r="K117" s="287"/>
      <c r="L117" s="296"/>
      <c r="M117" s="287"/>
      <c r="N117" s="287"/>
      <c r="O117" s="287"/>
      <c r="P117" s="296"/>
      <c r="Q117" s="287"/>
      <c r="R117" s="287"/>
      <c r="S117" s="287"/>
      <c r="T117" s="296"/>
      <c r="U117" s="287"/>
      <c r="V117" s="287"/>
      <c r="W117" s="287"/>
      <c r="X117" s="296"/>
      <c r="Y117" s="287"/>
      <c r="Z117" s="287"/>
      <c r="AA117" s="287"/>
      <c r="AB117" s="296"/>
      <c r="AC117" s="287"/>
      <c r="AD117" s="287"/>
      <c r="AF117" s="67"/>
      <c r="AG117" s="67"/>
      <c r="AK117" s="296"/>
      <c r="AO117" s="296"/>
      <c r="AS117" s="296"/>
    </row>
    <row r="118" spans="1:45" x14ac:dyDescent="0.25">
      <c r="A118" s="347"/>
      <c r="D118" s="296"/>
      <c r="E118" s="287"/>
      <c r="F118" s="287"/>
      <c r="G118" s="287"/>
      <c r="H118" s="296"/>
      <c r="I118" s="287"/>
      <c r="J118" s="287"/>
      <c r="K118" s="287"/>
      <c r="L118" s="296"/>
      <c r="M118" s="287"/>
      <c r="N118" s="287"/>
      <c r="O118" s="287"/>
      <c r="P118" s="296"/>
      <c r="Q118" s="287"/>
      <c r="R118" s="287"/>
      <c r="S118" s="287"/>
      <c r="T118" s="296"/>
      <c r="U118" s="287"/>
      <c r="V118" s="287"/>
      <c r="W118" s="287"/>
      <c r="X118" s="296"/>
      <c r="Y118" s="287"/>
      <c r="Z118" s="287"/>
      <c r="AA118" s="287"/>
      <c r="AB118" s="296"/>
      <c r="AC118" s="287"/>
      <c r="AD118" s="287"/>
      <c r="AF118" s="67"/>
      <c r="AG118" s="67"/>
      <c r="AK118" s="296"/>
      <c r="AO118" s="296"/>
      <c r="AS118" s="296"/>
    </row>
    <row r="119" spans="1:45" x14ac:dyDescent="0.25">
      <c r="A119" s="347"/>
      <c r="D119" s="296"/>
      <c r="E119" s="287"/>
      <c r="F119" s="287"/>
      <c r="G119" s="287"/>
      <c r="H119" s="296"/>
      <c r="I119" s="287"/>
      <c r="J119" s="287"/>
      <c r="K119" s="287"/>
      <c r="L119" s="296"/>
      <c r="M119" s="287"/>
      <c r="N119" s="287"/>
      <c r="O119" s="287"/>
      <c r="P119" s="296"/>
      <c r="Q119" s="287"/>
      <c r="R119" s="287"/>
      <c r="S119" s="287"/>
      <c r="T119" s="296"/>
      <c r="U119" s="287"/>
      <c r="V119" s="287"/>
      <c r="W119" s="287"/>
      <c r="X119" s="296"/>
      <c r="Y119" s="287"/>
      <c r="Z119" s="287"/>
      <c r="AA119" s="287"/>
      <c r="AB119" s="296"/>
      <c r="AC119" s="287"/>
      <c r="AD119" s="287"/>
      <c r="AF119" s="67"/>
      <c r="AG119" s="67"/>
      <c r="AK119" s="296"/>
      <c r="AO119" s="296"/>
      <c r="AS119" s="296"/>
    </row>
    <row r="120" spans="1:45" x14ac:dyDescent="0.25">
      <c r="A120" s="347"/>
      <c r="D120" s="296" t="s">
        <v>1128</v>
      </c>
      <c r="E120" s="287">
        <v>30.35</v>
      </c>
      <c r="F120" s="287">
        <v>25</v>
      </c>
      <c r="G120" s="287"/>
      <c r="H120" s="296"/>
      <c r="I120" s="287"/>
      <c r="J120" s="287"/>
      <c r="K120" s="287"/>
      <c r="L120" s="296"/>
      <c r="M120" s="287"/>
      <c r="N120" s="287"/>
      <c r="O120" s="287"/>
      <c r="P120" s="296"/>
      <c r="Q120" s="287"/>
      <c r="R120" s="287"/>
      <c r="S120" s="287"/>
      <c r="T120" s="296"/>
      <c r="U120" s="287"/>
      <c r="V120" s="287"/>
      <c r="W120" s="287"/>
      <c r="X120" s="296"/>
      <c r="Y120" s="287"/>
      <c r="Z120" s="287"/>
      <c r="AA120" s="287"/>
      <c r="AB120" s="296"/>
      <c r="AC120" s="287"/>
      <c r="AD120" s="287"/>
      <c r="AF120" s="67"/>
      <c r="AG120" s="67"/>
      <c r="AK120" s="296"/>
      <c r="AO120" s="296"/>
      <c r="AS120" s="296"/>
    </row>
    <row r="121" spans="1:45" x14ac:dyDescent="0.25">
      <c r="A121" s="347"/>
      <c r="D121" s="296"/>
      <c r="E121" s="287"/>
      <c r="F121" s="287"/>
      <c r="G121" s="287"/>
      <c r="H121" s="296"/>
      <c r="I121" s="287"/>
      <c r="J121" s="287"/>
      <c r="K121" s="287"/>
      <c r="L121" s="296"/>
      <c r="M121" s="287"/>
      <c r="N121" s="287"/>
      <c r="O121" s="287"/>
      <c r="P121" s="296"/>
      <c r="Q121" s="287"/>
      <c r="R121" s="287"/>
      <c r="S121" s="287"/>
      <c r="T121" s="296"/>
      <c r="U121" s="287"/>
      <c r="V121" s="287"/>
      <c r="W121" s="287"/>
      <c r="X121" s="296"/>
      <c r="Y121" s="287"/>
      <c r="Z121" s="287"/>
      <c r="AA121" s="287"/>
      <c r="AB121" s="296"/>
      <c r="AC121" s="287"/>
      <c r="AD121" s="287"/>
      <c r="AF121" s="67"/>
      <c r="AG121" s="67"/>
      <c r="AK121" s="296"/>
      <c r="AO121" s="296"/>
      <c r="AS121" s="296"/>
    </row>
    <row r="122" spans="1:45" x14ac:dyDescent="0.25">
      <c r="A122" s="347"/>
      <c r="D122" s="296"/>
      <c r="E122" s="287"/>
      <c r="F122" s="287"/>
      <c r="G122" s="287"/>
      <c r="H122" s="296"/>
      <c r="I122" s="287"/>
      <c r="J122" s="287"/>
      <c r="K122" s="287"/>
      <c r="L122" s="296"/>
      <c r="M122" s="287"/>
      <c r="N122" s="287"/>
      <c r="O122" s="287"/>
      <c r="P122" s="296"/>
      <c r="Q122" s="287"/>
      <c r="R122" s="287"/>
      <c r="S122" s="287"/>
      <c r="T122" s="296"/>
      <c r="U122" s="287"/>
      <c r="V122" s="287"/>
      <c r="W122" s="287"/>
      <c r="X122" s="296"/>
      <c r="Y122" s="287"/>
      <c r="Z122" s="287"/>
      <c r="AA122" s="287"/>
      <c r="AB122" s="296"/>
      <c r="AC122" s="287"/>
      <c r="AD122" s="287"/>
      <c r="AF122" s="67"/>
      <c r="AG122" s="67"/>
      <c r="AK122" s="296"/>
      <c r="AO122" s="296"/>
      <c r="AS122" s="296"/>
    </row>
    <row r="123" spans="1:45" x14ac:dyDescent="0.25">
      <c r="A123" s="347"/>
      <c r="D123" s="296"/>
      <c r="E123" s="287"/>
      <c r="F123" s="287"/>
      <c r="G123" s="287"/>
      <c r="H123" s="296"/>
      <c r="I123" s="287"/>
      <c r="J123" s="287"/>
      <c r="K123" s="287"/>
      <c r="L123" s="296"/>
      <c r="M123" s="287"/>
      <c r="N123" s="287"/>
      <c r="O123" s="287"/>
      <c r="P123" s="296"/>
      <c r="Q123" s="287"/>
      <c r="R123" s="287"/>
      <c r="S123" s="287"/>
      <c r="T123" s="296"/>
      <c r="U123" s="287"/>
      <c r="V123" s="287"/>
      <c r="W123" s="287"/>
      <c r="X123" s="296"/>
      <c r="Y123" s="287"/>
      <c r="Z123" s="287"/>
      <c r="AA123" s="287"/>
      <c r="AB123" s="296"/>
      <c r="AC123" s="287"/>
      <c r="AD123" s="287"/>
      <c r="AF123" s="67"/>
      <c r="AG123" s="67"/>
      <c r="AK123" s="296"/>
      <c r="AO123" s="296"/>
      <c r="AS123" s="296"/>
    </row>
    <row r="124" spans="1:45" x14ac:dyDescent="0.25">
      <c r="A124" s="347"/>
      <c r="D124" s="296"/>
      <c r="E124" s="287"/>
      <c r="F124" s="287"/>
      <c r="G124" s="287"/>
      <c r="H124" s="296"/>
      <c r="I124" s="287"/>
      <c r="J124" s="287"/>
      <c r="K124" s="287"/>
      <c r="L124" s="296"/>
      <c r="M124" s="287"/>
      <c r="N124" s="287"/>
      <c r="O124" s="287"/>
      <c r="P124" s="296"/>
      <c r="Q124" s="287"/>
      <c r="R124" s="287"/>
      <c r="S124" s="287"/>
      <c r="T124" s="296"/>
      <c r="U124" s="287"/>
      <c r="V124" s="287"/>
      <c r="W124" s="287"/>
      <c r="X124" s="296"/>
      <c r="Y124" s="287"/>
      <c r="Z124" s="287"/>
      <c r="AA124" s="287"/>
      <c r="AB124" s="296"/>
      <c r="AC124" s="287"/>
      <c r="AD124" s="287"/>
      <c r="AF124" s="67"/>
      <c r="AG124" s="67"/>
      <c r="AK124" s="296"/>
      <c r="AO124" s="296"/>
      <c r="AS124" s="296"/>
    </row>
    <row r="125" spans="1:45" x14ac:dyDescent="0.25">
      <c r="A125" s="347"/>
      <c r="D125" s="296"/>
      <c r="E125" s="287"/>
      <c r="F125" s="287"/>
      <c r="G125" s="287"/>
      <c r="H125" s="296"/>
      <c r="I125" s="287"/>
      <c r="J125" s="287"/>
      <c r="K125" s="287"/>
      <c r="L125" s="296"/>
      <c r="M125" s="287"/>
      <c r="N125" s="287"/>
      <c r="O125" s="287"/>
      <c r="P125" s="296"/>
      <c r="Q125" s="287"/>
      <c r="R125" s="287"/>
      <c r="S125" s="287"/>
      <c r="T125" s="296"/>
      <c r="U125" s="287"/>
      <c r="V125" s="287"/>
      <c r="W125" s="287"/>
      <c r="X125" s="296"/>
      <c r="Y125" s="287"/>
      <c r="Z125" s="287"/>
      <c r="AA125" s="287"/>
      <c r="AB125" s="296"/>
      <c r="AC125" s="287"/>
      <c r="AD125" s="287"/>
      <c r="AF125" s="67"/>
      <c r="AG125" s="67"/>
      <c r="AK125" s="296"/>
      <c r="AO125" s="296"/>
      <c r="AS125" s="296"/>
    </row>
    <row r="126" spans="1:45" x14ac:dyDescent="0.25">
      <c r="A126" s="347"/>
      <c r="D126" s="296"/>
      <c r="E126" s="287"/>
      <c r="F126" s="287"/>
      <c r="G126" s="287"/>
      <c r="H126" s="296"/>
      <c r="I126" s="287"/>
      <c r="J126" s="287"/>
      <c r="K126" s="287"/>
      <c r="L126" s="296"/>
      <c r="M126" s="287"/>
      <c r="N126" s="287"/>
      <c r="O126" s="287"/>
      <c r="P126" s="296"/>
      <c r="Q126" s="287"/>
      <c r="R126" s="287"/>
      <c r="S126" s="287"/>
      <c r="T126" s="296"/>
      <c r="U126" s="287"/>
      <c r="V126" s="287"/>
      <c r="W126" s="287"/>
      <c r="X126" s="296"/>
      <c r="Y126" s="287"/>
      <c r="Z126" s="287"/>
      <c r="AA126" s="287"/>
      <c r="AB126" s="296"/>
      <c r="AC126" s="287"/>
      <c r="AD126" s="287"/>
      <c r="AF126" s="67"/>
      <c r="AG126" s="67"/>
      <c r="AK126" s="296"/>
      <c r="AO126" s="296"/>
      <c r="AS126" s="296"/>
    </row>
    <row r="127" spans="1:45" x14ac:dyDescent="0.25">
      <c r="A127" s="347"/>
      <c r="D127" s="296"/>
      <c r="E127" s="287"/>
      <c r="F127" s="287"/>
      <c r="G127" s="287"/>
      <c r="H127" s="296"/>
      <c r="I127" s="287"/>
      <c r="J127" s="287"/>
      <c r="K127" s="287"/>
      <c r="L127" s="296"/>
      <c r="M127" s="287"/>
      <c r="N127" s="287"/>
      <c r="O127" s="287"/>
      <c r="P127" s="296"/>
      <c r="Q127" s="287"/>
      <c r="R127" s="287"/>
      <c r="S127" s="287"/>
      <c r="T127" s="296"/>
      <c r="U127" s="287"/>
      <c r="V127" s="287"/>
      <c r="W127" s="287"/>
      <c r="X127" s="296"/>
      <c r="Y127" s="287"/>
      <c r="Z127" s="287"/>
      <c r="AA127" s="287"/>
      <c r="AB127" s="296"/>
      <c r="AC127" s="287"/>
      <c r="AD127" s="287"/>
      <c r="AF127" s="67"/>
      <c r="AG127" s="67"/>
      <c r="AK127" s="296"/>
      <c r="AO127" s="296"/>
      <c r="AS127" s="296"/>
    </row>
    <row r="128" spans="1:45" x14ac:dyDescent="0.25">
      <c r="A128" s="347"/>
      <c r="D128" s="296"/>
      <c r="E128" s="287"/>
      <c r="F128" s="287"/>
      <c r="G128" s="287"/>
      <c r="H128" s="296"/>
      <c r="I128" s="287"/>
      <c r="J128" s="287"/>
      <c r="K128" s="287"/>
      <c r="L128" s="296"/>
      <c r="M128" s="287"/>
      <c r="N128" s="287"/>
      <c r="O128" s="287"/>
      <c r="P128" s="296"/>
      <c r="Q128" s="287"/>
      <c r="R128" s="287"/>
      <c r="S128" s="287"/>
      <c r="T128" s="296"/>
      <c r="U128" s="287"/>
      <c r="V128" s="287"/>
      <c r="W128" s="287"/>
      <c r="X128" s="296"/>
      <c r="Y128" s="287"/>
      <c r="Z128" s="287"/>
      <c r="AA128" s="287"/>
      <c r="AB128" s="296"/>
      <c r="AC128" s="287"/>
      <c r="AD128" s="287"/>
      <c r="AF128" s="67"/>
      <c r="AG128" s="67"/>
      <c r="AK128" s="296"/>
      <c r="AO128" s="296"/>
      <c r="AS128" s="296"/>
    </row>
    <row r="129" spans="1:45" x14ac:dyDescent="0.25">
      <c r="A129" s="347"/>
      <c r="D129" s="296"/>
      <c r="E129" s="287"/>
      <c r="F129" s="287"/>
      <c r="G129" s="287"/>
      <c r="H129" s="296"/>
      <c r="I129" s="287"/>
      <c r="J129" s="287"/>
      <c r="K129" s="287"/>
      <c r="L129" s="296"/>
      <c r="M129" s="287"/>
      <c r="N129" s="287"/>
      <c r="O129" s="287"/>
      <c r="P129" s="296"/>
      <c r="Q129" s="287"/>
      <c r="R129" s="287"/>
      <c r="S129" s="287"/>
      <c r="T129" s="296"/>
      <c r="U129" s="287"/>
      <c r="V129" s="287"/>
      <c r="W129" s="287"/>
      <c r="X129" s="296"/>
      <c r="Y129" s="287"/>
      <c r="Z129" s="287"/>
      <c r="AA129" s="287"/>
      <c r="AB129" s="296"/>
      <c r="AC129" s="287"/>
      <c r="AD129" s="287"/>
      <c r="AF129" s="67"/>
      <c r="AG129" s="67"/>
      <c r="AK129" s="296"/>
      <c r="AO129" s="296"/>
      <c r="AS129" s="296"/>
    </row>
    <row r="130" spans="1:45" x14ac:dyDescent="0.25">
      <c r="A130" s="347"/>
      <c r="D130" s="296"/>
      <c r="E130" s="287"/>
      <c r="F130" s="287"/>
      <c r="G130" s="287"/>
      <c r="H130" s="296"/>
      <c r="I130" s="287"/>
      <c r="J130" s="287"/>
      <c r="K130" s="287"/>
      <c r="L130" s="296"/>
      <c r="M130" s="287"/>
      <c r="N130" s="287"/>
      <c r="O130" s="287"/>
      <c r="P130" s="296"/>
      <c r="Q130" s="287"/>
      <c r="R130" s="287"/>
      <c r="S130" s="287"/>
      <c r="T130" s="296"/>
      <c r="U130" s="287"/>
      <c r="V130" s="287"/>
      <c r="W130" s="287"/>
      <c r="X130" s="296"/>
      <c r="Y130" s="287"/>
      <c r="Z130" s="287"/>
      <c r="AA130" s="287"/>
      <c r="AB130" s="296"/>
      <c r="AC130" s="287"/>
      <c r="AD130" s="287"/>
      <c r="AF130" s="67"/>
      <c r="AG130" s="67"/>
      <c r="AK130" s="296"/>
      <c r="AO130" s="296"/>
      <c r="AS130" s="296"/>
    </row>
    <row r="131" spans="1:45" x14ac:dyDescent="0.25">
      <c r="A131" s="347"/>
      <c r="D131" s="296"/>
      <c r="E131" s="287"/>
      <c r="F131" s="287"/>
      <c r="G131" s="287"/>
      <c r="H131" s="296"/>
      <c r="I131" s="287"/>
      <c r="J131" s="287"/>
      <c r="K131" s="287"/>
      <c r="L131" s="296"/>
      <c r="M131" s="287"/>
      <c r="N131" s="287"/>
      <c r="O131" s="287"/>
      <c r="P131" s="296"/>
      <c r="Q131" s="287"/>
      <c r="R131" s="287"/>
      <c r="S131" s="287"/>
      <c r="T131" s="296"/>
      <c r="U131" s="287"/>
      <c r="V131" s="287"/>
      <c r="W131" s="287"/>
      <c r="X131" s="296"/>
      <c r="Y131" s="287"/>
      <c r="Z131" s="287"/>
      <c r="AA131" s="287"/>
      <c r="AB131" s="296"/>
      <c r="AC131" s="287"/>
      <c r="AD131" s="287"/>
      <c r="AF131" s="67"/>
      <c r="AG131" s="67"/>
      <c r="AK131" s="296"/>
      <c r="AO131" s="296"/>
      <c r="AS131" s="296"/>
    </row>
    <row r="132" spans="1:45" x14ac:dyDescent="0.25">
      <c r="A132" s="347"/>
      <c r="D132" s="296"/>
      <c r="E132" s="287"/>
      <c r="F132" s="287"/>
      <c r="G132" s="287"/>
      <c r="H132" s="296"/>
      <c r="I132" s="287"/>
      <c r="J132" s="287"/>
      <c r="K132" s="287"/>
      <c r="L132" s="296"/>
      <c r="M132" s="287"/>
      <c r="N132" s="287"/>
      <c r="O132" s="287"/>
      <c r="P132" s="296"/>
      <c r="Q132" s="287"/>
      <c r="R132" s="287"/>
      <c r="S132" s="287"/>
      <c r="T132" s="296"/>
      <c r="U132" s="287"/>
      <c r="V132" s="287"/>
      <c r="W132" s="287"/>
      <c r="X132" s="296"/>
      <c r="Y132" s="287"/>
      <c r="Z132" s="287"/>
      <c r="AA132" s="287"/>
      <c r="AB132" s="296"/>
      <c r="AC132" s="287"/>
      <c r="AD132" s="287"/>
      <c r="AF132" s="67"/>
      <c r="AG132" s="67"/>
      <c r="AK132" s="296"/>
      <c r="AO132" s="296"/>
      <c r="AS132" s="296"/>
    </row>
    <row r="133" spans="1:45" x14ac:dyDescent="0.25">
      <c r="A133" s="347"/>
      <c r="D133" s="296"/>
      <c r="E133" s="287"/>
      <c r="F133" s="287"/>
      <c r="G133" s="287"/>
      <c r="H133" s="296"/>
      <c r="I133" s="287"/>
      <c r="J133" s="287"/>
      <c r="K133" s="287"/>
      <c r="L133" s="296"/>
      <c r="M133" s="287"/>
      <c r="N133" s="287"/>
      <c r="O133" s="287"/>
      <c r="P133" s="296"/>
      <c r="Q133" s="287"/>
      <c r="R133" s="287"/>
      <c r="S133" s="287"/>
      <c r="T133" s="296"/>
      <c r="U133" s="287"/>
      <c r="V133" s="287"/>
      <c r="W133" s="287"/>
      <c r="X133" s="296"/>
      <c r="Y133" s="287"/>
      <c r="Z133" s="287"/>
      <c r="AA133" s="287"/>
      <c r="AB133" s="296"/>
      <c r="AC133" s="287"/>
      <c r="AD133" s="287"/>
      <c r="AF133" s="67"/>
      <c r="AG133" s="67"/>
      <c r="AK133" s="296"/>
      <c r="AO133" s="296"/>
      <c r="AS133" s="296"/>
    </row>
    <row r="134" spans="1:45" x14ac:dyDescent="0.25">
      <c r="A134" s="347"/>
      <c r="D134" s="296"/>
      <c r="E134" s="287"/>
      <c r="F134" s="287"/>
      <c r="G134" s="287"/>
      <c r="H134" s="296"/>
      <c r="I134" s="287"/>
      <c r="J134" s="287"/>
      <c r="K134" s="287"/>
      <c r="L134" s="296"/>
      <c r="M134" s="287"/>
      <c r="N134" s="287"/>
      <c r="O134" s="287"/>
      <c r="P134" s="296"/>
      <c r="Q134" s="287"/>
      <c r="R134" s="287"/>
      <c r="S134" s="287"/>
      <c r="T134" s="296"/>
      <c r="U134" s="287"/>
      <c r="V134" s="287"/>
      <c r="W134" s="287"/>
      <c r="X134" s="296"/>
      <c r="Y134" s="287"/>
      <c r="Z134" s="287"/>
      <c r="AA134" s="287"/>
      <c r="AB134" s="296"/>
      <c r="AC134" s="287"/>
      <c r="AD134" s="287"/>
      <c r="AF134" s="67"/>
      <c r="AG134" s="67"/>
      <c r="AK134" s="296"/>
      <c r="AO134" s="296"/>
      <c r="AS134" s="296"/>
    </row>
    <row r="135" spans="1:45" x14ac:dyDescent="0.25">
      <c r="A135" s="347"/>
      <c r="D135" s="296"/>
      <c r="E135" s="287"/>
      <c r="F135" s="287"/>
      <c r="G135" s="287"/>
      <c r="H135" s="296"/>
      <c r="I135" s="287"/>
      <c r="J135" s="287"/>
      <c r="K135" s="287"/>
      <c r="L135" s="296"/>
      <c r="M135" s="287"/>
      <c r="N135" s="287"/>
      <c r="O135" s="287"/>
      <c r="P135" s="296"/>
      <c r="Q135" s="287"/>
      <c r="R135" s="287"/>
      <c r="S135" s="287"/>
      <c r="T135" s="296"/>
      <c r="U135" s="287"/>
      <c r="V135" s="287"/>
      <c r="W135" s="287"/>
      <c r="X135" s="296"/>
      <c r="Y135" s="287"/>
      <c r="Z135" s="287"/>
      <c r="AA135" s="287"/>
      <c r="AB135" s="296"/>
      <c r="AC135" s="287"/>
      <c r="AD135" s="287"/>
      <c r="AF135" s="67"/>
      <c r="AG135" s="67"/>
      <c r="AK135" s="296"/>
      <c r="AO135" s="296"/>
      <c r="AS135" s="296"/>
    </row>
    <row r="136" spans="1:45" x14ac:dyDescent="0.25">
      <c r="A136" s="347"/>
      <c r="D136" s="296"/>
      <c r="E136" s="287"/>
      <c r="F136" s="287"/>
      <c r="G136" s="287"/>
      <c r="H136" s="296"/>
      <c r="I136" s="287"/>
      <c r="J136" s="287"/>
      <c r="K136" s="287"/>
      <c r="L136" s="296"/>
      <c r="M136" s="287"/>
      <c r="N136" s="287"/>
      <c r="O136" s="287"/>
      <c r="P136" s="296"/>
      <c r="Q136" s="287"/>
      <c r="R136" s="287"/>
      <c r="S136" s="287"/>
      <c r="T136" s="296"/>
      <c r="U136" s="287"/>
      <c r="V136" s="287"/>
      <c r="W136" s="287"/>
      <c r="X136" s="296"/>
      <c r="Y136" s="287"/>
      <c r="Z136" s="287"/>
      <c r="AA136" s="287"/>
      <c r="AB136" s="296"/>
      <c r="AC136" s="287"/>
      <c r="AD136" s="287"/>
      <c r="AF136" s="67"/>
      <c r="AG136" s="67"/>
      <c r="AK136" s="296"/>
      <c r="AO136" s="296"/>
      <c r="AS136" s="296"/>
    </row>
    <row r="137" spans="1:45" x14ac:dyDescent="0.25">
      <c r="A137" s="347"/>
      <c r="D137" s="296"/>
      <c r="E137" s="287"/>
      <c r="F137" s="287"/>
      <c r="G137" s="287"/>
      <c r="H137" s="296"/>
      <c r="I137" s="287"/>
      <c r="J137" s="287"/>
      <c r="K137" s="287"/>
      <c r="L137" s="296"/>
      <c r="M137" s="287"/>
      <c r="N137" s="287"/>
      <c r="O137" s="287"/>
      <c r="P137" s="296"/>
      <c r="Q137" s="287"/>
      <c r="R137" s="287"/>
      <c r="S137" s="287"/>
      <c r="T137" s="296"/>
      <c r="U137" s="287"/>
      <c r="V137" s="287"/>
      <c r="W137" s="287"/>
      <c r="X137" s="296"/>
      <c r="Y137" s="287"/>
      <c r="Z137" s="287"/>
      <c r="AA137" s="287"/>
      <c r="AB137" s="296"/>
      <c r="AC137" s="287"/>
      <c r="AD137" s="287"/>
      <c r="AF137" s="67"/>
      <c r="AG137" s="67"/>
      <c r="AK137" s="296"/>
      <c r="AO137" s="296"/>
      <c r="AS137" s="296"/>
    </row>
    <row r="138" spans="1:45" x14ac:dyDescent="0.25">
      <c r="A138" s="347"/>
      <c r="D138" s="296"/>
      <c r="E138" s="287"/>
      <c r="F138" s="287"/>
      <c r="G138" s="287"/>
      <c r="H138" s="296"/>
      <c r="I138" s="287"/>
      <c r="J138" s="287"/>
      <c r="K138" s="287"/>
      <c r="L138" s="296"/>
      <c r="M138" s="287"/>
      <c r="N138" s="287"/>
      <c r="O138" s="287"/>
      <c r="P138" s="296"/>
      <c r="Q138" s="287"/>
      <c r="R138" s="287"/>
      <c r="S138" s="287"/>
      <c r="T138" s="296"/>
      <c r="U138" s="287"/>
      <c r="V138" s="287"/>
      <c r="W138" s="287"/>
      <c r="X138" s="296"/>
      <c r="Y138" s="287"/>
      <c r="Z138" s="287"/>
      <c r="AA138" s="287"/>
      <c r="AB138" s="296"/>
      <c r="AC138" s="287"/>
      <c r="AD138" s="287"/>
      <c r="AF138" s="67"/>
      <c r="AG138" s="67"/>
      <c r="AK138" s="296"/>
      <c r="AO138" s="296"/>
      <c r="AS138" s="296"/>
    </row>
    <row r="139" spans="1:45" x14ac:dyDescent="0.25">
      <c r="A139" s="347"/>
      <c r="D139" s="296"/>
      <c r="E139" s="287"/>
      <c r="F139" s="287"/>
      <c r="G139" s="287"/>
      <c r="H139" s="296"/>
      <c r="I139" s="287"/>
      <c r="J139" s="287"/>
      <c r="K139" s="287"/>
      <c r="L139" s="296"/>
      <c r="M139" s="287"/>
      <c r="N139" s="287"/>
      <c r="O139" s="287"/>
      <c r="P139" s="296"/>
      <c r="Q139" s="287"/>
      <c r="R139" s="287"/>
      <c r="S139" s="287"/>
      <c r="T139" s="296"/>
      <c r="U139" s="287"/>
      <c r="V139" s="287"/>
      <c r="W139" s="287"/>
      <c r="X139" s="296"/>
      <c r="Y139" s="287"/>
      <c r="Z139" s="287"/>
      <c r="AA139" s="287"/>
      <c r="AB139" s="296"/>
      <c r="AC139" s="287"/>
      <c r="AD139" s="287"/>
      <c r="AF139" s="67"/>
      <c r="AG139" s="67"/>
      <c r="AK139" s="296"/>
      <c r="AO139" s="296"/>
      <c r="AS139" s="296"/>
    </row>
    <row r="140" spans="1:45" x14ac:dyDescent="0.25">
      <c r="A140" s="347"/>
      <c r="D140" s="296"/>
      <c r="E140" s="287"/>
      <c r="F140" s="287"/>
      <c r="G140" s="287"/>
      <c r="H140" s="296"/>
      <c r="I140" s="287"/>
      <c r="J140" s="287"/>
      <c r="K140" s="287"/>
      <c r="L140" s="296"/>
      <c r="M140" s="287"/>
      <c r="N140" s="287"/>
      <c r="O140" s="287"/>
      <c r="P140" s="296"/>
      <c r="Q140" s="287"/>
      <c r="R140" s="287"/>
      <c r="S140" s="287"/>
      <c r="T140" s="296"/>
      <c r="U140" s="287"/>
      <c r="V140" s="287"/>
      <c r="W140" s="287"/>
      <c r="X140" s="296"/>
      <c r="Y140" s="287"/>
      <c r="Z140" s="287"/>
      <c r="AA140" s="287"/>
      <c r="AB140" s="296"/>
      <c r="AC140" s="287"/>
      <c r="AD140" s="287"/>
      <c r="AF140" s="67"/>
      <c r="AG140" s="67"/>
      <c r="AK140" s="296"/>
      <c r="AO140" s="296"/>
      <c r="AS140" s="296"/>
    </row>
    <row r="141" spans="1:45" x14ac:dyDescent="0.25">
      <c r="A141" s="347"/>
      <c r="D141" s="296"/>
      <c r="E141" s="287"/>
      <c r="F141" s="287"/>
      <c r="G141" s="287"/>
      <c r="H141" s="296"/>
      <c r="I141" s="287"/>
      <c r="J141" s="287"/>
      <c r="K141" s="287"/>
      <c r="L141" s="296"/>
      <c r="M141" s="287"/>
      <c r="N141" s="287"/>
      <c r="O141" s="287"/>
      <c r="P141" s="296"/>
      <c r="Q141" s="287"/>
      <c r="R141" s="287"/>
      <c r="S141" s="287"/>
      <c r="T141" s="296"/>
      <c r="U141" s="287"/>
      <c r="V141" s="287"/>
      <c r="W141" s="287"/>
      <c r="X141" s="296"/>
      <c r="Y141" s="287"/>
      <c r="Z141" s="287"/>
      <c r="AA141" s="287"/>
      <c r="AB141" s="296"/>
      <c r="AC141" s="287"/>
      <c r="AD141" s="287"/>
      <c r="AF141" s="67"/>
      <c r="AG141" s="67"/>
      <c r="AK141" s="296"/>
      <c r="AO141" s="296"/>
      <c r="AS141" s="296"/>
    </row>
    <row r="142" spans="1:45" x14ac:dyDescent="0.25">
      <c r="A142" s="347"/>
      <c r="D142" s="296"/>
      <c r="E142" s="287"/>
      <c r="F142" s="287"/>
      <c r="G142" s="287"/>
      <c r="H142" s="296"/>
      <c r="I142" s="287"/>
      <c r="J142" s="287"/>
      <c r="K142" s="287"/>
      <c r="L142" s="296"/>
      <c r="M142" s="287"/>
      <c r="N142" s="287"/>
      <c r="O142" s="287"/>
      <c r="P142" s="296"/>
      <c r="Q142" s="287"/>
      <c r="R142" s="287"/>
      <c r="S142" s="287"/>
      <c r="T142" s="296"/>
      <c r="U142" s="287"/>
      <c r="V142" s="287"/>
      <c r="W142" s="287"/>
      <c r="X142" s="296"/>
      <c r="Y142" s="287"/>
      <c r="Z142" s="287"/>
      <c r="AA142" s="287"/>
      <c r="AB142" s="296"/>
      <c r="AC142" s="287"/>
      <c r="AD142" s="287"/>
      <c r="AF142" s="67"/>
      <c r="AG142" s="67"/>
      <c r="AK142" s="296"/>
      <c r="AO142" s="296"/>
      <c r="AS142" s="296"/>
    </row>
    <row r="143" spans="1:45" x14ac:dyDescent="0.25">
      <c r="A143" s="347"/>
      <c r="D143" s="296"/>
      <c r="E143" s="287"/>
      <c r="F143" s="287"/>
      <c r="G143" s="287"/>
      <c r="H143" s="296"/>
      <c r="I143" s="287"/>
      <c r="J143" s="287"/>
      <c r="K143" s="287"/>
      <c r="L143" s="296"/>
      <c r="M143" s="287"/>
      <c r="N143" s="287"/>
      <c r="O143" s="287"/>
      <c r="P143" s="296"/>
      <c r="Q143" s="287"/>
      <c r="R143" s="287"/>
      <c r="S143" s="287"/>
      <c r="T143" s="296"/>
      <c r="U143" s="287"/>
      <c r="V143" s="287"/>
      <c r="W143" s="287"/>
      <c r="X143" s="296"/>
      <c r="Y143" s="287"/>
      <c r="Z143" s="287"/>
      <c r="AA143" s="287"/>
      <c r="AB143" s="296"/>
      <c r="AC143" s="287"/>
      <c r="AD143" s="287"/>
      <c r="AF143" s="67"/>
      <c r="AG143" s="67"/>
      <c r="AK143" s="296"/>
      <c r="AO143" s="296"/>
      <c r="AS143" s="296"/>
    </row>
    <row r="144" spans="1:45" x14ac:dyDescent="0.25">
      <c r="A144" s="347"/>
      <c r="D144" s="296"/>
      <c r="E144" s="287"/>
      <c r="F144" s="287"/>
      <c r="G144" s="287"/>
      <c r="H144" s="296"/>
      <c r="I144" s="287"/>
      <c r="J144" s="287"/>
      <c r="K144" s="287"/>
      <c r="L144" s="296"/>
      <c r="M144" s="287"/>
      <c r="N144" s="287"/>
      <c r="O144" s="287"/>
      <c r="P144" s="296"/>
      <c r="Q144" s="287"/>
      <c r="R144" s="287"/>
      <c r="S144" s="287"/>
      <c r="T144" s="296"/>
      <c r="U144" s="287"/>
      <c r="V144" s="287"/>
      <c r="W144" s="287"/>
      <c r="X144" s="296"/>
      <c r="Y144" s="287"/>
      <c r="Z144" s="287"/>
      <c r="AA144" s="287"/>
      <c r="AB144" s="296"/>
      <c r="AC144" s="287"/>
      <c r="AD144" s="287"/>
      <c r="AF144" s="67"/>
      <c r="AG144" s="67"/>
      <c r="AK144" s="296"/>
      <c r="AO144" s="296"/>
      <c r="AS144" s="296"/>
    </row>
    <row r="145" spans="1:45" x14ac:dyDescent="0.25">
      <c r="A145" s="347"/>
      <c r="D145" s="296"/>
      <c r="E145" s="287"/>
      <c r="F145" s="287"/>
      <c r="G145" s="287"/>
      <c r="H145" s="296"/>
      <c r="I145" s="287"/>
      <c r="J145" s="287"/>
      <c r="K145" s="287"/>
      <c r="L145" s="296"/>
      <c r="M145" s="287"/>
      <c r="N145" s="287"/>
      <c r="O145" s="287"/>
      <c r="P145" s="296"/>
      <c r="Q145" s="287"/>
      <c r="R145" s="287"/>
      <c r="S145" s="287"/>
      <c r="T145" s="296"/>
      <c r="U145" s="287"/>
      <c r="V145" s="287"/>
      <c r="W145" s="287"/>
      <c r="X145" s="296"/>
      <c r="Y145" s="287"/>
      <c r="Z145" s="287"/>
      <c r="AA145" s="287"/>
      <c r="AB145" s="296"/>
      <c r="AC145" s="287"/>
      <c r="AD145" s="287"/>
      <c r="AF145" s="67"/>
      <c r="AG145" s="67"/>
      <c r="AK145" s="296"/>
      <c r="AO145" s="296"/>
      <c r="AS145" s="296"/>
    </row>
    <row r="146" spans="1:45" x14ac:dyDescent="0.25">
      <c r="A146" s="347"/>
      <c r="D146" s="296"/>
      <c r="E146" s="287"/>
      <c r="F146" s="287"/>
      <c r="G146" s="287"/>
      <c r="H146" s="296"/>
      <c r="I146" s="287"/>
      <c r="J146" s="287"/>
      <c r="K146" s="287"/>
      <c r="L146" s="296"/>
      <c r="M146" s="287"/>
      <c r="N146" s="287"/>
      <c r="O146" s="287"/>
      <c r="P146" s="296"/>
      <c r="Q146" s="287"/>
      <c r="R146" s="287"/>
      <c r="S146" s="287"/>
      <c r="T146" s="296"/>
      <c r="U146" s="287"/>
      <c r="V146" s="287"/>
      <c r="W146" s="287"/>
      <c r="X146" s="296"/>
      <c r="Y146" s="287"/>
      <c r="Z146" s="287"/>
      <c r="AA146" s="287"/>
      <c r="AB146" s="296"/>
      <c r="AC146" s="287"/>
      <c r="AD146" s="287"/>
      <c r="AF146" s="67"/>
      <c r="AG146" s="67"/>
      <c r="AK146" s="296"/>
      <c r="AO146" s="296"/>
      <c r="AS146" s="296"/>
    </row>
    <row r="147" spans="1:45" x14ac:dyDescent="0.25">
      <c r="A147" s="347"/>
      <c r="D147" s="296"/>
      <c r="E147" s="287"/>
      <c r="F147" s="287"/>
      <c r="G147" s="287"/>
      <c r="H147" s="296"/>
      <c r="I147" s="287"/>
      <c r="J147" s="287"/>
      <c r="K147" s="287"/>
      <c r="L147" s="296"/>
      <c r="M147" s="287"/>
      <c r="N147" s="287"/>
      <c r="O147" s="287"/>
      <c r="P147" s="296"/>
      <c r="Q147" s="287"/>
      <c r="R147" s="287"/>
      <c r="S147" s="287"/>
      <c r="T147" s="296"/>
      <c r="U147" s="287"/>
      <c r="V147" s="287"/>
      <c r="W147" s="287"/>
      <c r="X147" s="296"/>
      <c r="Y147" s="287"/>
      <c r="Z147" s="287"/>
      <c r="AA147" s="287"/>
      <c r="AB147" s="296"/>
      <c r="AC147" s="287"/>
      <c r="AD147" s="287"/>
      <c r="AF147" s="67"/>
      <c r="AG147" s="67"/>
      <c r="AK147" s="296"/>
      <c r="AO147" s="296"/>
      <c r="AS147" s="296"/>
    </row>
    <row r="148" spans="1:45" x14ac:dyDescent="0.25">
      <c r="A148" s="347"/>
      <c r="D148" s="296"/>
      <c r="E148" s="287"/>
      <c r="F148" s="287"/>
      <c r="G148" s="287"/>
      <c r="H148" s="296"/>
      <c r="I148" s="287"/>
      <c r="J148" s="287"/>
      <c r="K148" s="287"/>
      <c r="L148" s="296"/>
      <c r="M148" s="287"/>
      <c r="N148" s="287"/>
      <c r="O148" s="287"/>
      <c r="P148" s="296"/>
      <c r="Q148" s="287"/>
      <c r="R148" s="287"/>
      <c r="S148" s="287"/>
      <c r="T148" s="296"/>
      <c r="U148" s="287"/>
      <c r="V148" s="287"/>
      <c r="W148" s="287"/>
      <c r="X148" s="296"/>
      <c r="Y148" s="287"/>
      <c r="Z148" s="287"/>
      <c r="AA148" s="287"/>
      <c r="AB148" s="296"/>
      <c r="AC148" s="287"/>
      <c r="AD148" s="287"/>
      <c r="AF148" s="67"/>
      <c r="AG148" s="67"/>
      <c r="AK148" s="296"/>
      <c r="AO148" s="296"/>
      <c r="AS148" s="296"/>
    </row>
    <row r="149" spans="1:45" x14ac:dyDescent="0.25">
      <c r="A149" s="347"/>
      <c r="D149" s="296"/>
      <c r="E149" s="287"/>
      <c r="F149" s="287"/>
      <c r="G149" s="287"/>
      <c r="H149" s="296"/>
      <c r="I149" s="287"/>
      <c r="J149" s="287"/>
      <c r="K149" s="287"/>
      <c r="L149" s="296"/>
      <c r="M149" s="287"/>
      <c r="N149" s="287"/>
      <c r="O149" s="287"/>
      <c r="P149" s="296"/>
      <c r="Q149" s="287"/>
      <c r="R149" s="287"/>
      <c r="S149" s="287"/>
      <c r="T149" s="296"/>
      <c r="U149" s="287"/>
      <c r="V149" s="287"/>
      <c r="W149" s="287"/>
      <c r="X149" s="296"/>
      <c r="Y149" s="287"/>
      <c r="Z149" s="287"/>
      <c r="AA149" s="287"/>
      <c r="AB149" s="296"/>
      <c r="AC149" s="287"/>
      <c r="AD149" s="287"/>
      <c r="AF149" s="67"/>
      <c r="AG149" s="67"/>
      <c r="AK149" s="296"/>
      <c r="AO149" s="296"/>
      <c r="AS149" s="296"/>
    </row>
    <row r="150" spans="1:45" x14ac:dyDescent="0.25">
      <c r="A150" s="347"/>
      <c r="D150" s="296"/>
      <c r="E150" s="287"/>
      <c r="F150" s="287"/>
      <c r="G150" s="287"/>
      <c r="H150" s="296"/>
      <c r="I150" s="287"/>
      <c r="J150" s="287"/>
      <c r="K150" s="287"/>
      <c r="L150" s="296"/>
      <c r="M150" s="287"/>
      <c r="N150" s="287"/>
      <c r="O150" s="287"/>
      <c r="P150" s="296"/>
      <c r="Q150" s="287"/>
      <c r="R150" s="287"/>
      <c r="S150" s="287"/>
      <c r="T150" s="296"/>
      <c r="U150" s="287"/>
      <c r="V150" s="287"/>
      <c r="W150" s="287"/>
      <c r="X150" s="296"/>
      <c r="Y150" s="287"/>
      <c r="Z150" s="287"/>
      <c r="AA150" s="287"/>
      <c r="AB150" s="296"/>
      <c r="AC150" s="287"/>
      <c r="AD150" s="287"/>
      <c r="AF150" s="67"/>
      <c r="AG150" s="67"/>
      <c r="AK150" s="296"/>
      <c r="AO150" s="296"/>
      <c r="AS150" s="296"/>
    </row>
    <row r="151" spans="1:45" x14ac:dyDescent="0.25">
      <c r="A151" s="347"/>
      <c r="D151" s="296"/>
      <c r="E151" s="287"/>
      <c r="F151" s="287"/>
      <c r="G151" s="287"/>
      <c r="H151" s="296"/>
      <c r="I151" s="287"/>
      <c r="J151" s="287"/>
      <c r="K151" s="287"/>
      <c r="L151" s="296"/>
      <c r="M151" s="287"/>
      <c r="N151" s="287"/>
      <c r="O151" s="287"/>
      <c r="P151" s="296"/>
      <c r="Q151" s="287"/>
      <c r="R151" s="287"/>
      <c r="S151" s="287"/>
      <c r="T151" s="296"/>
      <c r="U151" s="287"/>
      <c r="V151" s="287"/>
      <c r="W151" s="287"/>
      <c r="X151" s="296"/>
      <c r="Y151" s="287"/>
      <c r="Z151" s="287"/>
      <c r="AA151" s="287"/>
      <c r="AB151" s="296"/>
      <c r="AC151" s="287"/>
      <c r="AD151" s="287"/>
      <c r="AF151" s="67"/>
      <c r="AG151" s="67"/>
      <c r="AK151" s="296"/>
      <c r="AO151" s="296"/>
      <c r="AS151" s="296"/>
    </row>
    <row r="152" spans="1:45" x14ac:dyDescent="0.25">
      <c r="A152" s="347"/>
      <c r="D152" s="296"/>
      <c r="E152" s="287"/>
      <c r="F152" s="287"/>
      <c r="G152" s="287"/>
      <c r="H152" s="296"/>
      <c r="I152" s="287"/>
      <c r="J152" s="287"/>
      <c r="K152" s="287"/>
      <c r="L152" s="296"/>
      <c r="M152" s="287"/>
      <c r="N152" s="287"/>
      <c r="O152" s="287"/>
      <c r="P152" s="296"/>
      <c r="Q152" s="287"/>
      <c r="R152" s="287"/>
      <c r="S152" s="287"/>
      <c r="T152" s="296"/>
      <c r="U152" s="287"/>
      <c r="V152" s="287"/>
      <c r="W152" s="287"/>
      <c r="X152" s="296"/>
      <c r="Y152" s="287"/>
      <c r="Z152" s="287"/>
      <c r="AA152" s="287"/>
      <c r="AB152" s="296"/>
      <c r="AC152" s="287"/>
      <c r="AD152" s="287"/>
      <c r="AF152" s="67"/>
      <c r="AG152" s="67"/>
      <c r="AK152" s="296"/>
      <c r="AO152" s="296"/>
      <c r="AS152" s="296"/>
    </row>
    <row r="153" spans="1:45" x14ac:dyDescent="0.25">
      <c r="A153" s="347"/>
      <c r="D153" s="296"/>
      <c r="E153" s="287"/>
      <c r="F153" s="287"/>
      <c r="G153" s="287"/>
      <c r="H153" s="296"/>
      <c r="I153" s="287"/>
      <c r="J153" s="287"/>
      <c r="K153" s="287"/>
      <c r="L153" s="296"/>
      <c r="M153" s="287"/>
      <c r="N153" s="287"/>
      <c r="O153" s="287"/>
      <c r="P153" s="296"/>
      <c r="Q153" s="287"/>
      <c r="R153" s="287"/>
      <c r="S153" s="287"/>
      <c r="T153" s="296"/>
      <c r="U153" s="287"/>
      <c r="V153" s="287"/>
      <c r="W153" s="287"/>
      <c r="X153" s="296"/>
      <c r="Y153" s="287"/>
      <c r="Z153" s="287"/>
      <c r="AA153" s="287"/>
      <c r="AB153" s="296"/>
      <c r="AC153" s="287"/>
      <c r="AD153" s="287"/>
      <c r="AF153" s="67"/>
      <c r="AG153" s="67"/>
      <c r="AK153" s="296"/>
      <c r="AO153" s="296"/>
      <c r="AS153" s="296"/>
    </row>
    <row r="154" spans="1:45" x14ac:dyDescent="0.25">
      <c r="A154" s="347"/>
      <c r="D154" s="296"/>
      <c r="E154" s="287"/>
      <c r="F154" s="287"/>
      <c r="G154" s="287"/>
      <c r="H154" s="296"/>
      <c r="I154" s="287"/>
      <c r="J154" s="287"/>
      <c r="K154" s="287"/>
      <c r="L154" s="296"/>
      <c r="M154" s="287"/>
      <c r="N154" s="287"/>
      <c r="O154" s="287"/>
      <c r="P154" s="296"/>
      <c r="Q154" s="287"/>
      <c r="R154" s="287"/>
      <c r="S154" s="287"/>
      <c r="T154" s="296"/>
      <c r="U154" s="287"/>
      <c r="V154" s="287"/>
      <c r="W154" s="287"/>
      <c r="X154" s="296"/>
      <c r="Y154" s="287"/>
      <c r="Z154" s="287"/>
      <c r="AA154" s="287"/>
      <c r="AB154" s="296"/>
      <c r="AC154" s="287"/>
      <c r="AD154" s="287"/>
      <c r="AF154" s="67"/>
      <c r="AG154" s="67"/>
      <c r="AK154" s="296"/>
      <c r="AO154" s="296"/>
      <c r="AS154" s="296"/>
    </row>
    <row r="155" spans="1:45" x14ac:dyDescent="0.25">
      <c r="A155" s="347"/>
      <c r="D155" s="296"/>
      <c r="E155" s="287"/>
      <c r="F155" s="287"/>
      <c r="G155" s="287"/>
      <c r="H155" s="296"/>
      <c r="I155" s="287"/>
      <c r="J155" s="287"/>
      <c r="K155" s="287"/>
      <c r="L155" s="296"/>
      <c r="M155" s="287"/>
      <c r="N155" s="287"/>
      <c r="O155" s="287"/>
      <c r="P155" s="296"/>
      <c r="Q155" s="287"/>
      <c r="R155" s="287"/>
      <c r="S155" s="287"/>
      <c r="T155" s="296"/>
      <c r="U155" s="287"/>
      <c r="V155" s="287"/>
      <c r="W155" s="287"/>
      <c r="X155" s="296"/>
      <c r="Y155" s="287"/>
      <c r="Z155" s="287"/>
      <c r="AA155" s="287"/>
      <c r="AB155" s="296"/>
      <c r="AC155" s="287"/>
      <c r="AD155" s="287"/>
      <c r="AF155" s="67"/>
      <c r="AG155" s="67"/>
      <c r="AK155" s="296"/>
      <c r="AO155" s="296"/>
      <c r="AS155" s="296"/>
    </row>
    <row r="156" spans="1:45" x14ac:dyDescent="0.25">
      <c r="A156" s="347"/>
      <c r="D156" s="296"/>
      <c r="E156" s="287"/>
      <c r="F156" s="287"/>
      <c r="G156" s="287"/>
      <c r="H156" s="296"/>
      <c r="I156" s="287"/>
      <c r="J156" s="287"/>
      <c r="K156" s="287"/>
      <c r="L156" s="296"/>
      <c r="M156" s="287"/>
      <c r="N156" s="287"/>
      <c r="O156" s="287"/>
      <c r="P156" s="296"/>
      <c r="Q156" s="287"/>
      <c r="R156" s="287"/>
      <c r="S156" s="287"/>
      <c r="T156" s="296"/>
      <c r="U156" s="287"/>
      <c r="V156" s="287"/>
      <c r="W156" s="287"/>
      <c r="X156" s="296"/>
      <c r="Y156" s="287"/>
      <c r="Z156" s="287"/>
      <c r="AA156" s="287"/>
      <c r="AB156" s="296"/>
      <c r="AC156" s="287"/>
      <c r="AD156" s="287"/>
      <c r="AF156" s="67"/>
      <c r="AG156" s="67"/>
      <c r="AK156" s="296"/>
      <c r="AO156" s="296"/>
      <c r="AS156" s="296"/>
    </row>
    <row r="157" spans="1:45" x14ac:dyDescent="0.25">
      <c r="A157" s="347"/>
      <c r="D157" s="296"/>
      <c r="E157" s="287"/>
      <c r="F157" s="287"/>
      <c r="G157" s="287"/>
      <c r="H157" s="296"/>
      <c r="I157" s="287"/>
      <c r="J157" s="287"/>
      <c r="K157" s="287"/>
      <c r="L157" s="296"/>
      <c r="M157" s="287"/>
      <c r="N157" s="287"/>
      <c r="O157" s="287"/>
      <c r="P157" s="296"/>
      <c r="Q157" s="287"/>
      <c r="R157" s="287"/>
      <c r="S157" s="287"/>
      <c r="T157" s="296"/>
      <c r="U157" s="287"/>
      <c r="V157" s="287"/>
      <c r="W157" s="287"/>
      <c r="X157" s="296"/>
      <c r="Y157" s="287"/>
      <c r="Z157" s="287"/>
      <c r="AA157" s="287"/>
      <c r="AB157" s="296"/>
      <c r="AC157" s="287"/>
      <c r="AD157" s="287"/>
      <c r="AF157" s="67"/>
      <c r="AG157" s="67"/>
      <c r="AK157" s="296"/>
      <c r="AO157" s="296"/>
      <c r="AS157" s="296"/>
    </row>
    <row r="158" spans="1:45" x14ac:dyDescent="0.25">
      <c r="A158" s="347"/>
      <c r="D158" s="296"/>
      <c r="E158" s="287"/>
      <c r="F158" s="287"/>
      <c r="G158" s="287"/>
      <c r="H158" s="296"/>
      <c r="I158" s="287"/>
      <c r="J158" s="287"/>
      <c r="K158" s="287"/>
      <c r="L158" s="296"/>
      <c r="M158" s="287"/>
      <c r="N158" s="287"/>
      <c r="O158" s="287"/>
      <c r="P158" s="296"/>
      <c r="Q158" s="287"/>
      <c r="R158" s="287"/>
      <c r="S158" s="287"/>
      <c r="T158" s="296"/>
      <c r="U158" s="287"/>
      <c r="V158" s="287"/>
      <c r="W158" s="287"/>
      <c r="X158" s="296"/>
      <c r="Y158" s="287"/>
      <c r="Z158" s="287"/>
      <c r="AA158" s="287"/>
      <c r="AB158" s="296"/>
      <c r="AC158" s="287"/>
      <c r="AD158" s="287"/>
      <c r="AF158" s="67"/>
      <c r="AG158" s="67"/>
      <c r="AK158" s="296"/>
      <c r="AO158" s="296"/>
      <c r="AS158" s="296"/>
    </row>
    <row r="159" spans="1:45" x14ac:dyDescent="0.25">
      <c r="A159" s="347"/>
      <c r="D159" s="296"/>
      <c r="E159" s="287"/>
      <c r="F159" s="287"/>
      <c r="G159" s="287"/>
      <c r="H159" s="296"/>
      <c r="I159" s="287"/>
      <c r="J159" s="287"/>
      <c r="K159" s="287"/>
      <c r="L159" s="296"/>
      <c r="M159" s="287"/>
      <c r="N159" s="287"/>
      <c r="O159" s="287"/>
      <c r="P159" s="296"/>
      <c r="Q159" s="287"/>
      <c r="R159" s="287"/>
      <c r="S159" s="287"/>
      <c r="T159" s="296"/>
      <c r="U159" s="287"/>
      <c r="V159" s="287"/>
      <c r="W159" s="287"/>
      <c r="X159" s="296"/>
      <c r="Y159" s="287"/>
      <c r="Z159" s="287"/>
      <c r="AA159" s="287"/>
      <c r="AB159" s="296"/>
      <c r="AC159" s="287"/>
      <c r="AD159" s="287"/>
      <c r="AF159" s="67"/>
      <c r="AG159" s="67"/>
      <c r="AK159" s="296"/>
      <c r="AO159" s="296"/>
      <c r="AS159" s="296"/>
    </row>
    <row r="160" spans="1:45" x14ac:dyDescent="0.25">
      <c r="A160" s="347"/>
      <c r="D160" s="296"/>
      <c r="E160" s="287"/>
      <c r="F160" s="287"/>
      <c r="G160" s="287"/>
      <c r="H160" s="296"/>
      <c r="I160" s="287"/>
      <c r="J160" s="287"/>
      <c r="K160" s="287"/>
      <c r="L160" s="296"/>
      <c r="M160" s="287"/>
      <c r="N160" s="287"/>
      <c r="O160" s="287"/>
      <c r="P160" s="296"/>
      <c r="Q160" s="287"/>
      <c r="R160" s="287"/>
      <c r="S160" s="287"/>
      <c r="T160" s="296"/>
      <c r="U160" s="287"/>
      <c r="V160" s="287"/>
      <c r="W160" s="287"/>
      <c r="X160" s="296"/>
      <c r="Y160" s="287"/>
      <c r="Z160" s="287"/>
      <c r="AA160" s="287"/>
      <c r="AB160" s="296"/>
      <c r="AC160" s="287"/>
      <c r="AD160" s="287"/>
      <c r="AF160" s="67"/>
      <c r="AG160" s="67"/>
      <c r="AK160" s="296"/>
      <c r="AO160" s="296"/>
      <c r="AS160" s="296"/>
    </row>
    <row r="161" spans="1:45" x14ac:dyDescent="0.25">
      <c r="A161" s="347"/>
      <c r="D161" s="296"/>
      <c r="E161" s="287"/>
      <c r="F161" s="287"/>
      <c r="G161" s="287"/>
      <c r="H161" s="296"/>
      <c r="I161" s="287"/>
      <c r="J161" s="287"/>
      <c r="K161" s="287"/>
      <c r="L161" s="296"/>
      <c r="M161" s="287"/>
      <c r="N161" s="287"/>
      <c r="O161" s="287"/>
      <c r="P161" s="296"/>
      <c r="Q161" s="287"/>
      <c r="R161" s="287"/>
      <c r="S161" s="287"/>
      <c r="T161" s="296"/>
      <c r="U161" s="287"/>
      <c r="V161" s="287"/>
      <c r="W161" s="287"/>
      <c r="X161" s="296"/>
      <c r="Y161" s="287"/>
      <c r="Z161" s="287"/>
      <c r="AA161" s="287"/>
      <c r="AB161" s="296"/>
      <c r="AC161" s="287"/>
      <c r="AD161" s="287"/>
      <c r="AF161" s="67"/>
      <c r="AG161" s="67"/>
      <c r="AK161" s="296"/>
      <c r="AO161" s="296"/>
      <c r="AS161" s="296"/>
    </row>
    <row r="162" spans="1:45" x14ac:dyDescent="0.25">
      <c r="A162" s="347"/>
      <c r="D162" s="296"/>
      <c r="E162" s="287"/>
      <c r="F162" s="287"/>
      <c r="G162" s="287"/>
      <c r="H162" s="296"/>
      <c r="I162" s="287"/>
      <c r="J162" s="287"/>
      <c r="K162" s="287"/>
      <c r="L162" s="296"/>
      <c r="M162" s="287"/>
      <c r="N162" s="287"/>
      <c r="O162" s="287"/>
      <c r="P162" s="296"/>
      <c r="Q162" s="287"/>
      <c r="R162" s="287"/>
      <c r="S162" s="287"/>
      <c r="T162" s="296"/>
      <c r="U162" s="287"/>
      <c r="V162" s="287"/>
      <c r="W162" s="287"/>
      <c r="X162" s="296"/>
      <c r="Y162" s="287"/>
      <c r="Z162" s="287"/>
      <c r="AA162" s="287"/>
      <c r="AB162" s="296"/>
      <c r="AC162" s="287"/>
      <c r="AD162" s="287"/>
      <c r="AF162" s="67"/>
      <c r="AG162" s="67"/>
      <c r="AK162" s="296"/>
      <c r="AO162" s="296"/>
      <c r="AS162" s="296"/>
    </row>
    <row r="163" spans="1:45" x14ac:dyDescent="0.25">
      <c r="A163" s="347"/>
      <c r="D163" s="296"/>
      <c r="E163" s="287"/>
      <c r="F163" s="287"/>
      <c r="G163" s="287"/>
      <c r="H163" s="296"/>
      <c r="I163" s="287"/>
      <c r="J163" s="287"/>
      <c r="K163" s="287"/>
      <c r="L163" s="296"/>
      <c r="M163" s="287"/>
      <c r="N163" s="287"/>
      <c r="O163" s="287"/>
      <c r="P163" s="296"/>
      <c r="Q163" s="287"/>
      <c r="R163" s="287"/>
      <c r="S163" s="287"/>
      <c r="T163" s="296"/>
      <c r="U163" s="287"/>
      <c r="V163" s="287"/>
      <c r="W163" s="287"/>
      <c r="X163" s="296"/>
      <c r="Y163" s="287"/>
      <c r="Z163" s="287"/>
      <c r="AA163" s="287"/>
      <c r="AB163" s="296"/>
      <c r="AC163" s="287"/>
      <c r="AD163" s="287"/>
      <c r="AF163" s="67"/>
      <c r="AG163" s="67"/>
      <c r="AK163" s="296"/>
      <c r="AO163" s="296"/>
      <c r="AS163" s="296"/>
    </row>
    <row r="164" spans="1:45" x14ac:dyDescent="0.25">
      <c r="A164" s="347"/>
      <c r="D164" s="296"/>
      <c r="E164" s="287"/>
      <c r="F164" s="287"/>
      <c r="G164" s="287"/>
      <c r="H164" s="296"/>
      <c r="I164" s="287"/>
      <c r="J164" s="287"/>
      <c r="K164" s="287"/>
      <c r="L164" s="296"/>
      <c r="M164" s="287"/>
      <c r="N164" s="287"/>
      <c r="O164" s="287"/>
      <c r="P164" s="296"/>
      <c r="Q164" s="287"/>
      <c r="R164" s="287"/>
      <c r="S164" s="287"/>
      <c r="T164" s="296"/>
      <c r="U164" s="287"/>
      <c r="V164" s="287"/>
      <c r="W164" s="287"/>
      <c r="X164" s="296"/>
      <c r="Y164" s="287"/>
      <c r="Z164" s="287"/>
      <c r="AA164" s="287"/>
      <c r="AB164" s="296"/>
      <c r="AC164" s="287"/>
      <c r="AD164" s="287"/>
      <c r="AF164" s="67"/>
      <c r="AG164" s="67"/>
      <c r="AK164" s="296"/>
      <c r="AO164" s="296"/>
      <c r="AS164" s="296"/>
    </row>
    <row r="165" spans="1:45" x14ac:dyDescent="0.25">
      <c r="A165" s="347"/>
      <c r="D165" s="296"/>
      <c r="E165" s="287"/>
      <c r="F165" s="287"/>
      <c r="G165" s="287"/>
      <c r="H165" s="296"/>
      <c r="I165" s="287"/>
      <c r="J165" s="287"/>
      <c r="K165" s="287"/>
      <c r="L165" s="296"/>
      <c r="M165" s="287"/>
      <c r="N165" s="287"/>
      <c r="O165" s="287"/>
      <c r="P165" s="296"/>
      <c r="Q165" s="287"/>
      <c r="R165" s="287"/>
      <c r="S165" s="287"/>
      <c r="T165" s="296"/>
      <c r="U165" s="287"/>
      <c r="V165" s="287"/>
      <c r="W165" s="287"/>
      <c r="X165" s="296"/>
      <c r="Y165" s="287"/>
      <c r="Z165" s="287"/>
      <c r="AA165" s="287"/>
      <c r="AB165" s="296"/>
      <c r="AC165" s="287"/>
      <c r="AD165" s="287"/>
      <c r="AF165" s="67"/>
      <c r="AG165" s="67"/>
      <c r="AK165" s="296"/>
      <c r="AO165" s="296"/>
      <c r="AS165" s="296"/>
    </row>
    <row r="166" spans="1:45" x14ac:dyDescent="0.25">
      <c r="A166" s="347"/>
      <c r="D166" s="296"/>
      <c r="E166" s="287"/>
      <c r="F166" s="287"/>
      <c r="G166" s="287"/>
      <c r="H166" s="296"/>
      <c r="I166" s="287"/>
      <c r="J166" s="287"/>
      <c r="K166" s="287"/>
      <c r="L166" s="296"/>
      <c r="M166" s="287"/>
      <c r="N166" s="287"/>
      <c r="O166" s="287"/>
      <c r="P166" s="296"/>
      <c r="Q166" s="287"/>
      <c r="R166" s="287"/>
      <c r="S166" s="287"/>
      <c r="T166" s="296"/>
      <c r="U166" s="287"/>
      <c r="V166" s="287"/>
      <c r="W166" s="287"/>
      <c r="X166" s="296"/>
      <c r="Y166" s="287"/>
      <c r="Z166" s="287"/>
      <c r="AA166" s="287"/>
      <c r="AB166" s="296"/>
      <c r="AC166" s="287"/>
      <c r="AD166" s="287"/>
      <c r="AF166" s="67"/>
      <c r="AG166" s="67"/>
      <c r="AK166" s="296"/>
      <c r="AO166" s="296"/>
      <c r="AS166" s="296"/>
    </row>
    <row r="167" spans="1:45" x14ac:dyDescent="0.25">
      <c r="A167" s="347"/>
      <c r="D167" s="296"/>
      <c r="E167" s="287"/>
      <c r="F167" s="287"/>
      <c r="G167" s="287"/>
      <c r="H167" s="296"/>
      <c r="I167" s="287"/>
      <c r="J167" s="287"/>
      <c r="K167" s="287"/>
      <c r="L167" s="296"/>
      <c r="M167" s="287"/>
      <c r="N167" s="287"/>
      <c r="O167" s="287"/>
      <c r="P167" s="296"/>
      <c r="Q167" s="287"/>
      <c r="R167" s="287"/>
      <c r="S167" s="287"/>
      <c r="T167" s="296"/>
      <c r="U167" s="287"/>
      <c r="V167" s="287"/>
      <c r="W167" s="287"/>
      <c r="X167" s="296"/>
      <c r="Y167" s="287"/>
      <c r="Z167" s="287"/>
      <c r="AA167" s="287"/>
      <c r="AB167" s="296"/>
      <c r="AC167" s="287"/>
      <c r="AD167" s="287"/>
      <c r="AF167" s="67"/>
      <c r="AG167" s="67"/>
      <c r="AK167" s="296"/>
      <c r="AO167" s="296"/>
      <c r="AS167" s="296"/>
    </row>
    <row r="168" spans="1:45" x14ac:dyDescent="0.25">
      <c r="A168" s="347"/>
      <c r="D168" s="296"/>
      <c r="E168" s="287"/>
      <c r="F168" s="287"/>
      <c r="G168" s="287"/>
      <c r="H168" s="296"/>
      <c r="I168" s="287"/>
      <c r="J168" s="287"/>
      <c r="K168" s="287"/>
      <c r="L168" s="296"/>
      <c r="M168" s="287"/>
      <c r="N168" s="287"/>
      <c r="O168" s="287"/>
      <c r="P168" s="296"/>
      <c r="Q168" s="287"/>
      <c r="R168" s="287"/>
      <c r="S168" s="287"/>
      <c r="T168" s="296"/>
      <c r="U168" s="287"/>
      <c r="V168" s="287"/>
      <c r="W168" s="287"/>
      <c r="X168" s="296"/>
      <c r="Y168" s="287"/>
      <c r="Z168" s="287"/>
      <c r="AA168" s="287"/>
      <c r="AB168" s="296"/>
      <c r="AC168" s="287"/>
      <c r="AD168" s="287"/>
      <c r="AF168" s="67"/>
      <c r="AG168" s="67"/>
      <c r="AK168" s="296"/>
      <c r="AO168" s="296"/>
      <c r="AS168" s="296"/>
    </row>
    <row r="169" spans="1:45" x14ac:dyDescent="0.25">
      <c r="A169" s="347"/>
      <c r="D169" s="296"/>
      <c r="E169" s="287"/>
      <c r="F169" s="287"/>
      <c r="G169" s="287"/>
      <c r="H169" s="296"/>
      <c r="I169" s="287"/>
      <c r="J169" s="287"/>
      <c r="K169" s="287"/>
      <c r="L169" s="296"/>
      <c r="M169" s="287"/>
      <c r="N169" s="287"/>
      <c r="O169" s="287"/>
      <c r="P169" s="296"/>
      <c r="Q169" s="287"/>
      <c r="R169" s="287"/>
      <c r="S169" s="287"/>
      <c r="T169" s="296"/>
      <c r="U169" s="287"/>
      <c r="V169" s="287"/>
      <c r="W169" s="287"/>
      <c r="X169" s="296"/>
      <c r="Y169" s="287"/>
      <c r="Z169" s="287"/>
      <c r="AA169" s="287"/>
      <c r="AB169" s="296"/>
      <c r="AC169" s="287"/>
      <c r="AD169" s="287"/>
      <c r="AF169" s="67"/>
      <c r="AG169" s="67"/>
      <c r="AK169" s="296"/>
      <c r="AO169" s="296"/>
      <c r="AS169" s="296"/>
    </row>
    <row r="170" spans="1:45" x14ac:dyDescent="0.25">
      <c r="A170" s="347"/>
      <c r="D170" s="296"/>
      <c r="E170" s="287"/>
      <c r="F170" s="287"/>
      <c r="G170" s="287"/>
      <c r="H170" s="296"/>
      <c r="I170" s="287"/>
      <c r="J170" s="287"/>
      <c r="K170" s="287"/>
      <c r="L170" s="296"/>
      <c r="M170" s="287"/>
      <c r="N170" s="287"/>
      <c r="O170" s="287"/>
      <c r="P170" s="296"/>
      <c r="Q170" s="287"/>
      <c r="R170" s="287"/>
      <c r="S170" s="287"/>
      <c r="T170" s="296"/>
      <c r="U170" s="287"/>
      <c r="V170" s="287"/>
      <c r="W170" s="287"/>
      <c r="X170" s="296"/>
      <c r="Y170" s="287"/>
      <c r="Z170" s="287"/>
      <c r="AA170" s="287"/>
      <c r="AB170" s="296"/>
      <c r="AC170" s="287"/>
      <c r="AD170" s="287"/>
      <c r="AF170" s="67"/>
      <c r="AG170" s="67"/>
      <c r="AK170" s="296"/>
      <c r="AO170" s="296"/>
      <c r="AS170" s="296"/>
    </row>
    <row r="171" spans="1:45" x14ac:dyDescent="0.25">
      <c r="A171" s="347"/>
      <c r="D171" s="296"/>
      <c r="E171" s="287"/>
      <c r="F171" s="287"/>
      <c r="G171" s="287"/>
      <c r="H171" s="296"/>
      <c r="I171" s="287"/>
      <c r="J171" s="287"/>
      <c r="K171" s="287"/>
      <c r="L171" s="296"/>
      <c r="M171" s="287"/>
      <c r="N171" s="287"/>
      <c r="O171" s="287"/>
      <c r="P171" s="296"/>
      <c r="Q171" s="287"/>
      <c r="R171" s="287"/>
      <c r="S171" s="287"/>
      <c r="T171" s="296"/>
      <c r="U171" s="287"/>
      <c r="V171" s="287"/>
      <c r="W171" s="287"/>
      <c r="X171" s="296"/>
      <c r="Y171" s="287"/>
      <c r="Z171" s="287"/>
      <c r="AA171" s="287"/>
      <c r="AB171" s="296"/>
      <c r="AC171" s="287"/>
      <c r="AD171" s="287"/>
      <c r="AF171" s="67"/>
      <c r="AG171" s="67"/>
      <c r="AK171" s="296"/>
      <c r="AO171" s="296"/>
      <c r="AS171" s="296"/>
    </row>
    <row r="172" spans="1:45" x14ac:dyDescent="0.25">
      <c r="A172" s="347"/>
      <c r="D172" s="296"/>
      <c r="E172" s="287"/>
      <c r="F172" s="287"/>
      <c r="G172" s="287"/>
      <c r="H172" s="296"/>
      <c r="I172" s="287"/>
      <c r="J172" s="287"/>
      <c r="K172" s="287"/>
      <c r="L172" s="296"/>
      <c r="M172" s="287"/>
      <c r="N172" s="287"/>
      <c r="O172" s="287"/>
      <c r="P172" s="296"/>
      <c r="Q172" s="287"/>
      <c r="R172" s="287"/>
      <c r="S172" s="287"/>
      <c r="T172" s="296"/>
      <c r="U172" s="287"/>
      <c r="V172" s="287"/>
      <c r="W172" s="287"/>
      <c r="X172" s="296"/>
      <c r="Y172" s="287"/>
      <c r="Z172" s="287"/>
      <c r="AA172" s="287"/>
      <c r="AB172" s="296"/>
      <c r="AC172" s="287"/>
      <c r="AD172" s="287"/>
      <c r="AF172" s="67"/>
      <c r="AG172" s="67"/>
      <c r="AK172" s="296"/>
      <c r="AO172" s="296"/>
      <c r="AS172" s="296"/>
    </row>
    <row r="173" spans="1:45" x14ac:dyDescent="0.25">
      <c r="A173" s="347"/>
      <c r="D173" s="296"/>
      <c r="E173" s="287"/>
      <c r="F173" s="287"/>
      <c r="G173" s="287"/>
      <c r="H173" s="296"/>
      <c r="I173" s="287"/>
      <c r="J173" s="287"/>
      <c r="K173" s="287"/>
      <c r="L173" s="296"/>
      <c r="M173" s="287"/>
      <c r="N173" s="287"/>
      <c r="O173" s="287"/>
      <c r="P173" s="296"/>
      <c r="Q173" s="287"/>
      <c r="R173" s="287"/>
      <c r="S173" s="287"/>
      <c r="T173" s="296"/>
      <c r="U173" s="287"/>
      <c r="V173" s="287"/>
      <c r="W173" s="287"/>
      <c r="X173" s="296"/>
      <c r="Y173" s="287"/>
      <c r="Z173" s="287"/>
      <c r="AA173" s="287"/>
      <c r="AB173" s="296"/>
      <c r="AC173" s="287"/>
      <c r="AD173" s="287"/>
      <c r="AF173" s="67"/>
      <c r="AG173" s="67"/>
      <c r="AK173" s="296"/>
      <c r="AO173" s="296"/>
      <c r="AS173" s="296"/>
    </row>
    <row r="174" spans="1:45" x14ac:dyDescent="0.25">
      <c r="A174" s="347"/>
      <c r="D174" s="296"/>
      <c r="E174" s="287"/>
      <c r="F174" s="287"/>
      <c r="G174" s="287"/>
      <c r="H174" s="296"/>
      <c r="I174" s="287"/>
      <c r="J174" s="287"/>
      <c r="K174" s="287"/>
      <c r="L174" s="296"/>
      <c r="M174" s="287"/>
      <c r="N174" s="287"/>
      <c r="O174" s="287"/>
      <c r="P174" s="296"/>
      <c r="Q174" s="287"/>
      <c r="R174" s="287"/>
      <c r="S174" s="287"/>
      <c r="T174" s="296"/>
      <c r="U174" s="287"/>
      <c r="V174" s="287"/>
      <c r="W174" s="287"/>
      <c r="X174" s="296"/>
      <c r="Y174" s="287"/>
      <c r="Z174" s="287"/>
      <c r="AA174" s="287"/>
      <c r="AB174" s="296"/>
      <c r="AC174" s="287"/>
      <c r="AD174" s="287"/>
      <c r="AF174" s="67"/>
      <c r="AG174" s="67"/>
      <c r="AK174" s="296"/>
      <c r="AO174" s="296"/>
      <c r="AS174" s="296"/>
    </row>
    <row r="175" spans="1:45" x14ac:dyDescent="0.25">
      <c r="A175" s="347"/>
      <c r="D175" s="296"/>
      <c r="E175" s="287"/>
      <c r="F175" s="287"/>
      <c r="G175" s="287"/>
      <c r="H175" s="296"/>
      <c r="I175" s="287"/>
      <c r="J175" s="287"/>
      <c r="K175" s="287"/>
      <c r="L175" s="296"/>
      <c r="M175" s="287"/>
      <c r="N175" s="287"/>
      <c r="O175" s="287"/>
      <c r="P175" s="296"/>
      <c r="Q175" s="287"/>
      <c r="R175" s="287"/>
      <c r="S175" s="287"/>
      <c r="T175" s="296"/>
      <c r="U175" s="287"/>
      <c r="V175" s="287"/>
      <c r="W175" s="287"/>
      <c r="X175" s="296"/>
      <c r="Y175" s="287"/>
      <c r="Z175" s="287"/>
      <c r="AA175" s="287"/>
      <c r="AB175" s="296"/>
      <c r="AC175" s="287"/>
      <c r="AD175" s="287"/>
      <c r="AF175" s="67"/>
      <c r="AG175" s="67"/>
      <c r="AK175" s="296"/>
      <c r="AO175" s="296"/>
      <c r="AS175" s="296"/>
    </row>
    <row r="176" spans="1:45" x14ac:dyDescent="0.25">
      <c r="A176" s="347"/>
      <c r="D176" s="296"/>
      <c r="E176" s="287"/>
      <c r="F176" s="287"/>
      <c r="G176" s="287"/>
      <c r="H176" s="296"/>
      <c r="I176" s="287"/>
      <c r="J176" s="287"/>
      <c r="K176" s="287"/>
      <c r="L176" s="296"/>
      <c r="M176" s="287"/>
      <c r="N176" s="287"/>
      <c r="O176" s="287"/>
      <c r="P176" s="296"/>
      <c r="Q176" s="287"/>
      <c r="R176" s="287"/>
      <c r="S176" s="287"/>
      <c r="T176" s="296"/>
      <c r="U176" s="287"/>
      <c r="V176" s="287"/>
      <c r="W176" s="287"/>
      <c r="X176" s="296"/>
      <c r="Y176" s="287"/>
      <c r="Z176" s="287"/>
      <c r="AA176" s="287"/>
      <c r="AB176" s="296"/>
      <c r="AC176" s="287"/>
      <c r="AD176" s="287"/>
      <c r="AF176" s="67"/>
      <c r="AG176" s="67"/>
      <c r="AK176" s="296"/>
      <c r="AO176" s="296"/>
      <c r="AS176" s="296"/>
    </row>
    <row r="177" spans="1:45" x14ac:dyDescent="0.25">
      <c r="A177" s="347"/>
      <c r="D177" s="296"/>
      <c r="E177" s="287"/>
      <c r="F177" s="287"/>
      <c r="G177" s="287"/>
      <c r="H177" s="296"/>
      <c r="I177" s="287"/>
      <c r="J177" s="287"/>
      <c r="K177" s="287"/>
      <c r="L177" s="296"/>
      <c r="M177" s="287"/>
      <c r="N177" s="287"/>
      <c r="O177" s="287"/>
      <c r="P177" s="296"/>
      <c r="Q177" s="287"/>
      <c r="R177" s="287"/>
      <c r="S177" s="287"/>
      <c r="T177" s="296"/>
      <c r="U177" s="287"/>
      <c r="V177" s="287"/>
      <c r="W177" s="287"/>
      <c r="X177" s="296"/>
      <c r="Y177" s="287"/>
      <c r="Z177" s="287"/>
      <c r="AA177" s="287"/>
      <c r="AB177" s="296"/>
      <c r="AC177" s="287"/>
      <c r="AD177" s="287"/>
      <c r="AF177" s="67"/>
      <c r="AG177" s="67"/>
      <c r="AK177" s="296"/>
      <c r="AO177" s="296"/>
      <c r="AS177" s="296"/>
    </row>
    <row r="178" spans="1:45" x14ac:dyDescent="0.25">
      <c r="A178" s="347"/>
      <c r="D178" s="296"/>
      <c r="E178" s="287"/>
      <c r="F178" s="287"/>
      <c r="G178" s="287"/>
      <c r="H178" s="296"/>
      <c r="I178" s="287"/>
      <c r="J178" s="287"/>
      <c r="K178" s="287"/>
      <c r="L178" s="296"/>
      <c r="M178" s="287"/>
      <c r="N178" s="287"/>
      <c r="O178" s="287"/>
      <c r="P178" s="296"/>
      <c r="Q178" s="287"/>
      <c r="R178" s="287"/>
      <c r="S178" s="287"/>
      <c r="T178" s="296"/>
      <c r="U178" s="287"/>
      <c r="V178" s="287"/>
      <c r="W178" s="287"/>
      <c r="X178" s="296"/>
      <c r="Y178" s="287"/>
      <c r="Z178" s="287"/>
      <c r="AA178" s="287"/>
      <c r="AB178" s="296"/>
      <c r="AC178" s="287"/>
      <c r="AD178" s="287"/>
      <c r="AF178" s="67"/>
      <c r="AG178" s="67"/>
      <c r="AK178" s="296"/>
      <c r="AO178" s="296"/>
      <c r="AS178" s="296"/>
    </row>
    <row r="179" spans="1:45" x14ac:dyDescent="0.25">
      <c r="A179" s="347"/>
      <c r="D179" s="296"/>
      <c r="E179" s="287"/>
      <c r="F179" s="287"/>
      <c r="G179" s="287"/>
      <c r="H179" s="296"/>
      <c r="I179" s="287"/>
      <c r="J179" s="287"/>
      <c r="K179" s="287"/>
      <c r="L179" s="296"/>
      <c r="M179" s="287"/>
      <c r="N179" s="287"/>
      <c r="O179" s="287"/>
      <c r="P179" s="296"/>
      <c r="Q179" s="287"/>
      <c r="R179" s="287"/>
      <c r="S179" s="287"/>
      <c r="T179" s="296"/>
      <c r="U179" s="287"/>
      <c r="V179" s="287"/>
      <c r="W179" s="287"/>
      <c r="X179" s="296"/>
      <c r="Y179" s="287"/>
      <c r="Z179" s="287"/>
      <c r="AA179" s="287"/>
      <c r="AB179" s="296"/>
      <c r="AC179" s="287"/>
      <c r="AD179" s="287"/>
      <c r="AF179" s="67"/>
      <c r="AG179" s="67"/>
      <c r="AK179" s="296"/>
      <c r="AO179" s="296"/>
      <c r="AS179" s="296"/>
    </row>
    <row r="180" spans="1:45" x14ac:dyDescent="0.25">
      <c r="A180" s="347"/>
      <c r="D180" s="296"/>
      <c r="E180" s="287"/>
      <c r="F180" s="287"/>
      <c r="G180" s="287"/>
      <c r="H180" s="296"/>
      <c r="I180" s="287"/>
      <c r="J180" s="287"/>
      <c r="K180" s="287"/>
      <c r="L180" s="296"/>
      <c r="M180" s="287"/>
      <c r="N180" s="287"/>
      <c r="O180" s="287"/>
      <c r="P180" s="296"/>
      <c r="Q180" s="287"/>
      <c r="R180" s="287"/>
      <c r="S180" s="287"/>
      <c r="T180" s="296"/>
      <c r="U180" s="287"/>
      <c r="V180" s="287"/>
      <c r="W180" s="287"/>
      <c r="X180" s="296"/>
      <c r="Y180" s="287"/>
      <c r="Z180" s="287"/>
      <c r="AA180" s="287"/>
      <c r="AB180" s="296"/>
      <c r="AC180" s="287"/>
      <c r="AD180" s="287"/>
      <c r="AF180" s="67"/>
      <c r="AG180" s="67"/>
      <c r="AK180" s="296"/>
      <c r="AO180" s="296"/>
      <c r="AS180" s="296"/>
    </row>
    <row r="181" spans="1:45" x14ac:dyDescent="0.25">
      <c r="A181" s="347"/>
      <c r="D181" s="296"/>
      <c r="E181" s="287"/>
      <c r="F181" s="287"/>
      <c r="G181" s="287"/>
      <c r="H181" s="296"/>
      <c r="I181" s="287"/>
      <c r="J181" s="287"/>
      <c r="K181" s="287"/>
      <c r="L181" s="296"/>
      <c r="M181" s="287"/>
      <c r="N181" s="287"/>
      <c r="O181" s="287"/>
      <c r="P181" s="296"/>
      <c r="Q181" s="287"/>
      <c r="R181" s="287"/>
      <c r="S181" s="287"/>
      <c r="T181" s="296"/>
      <c r="U181" s="287"/>
      <c r="V181" s="287"/>
      <c r="W181" s="287"/>
      <c r="X181" s="296"/>
      <c r="Y181" s="287"/>
      <c r="Z181" s="287"/>
      <c r="AA181" s="287"/>
      <c r="AB181" s="296"/>
      <c r="AC181" s="287"/>
      <c r="AD181" s="287"/>
      <c r="AF181" s="67"/>
      <c r="AG181" s="67"/>
      <c r="AK181" s="296"/>
      <c r="AO181" s="296"/>
      <c r="AS181" s="296"/>
    </row>
    <row r="182" spans="1:45" x14ac:dyDescent="0.25">
      <c r="A182" s="347"/>
      <c r="D182" s="296"/>
      <c r="E182" s="287"/>
      <c r="F182" s="287"/>
      <c r="G182" s="287"/>
      <c r="H182" s="296"/>
      <c r="I182" s="287"/>
      <c r="J182" s="287"/>
      <c r="K182" s="287"/>
      <c r="L182" s="296"/>
      <c r="M182" s="287"/>
      <c r="N182" s="287"/>
      <c r="O182" s="287"/>
      <c r="P182" s="296"/>
      <c r="Q182" s="287"/>
      <c r="R182" s="287"/>
      <c r="S182" s="287"/>
      <c r="T182" s="296"/>
      <c r="U182" s="287"/>
      <c r="V182" s="287"/>
      <c r="W182" s="287"/>
      <c r="X182" s="296"/>
      <c r="Y182" s="287"/>
      <c r="Z182" s="287"/>
      <c r="AA182" s="287"/>
      <c r="AB182" s="296"/>
      <c r="AC182" s="287"/>
      <c r="AD182" s="287"/>
      <c r="AF182" s="67"/>
      <c r="AG182" s="67"/>
      <c r="AK182" s="296"/>
      <c r="AO182" s="296"/>
      <c r="AS182" s="296"/>
    </row>
    <row r="183" spans="1:45" x14ac:dyDescent="0.25">
      <c r="A183" s="347"/>
      <c r="D183" s="296"/>
      <c r="E183" s="287"/>
      <c r="F183" s="287"/>
      <c r="G183" s="287"/>
      <c r="H183" s="296"/>
      <c r="I183" s="287"/>
      <c r="J183" s="287"/>
      <c r="K183" s="287"/>
      <c r="L183" s="296"/>
      <c r="M183" s="287"/>
      <c r="N183" s="287"/>
      <c r="O183" s="287"/>
      <c r="P183" s="296"/>
      <c r="Q183" s="287"/>
      <c r="R183" s="287"/>
      <c r="S183" s="287"/>
      <c r="T183" s="296"/>
      <c r="U183" s="287"/>
      <c r="V183" s="287"/>
      <c r="W183" s="287"/>
      <c r="X183" s="296"/>
      <c r="Y183" s="287"/>
      <c r="Z183" s="287"/>
      <c r="AA183" s="287"/>
      <c r="AB183" s="296"/>
      <c r="AC183" s="287"/>
      <c r="AD183" s="287"/>
      <c r="AF183" s="67"/>
      <c r="AG183" s="67"/>
      <c r="AK183" s="296"/>
      <c r="AO183" s="296"/>
      <c r="AS183" s="296"/>
    </row>
    <row r="184" spans="1:45" x14ac:dyDescent="0.25">
      <c r="A184" s="347"/>
      <c r="D184" s="296"/>
      <c r="E184" s="287"/>
      <c r="F184" s="287"/>
      <c r="G184" s="287"/>
      <c r="H184" s="296"/>
      <c r="I184" s="287"/>
      <c r="J184" s="287"/>
      <c r="K184" s="287"/>
      <c r="L184" s="296"/>
      <c r="M184" s="287"/>
      <c r="N184" s="287"/>
      <c r="O184" s="287"/>
      <c r="P184" s="296"/>
      <c r="Q184" s="287"/>
      <c r="R184" s="287"/>
      <c r="S184" s="287"/>
      <c r="T184" s="296"/>
      <c r="U184" s="287"/>
      <c r="V184" s="287"/>
      <c r="W184" s="287"/>
      <c r="X184" s="296"/>
      <c r="Y184" s="287"/>
      <c r="Z184" s="287"/>
      <c r="AA184" s="287"/>
      <c r="AB184" s="296"/>
      <c r="AC184" s="287"/>
      <c r="AD184" s="287"/>
      <c r="AF184" s="67"/>
      <c r="AG184" s="67"/>
      <c r="AK184" s="296"/>
      <c r="AO184" s="296"/>
      <c r="AS184" s="296"/>
    </row>
    <row r="185" spans="1:45" x14ac:dyDescent="0.25">
      <c r="A185" s="347"/>
      <c r="D185" s="296"/>
      <c r="E185" s="287"/>
      <c r="F185" s="287"/>
      <c r="G185" s="287"/>
      <c r="H185" s="296"/>
      <c r="I185" s="287"/>
      <c r="J185" s="287"/>
      <c r="K185" s="287"/>
      <c r="L185" s="296"/>
      <c r="M185" s="287"/>
      <c r="N185" s="287"/>
      <c r="O185" s="287"/>
      <c r="P185" s="296"/>
      <c r="Q185" s="287"/>
      <c r="R185" s="287"/>
      <c r="S185" s="287"/>
      <c r="T185" s="296"/>
      <c r="U185" s="287"/>
      <c r="V185" s="287"/>
      <c r="W185" s="287"/>
      <c r="X185" s="296"/>
      <c r="Y185" s="287"/>
      <c r="Z185" s="287"/>
      <c r="AA185" s="287"/>
      <c r="AB185" s="296"/>
      <c r="AC185" s="287"/>
      <c r="AD185" s="287"/>
      <c r="AF185" s="67"/>
      <c r="AG185" s="67"/>
      <c r="AK185" s="296"/>
      <c r="AO185" s="296"/>
      <c r="AS185" s="296"/>
    </row>
    <row r="186" spans="1:45" x14ac:dyDescent="0.25">
      <c r="A186" s="347"/>
      <c r="D186" s="296"/>
      <c r="E186" s="287"/>
      <c r="F186" s="287"/>
      <c r="G186" s="287"/>
      <c r="H186" s="296"/>
      <c r="I186" s="287"/>
      <c r="J186" s="287"/>
      <c r="K186" s="287"/>
      <c r="L186" s="296"/>
      <c r="M186" s="287"/>
      <c r="N186" s="287"/>
      <c r="O186" s="287"/>
      <c r="P186" s="296"/>
      <c r="Q186" s="287"/>
      <c r="R186" s="287"/>
      <c r="S186" s="287"/>
      <c r="T186" s="296"/>
      <c r="U186" s="287"/>
      <c r="V186" s="287"/>
      <c r="W186" s="287"/>
      <c r="X186" s="296"/>
      <c r="Y186" s="287"/>
      <c r="Z186" s="287"/>
      <c r="AA186" s="287"/>
      <c r="AB186" s="296"/>
      <c r="AC186" s="287"/>
      <c r="AD186" s="287"/>
      <c r="AF186" s="67"/>
      <c r="AG186" s="67"/>
      <c r="AK186" s="296"/>
      <c r="AO186" s="296"/>
      <c r="AS186" s="296"/>
    </row>
    <row r="187" spans="1:45" x14ac:dyDescent="0.25">
      <c r="A187" s="347"/>
      <c r="D187" s="296"/>
      <c r="E187" s="287"/>
      <c r="F187" s="287"/>
      <c r="G187" s="287"/>
      <c r="H187" s="296"/>
      <c r="I187" s="287"/>
      <c r="J187" s="287"/>
      <c r="K187" s="287"/>
      <c r="L187" s="296"/>
      <c r="M187" s="287"/>
      <c r="N187" s="287"/>
      <c r="O187" s="287"/>
      <c r="P187" s="296"/>
      <c r="Q187" s="287"/>
      <c r="R187" s="287"/>
      <c r="S187" s="287"/>
      <c r="T187" s="296"/>
      <c r="U187" s="287"/>
      <c r="V187" s="287"/>
      <c r="W187" s="287"/>
      <c r="X187" s="296"/>
      <c r="Y187" s="287"/>
      <c r="Z187" s="287"/>
      <c r="AA187" s="287"/>
      <c r="AB187" s="296"/>
      <c r="AC187" s="287"/>
      <c r="AD187" s="287"/>
      <c r="AF187" s="67"/>
      <c r="AG187" s="67"/>
      <c r="AK187" s="296"/>
      <c r="AO187" s="296"/>
      <c r="AS187" s="296"/>
    </row>
    <row r="188" spans="1:45" x14ac:dyDescent="0.25">
      <c r="A188" s="347"/>
      <c r="D188" s="296"/>
      <c r="E188" s="287"/>
      <c r="F188" s="287"/>
      <c r="G188" s="287"/>
      <c r="H188" s="296"/>
      <c r="I188" s="287"/>
      <c r="J188" s="287"/>
      <c r="K188" s="287"/>
      <c r="L188" s="296"/>
      <c r="M188" s="287"/>
      <c r="N188" s="287"/>
      <c r="O188" s="287"/>
      <c r="P188" s="296"/>
      <c r="Q188" s="287"/>
      <c r="R188" s="287"/>
      <c r="S188" s="287"/>
      <c r="T188" s="296"/>
      <c r="U188" s="287"/>
      <c r="V188" s="287"/>
      <c r="W188" s="287"/>
      <c r="X188" s="296"/>
      <c r="Y188" s="287"/>
      <c r="Z188" s="287"/>
      <c r="AA188" s="287"/>
      <c r="AB188" s="296"/>
      <c r="AC188" s="287"/>
      <c r="AD188" s="287"/>
      <c r="AF188" s="67"/>
      <c r="AG188" s="67"/>
      <c r="AK188" s="296"/>
      <c r="AO188" s="296"/>
      <c r="AS188" s="296"/>
    </row>
    <row r="189" spans="1:45" x14ac:dyDescent="0.25">
      <c r="A189" s="347"/>
      <c r="D189" s="296"/>
      <c r="E189" s="287"/>
      <c r="F189" s="287"/>
      <c r="G189" s="287"/>
      <c r="H189" s="296"/>
      <c r="I189" s="287"/>
      <c r="J189" s="287"/>
      <c r="K189" s="287"/>
      <c r="L189" s="296"/>
      <c r="M189" s="287"/>
      <c r="N189" s="287"/>
      <c r="O189" s="287"/>
      <c r="P189" s="296"/>
      <c r="Q189" s="287"/>
      <c r="R189" s="287"/>
      <c r="S189" s="287"/>
      <c r="T189" s="296"/>
      <c r="U189" s="287"/>
      <c r="V189" s="287"/>
      <c r="W189" s="287"/>
      <c r="X189" s="296"/>
      <c r="Y189" s="287"/>
      <c r="Z189" s="287"/>
      <c r="AA189" s="287"/>
      <c r="AB189" s="296"/>
      <c r="AC189" s="287"/>
      <c r="AD189" s="287"/>
      <c r="AF189" s="67"/>
      <c r="AG189" s="67"/>
      <c r="AK189" s="296"/>
      <c r="AO189" s="296"/>
      <c r="AS189" s="296"/>
    </row>
    <row r="190" spans="1:45" x14ac:dyDescent="0.25">
      <c r="A190" s="347"/>
      <c r="D190" s="296"/>
      <c r="E190" s="287"/>
      <c r="F190" s="287"/>
      <c r="G190" s="287"/>
      <c r="H190" s="296"/>
      <c r="I190" s="287"/>
      <c r="J190" s="287"/>
      <c r="K190" s="287"/>
      <c r="L190" s="296"/>
      <c r="M190" s="287"/>
      <c r="N190" s="287"/>
      <c r="O190" s="287"/>
      <c r="P190" s="296"/>
      <c r="Q190" s="287"/>
      <c r="R190" s="287"/>
      <c r="S190" s="287"/>
      <c r="T190" s="296"/>
      <c r="U190" s="287"/>
      <c r="V190" s="287"/>
      <c r="W190" s="287"/>
      <c r="X190" s="296"/>
      <c r="Y190" s="287"/>
      <c r="Z190" s="287"/>
      <c r="AA190" s="287"/>
      <c r="AB190" s="296"/>
      <c r="AC190" s="287"/>
      <c r="AD190" s="287"/>
      <c r="AF190" s="67"/>
      <c r="AG190" s="67"/>
      <c r="AK190" s="296"/>
      <c r="AO190" s="296"/>
      <c r="AS190" s="296"/>
    </row>
    <row r="191" spans="1:45" x14ac:dyDescent="0.25">
      <c r="A191" s="347"/>
      <c r="D191" s="296"/>
      <c r="E191" s="287"/>
      <c r="F191" s="287"/>
      <c r="G191" s="287"/>
      <c r="H191" s="296"/>
      <c r="I191" s="287"/>
      <c r="J191" s="287"/>
      <c r="K191" s="287"/>
      <c r="L191" s="296"/>
      <c r="M191" s="287"/>
      <c r="N191" s="287"/>
      <c r="O191" s="287"/>
      <c r="P191" s="296"/>
      <c r="Q191" s="287"/>
      <c r="R191" s="287"/>
      <c r="S191" s="287"/>
      <c r="T191" s="296"/>
      <c r="U191" s="287"/>
      <c r="V191" s="287"/>
      <c r="W191" s="287"/>
      <c r="X191" s="296"/>
      <c r="Y191" s="287"/>
      <c r="Z191" s="287"/>
      <c r="AA191" s="287"/>
      <c r="AB191" s="296"/>
      <c r="AC191" s="287"/>
      <c r="AD191" s="287"/>
      <c r="AF191" s="67"/>
      <c r="AG191" s="67"/>
      <c r="AK191" s="296"/>
      <c r="AO191" s="296"/>
      <c r="AS191" s="296"/>
    </row>
    <row r="192" spans="1:45" x14ac:dyDescent="0.25">
      <c r="A192" s="347"/>
      <c r="D192" s="296"/>
      <c r="E192" s="287"/>
      <c r="F192" s="287"/>
      <c r="G192" s="287"/>
      <c r="H192" s="296"/>
      <c r="I192" s="287"/>
      <c r="J192" s="287"/>
      <c r="K192" s="287"/>
      <c r="L192" s="296"/>
      <c r="M192" s="287"/>
      <c r="N192" s="287"/>
      <c r="O192" s="287"/>
      <c r="P192" s="296"/>
      <c r="Q192" s="287"/>
      <c r="R192" s="287"/>
      <c r="S192" s="287"/>
      <c r="T192" s="296"/>
      <c r="U192" s="287"/>
      <c r="V192" s="287"/>
      <c r="W192" s="287"/>
      <c r="X192" s="296"/>
      <c r="Y192" s="287"/>
      <c r="Z192" s="287"/>
      <c r="AA192" s="287"/>
      <c r="AB192" s="296"/>
      <c r="AC192" s="287"/>
      <c r="AD192" s="287"/>
      <c r="AF192" s="67"/>
      <c r="AG192" s="67"/>
      <c r="AK192" s="296"/>
      <c r="AO192" s="296"/>
      <c r="AS192" s="296"/>
    </row>
    <row r="193" spans="1:45" x14ac:dyDescent="0.25">
      <c r="A193" s="347"/>
      <c r="D193" s="296"/>
      <c r="E193" s="287"/>
      <c r="F193" s="287"/>
      <c r="G193" s="287"/>
      <c r="H193" s="296"/>
      <c r="I193" s="287"/>
      <c r="J193" s="287"/>
      <c r="K193" s="287"/>
      <c r="L193" s="296"/>
      <c r="M193" s="287"/>
      <c r="N193" s="287"/>
      <c r="O193" s="287"/>
      <c r="P193" s="296"/>
      <c r="Q193" s="287"/>
      <c r="R193" s="287"/>
      <c r="S193" s="287"/>
      <c r="T193" s="296"/>
      <c r="U193" s="287"/>
      <c r="V193" s="287"/>
      <c r="W193" s="287"/>
      <c r="X193" s="296"/>
      <c r="Y193" s="287"/>
      <c r="Z193" s="287"/>
      <c r="AA193" s="287"/>
      <c r="AB193" s="296"/>
      <c r="AC193" s="287"/>
      <c r="AD193" s="287"/>
      <c r="AF193" s="67"/>
      <c r="AG193" s="67"/>
      <c r="AK193" s="296"/>
      <c r="AO193" s="296"/>
      <c r="AS193" s="296"/>
    </row>
    <row r="194" spans="1:45" x14ac:dyDescent="0.25">
      <c r="A194" s="347"/>
      <c r="D194" s="296"/>
      <c r="E194" s="287"/>
      <c r="F194" s="287"/>
      <c r="G194" s="287"/>
      <c r="H194" s="296"/>
      <c r="I194" s="287"/>
      <c r="J194" s="287"/>
      <c r="K194" s="287"/>
      <c r="L194" s="296"/>
      <c r="M194" s="287"/>
      <c r="N194" s="287"/>
      <c r="O194" s="287"/>
      <c r="P194" s="296"/>
      <c r="Q194" s="287"/>
      <c r="R194" s="287"/>
      <c r="S194" s="287"/>
      <c r="T194" s="296"/>
      <c r="U194" s="287"/>
      <c r="V194" s="287"/>
      <c r="W194" s="287"/>
      <c r="X194" s="296"/>
      <c r="Y194" s="287"/>
      <c r="Z194" s="287"/>
      <c r="AA194" s="287"/>
      <c r="AB194" s="296"/>
      <c r="AC194" s="287"/>
      <c r="AD194" s="287"/>
      <c r="AF194" s="67"/>
      <c r="AG194" s="67"/>
      <c r="AK194" s="296"/>
      <c r="AO194" s="296"/>
      <c r="AS194" s="296"/>
    </row>
    <row r="195" spans="1:45" x14ac:dyDescent="0.25">
      <c r="A195" s="347"/>
      <c r="D195" s="296"/>
      <c r="E195" s="287"/>
      <c r="F195" s="287"/>
      <c r="G195" s="287"/>
      <c r="H195" s="296"/>
      <c r="I195" s="287"/>
      <c r="J195" s="287"/>
      <c r="K195" s="287"/>
      <c r="L195" s="296"/>
      <c r="M195" s="287"/>
      <c r="N195" s="287"/>
      <c r="O195" s="287"/>
      <c r="P195" s="296"/>
      <c r="Q195" s="287"/>
      <c r="R195" s="287"/>
      <c r="S195" s="287"/>
      <c r="T195" s="296"/>
      <c r="U195" s="287"/>
      <c r="V195" s="287"/>
      <c r="W195" s="287"/>
      <c r="X195" s="296"/>
      <c r="Y195" s="287"/>
      <c r="Z195" s="287"/>
      <c r="AA195" s="287"/>
      <c r="AB195" s="296"/>
      <c r="AC195" s="287"/>
      <c r="AD195" s="287"/>
      <c r="AF195" s="67"/>
      <c r="AG195" s="67"/>
      <c r="AK195" s="296"/>
      <c r="AO195" s="296"/>
      <c r="AS195" s="296"/>
    </row>
    <row r="196" spans="1:45" x14ac:dyDescent="0.25">
      <c r="A196" s="347"/>
      <c r="D196" s="296"/>
      <c r="E196" s="287"/>
      <c r="F196" s="287"/>
      <c r="G196" s="287"/>
      <c r="H196" s="296"/>
      <c r="I196" s="287"/>
      <c r="J196" s="287"/>
      <c r="K196" s="287"/>
      <c r="L196" s="296"/>
      <c r="M196" s="287"/>
      <c r="N196" s="287"/>
      <c r="O196" s="287"/>
      <c r="P196" s="296"/>
      <c r="Q196" s="287"/>
      <c r="R196" s="287"/>
      <c r="S196" s="287"/>
      <c r="T196" s="296"/>
      <c r="U196" s="287"/>
      <c r="V196" s="287"/>
      <c r="W196" s="287"/>
      <c r="X196" s="296"/>
      <c r="Y196" s="287"/>
      <c r="Z196" s="287"/>
      <c r="AA196" s="287"/>
      <c r="AB196" s="296"/>
      <c r="AC196" s="287"/>
      <c r="AD196" s="287"/>
      <c r="AF196" s="67"/>
      <c r="AG196" s="67"/>
      <c r="AK196" s="296"/>
      <c r="AO196" s="296"/>
      <c r="AS196" s="296"/>
    </row>
    <row r="197" spans="1:45" x14ac:dyDescent="0.25">
      <c r="A197" s="347"/>
      <c r="D197" s="296"/>
      <c r="E197" s="287"/>
      <c r="F197" s="287"/>
      <c r="G197" s="287"/>
      <c r="H197" s="296"/>
      <c r="I197" s="287"/>
      <c r="J197" s="287"/>
      <c r="K197" s="287"/>
      <c r="L197" s="296"/>
      <c r="M197" s="287"/>
      <c r="N197" s="287"/>
      <c r="O197" s="287"/>
      <c r="P197" s="296"/>
      <c r="Q197" s="287"/>
      <c r="R197" s="287"/>
      <c r="S197" s="287"/>
      <c r="T197" s="296"/>
      <c r="U197" s="287"/>
      <c r="V197" s="287"/>
      <c r="W197" s="287"/>
      <c r="X197" s="296"/>
      <c r="Y197" s="287"/>
      <c r="Z197" s="287"/>
      <c r="AA197" s="287"/>
      <c r="AB197" s="296"/>
      <c r="AC197" s="287"/>
      <c r="AD197" s="287"/>
      <c r="AF197" s="67"/>
      <c r="AG197" s="67"/>
      <c r="AK197" s="296"/>
      <c r="AO197" s="296"/>
      <c r="AS197" s="296"/>
    </row>
    <row r="198" spans="1:45" x14ac:dyDescent="0.25">
      <c r="A198" s="347"/>
      <c r="D198" s="296"/>
      <c r="E198" s="287"/>
      <c r="F198" s="287"/>
      <c r="G198" s="287"/>
      <c r="H198" s="296"/>
      <c r="I198" s="287"/>
      <c r="J198" s="287"/>
      <c r="K198" s="287"/>
      <c r="L198" s="296"/>
      <c r="M198" s="287"/>
      <c r="N198" s="287"/>
      <c r="O198" s="287"/>
      <c r="P198" s="296"/>
      <c r="Q198" s="287"/>
      <c r="R198" s="287"/>
      <c r="S198" s="287"/>
      <c r="T198" s="296"/>
      <c r="U198" s="287"/>
      <c r="V198" s="287"/>
      <c r="W198" s="287"/>
      <c r="X198" s="296"/>
      <c r="Y198" s="287"/>
      <c r="Z198" s="287"/>
      <c r="AA198" s="287"/>
      <c r="AB198" s="296"/>
      <c r="AC198" s="287"/>
      <c r="AD198" s="287"/>
      <c r="AF198" s="67"/>
      <c r="AG198" s="67"/>
      <c r="AK198" s="296"/>
      <c r="AO198" s="296"/>
      <c r="AS198" s="296"/>
    </row>
    <row r="199" spans="1:45" x14ac:dyDescent="0.25">
      <c r="A199" s="347"/>
      <c r="D199" s="296"/>
      <c r="E199" s="287"/>
      <c r="F199" s="287"/>
      <c r="G199" s="287"/>
      <c r="H199" s="296"/>
      <c r="I199" s="287"/>
      <c r="J199" s="287"/>
      <c r="K199" s="287"/>
      <c r="L199" s="296"/>
      <c r="M199" s="287"/>
      <c r="N199" s="287"/>
      <c r="O199" s="287"/>
      <c r="P199" s="296"/>
      <c r="Q199" s="287"/>
      <c r="R199" s="287"/>
      <c r="S199" s="287"/>
      <c r="T199" s="296"/>
      <c r="U199" s="287"/>
      <c r="V199" s="287"/>
      <c r="W199" s="287"/>
      <c r="X199" s="296"/>
      <c r="Y199" s="287"/>
      <c r="Z199" s="287"/>
      <c r="AA199" s="287"/>
      <c r="AB199" s="296"/>
      <c r="AC199" s="287"/>
      <c r="AD199" s="287"/>
      <c r="AF199" s="67"/>
      <c r="AG199" s="67"/>
      <c r="AK199" s="296"/>
      <c r="AO199" s="296"/>
      <c r="AS199" s="296"/>
    </row>
    <row r="200" spans="1:45" x14ac:dyDescent="0.25">
      <c r="A200" s="347"/>
      <c r="D200" s="296"/>
      <c r="E200" s="287"/>
      <c r="F200" s="287"/>
      <c r="G200" s="287"/>
      <c r="H200" s="296"/>
      <c r="I200" s="287"/>
      <c r="J200" s="287"/>
      <c r="K200" s="287"/>
      <c r="L200" s="296"/>
      <c r="M200" s="287"/>
      <c r="N200" s="287"/>
      <c r="O200" s="287"/>
      <c r="P200" s="296"/>
      <c r="Q200" s="287"/>
      <c r="R200" s="287"/>
      <c r="S200" s="287"/>
      <c r="T200" s="296"/>
      <c r="U200" s="287"/>
      <c r="V200" s="287"/>
      <c r="W200" s="287"/>
      <c r="X200" s="296"/>
      <c r="Y200" s="287"/>
      <c r="Z200" s="287"/>
      <c r="AA200" s="287"/>
      <c r="AB200" s="296"/>
      <c r="AC200" s="287"/>
      <c r="AD200" s="287"/>
      <c r="AF200" s="67"/>
      <c r="AG200" s="67"/>
      <c r="AK200" s="296"/>
      <c r="AO200" s="296"/>
      <c r="AS200" s="296"/>
    </row>
    <row r="201" spans="1:45" x14ac:dyDescent="0.25">
      <c r="A201" s="347"/>
      <c r="D201" s="296"/>
      <c r="E201" s="287"/>
      <c r="F201" s="287"/>
      <c r="G201" s="287"/>
      <c r="H201" s="296"/>
      <c r="I201" s="287"/>
      <c r="J201" s="287"/>
      <c r="K201" s="287"/>
      <c r="L201" s="296"/>
      <c r="M201" s="287"/>
      <c r="N201" s="287"/>
      <c r="O201" s="287"/>
      <c r="P201" s="296"/>
      <c r="Q201" s="287"/>
      <c r="R201" s="287"/>
      <c r="S201" s="287"/>
      <c r="T201" s="296"/>
      <c r="U201" s="287"/>
      <c r="V201" s="287"/>
      <c r="W201" s="287"/>
      <c r="X201" s="296"/>
      <c r="Y201" s="287"/>
      <c r="Z201" s="287"/>
      <c r="AA201" s="287"/>
      <c r="AB201" s="296"/>
      <c r="AC201" s="287"/>
      <c r="AD201" s="287"/>
      <c r="AF201" s="67"/>
      <c r="AG201" s="67"/>
      <c r="AK201" s="296"/>
      <c r="AO201" s="296"/>
      <c r="AS201" s="296"/>
    </row>
    <row r="202" spans="1:45" x14ac:dyDescent="0.25">
      <c r="A202" s="347"/>
      <c r="D202" s="296"/>
      <c r="E202" s="287"/>
      <c r="F202" s="287"/>
      <c r="G202" s="287"/>
      <c r="H202" s="296"/>
      <c r="I202" s="287"/>
      <c r="J202" s="287"/>
      <c r="K202" s="287"/>
      <c r="L202" s="296"/>
      <c r="M202" s="287"/>
      <c r="N202" s="287"/>
      <c r="O202" s="287"/>
      <c r="P202" s="296"/>
      <c r="Q202" s="287"/>
      <c r="R202" s="287"/>
      <c r="S202" s="287"/>
      <c r="T202" s="296"/>
      <c r="U202" s="287"/>
      <c r="V202" s="287"/>
      <c r="W202" s="287"/>
      <c r="X202" s="296"/>
      <c r="Y202" s="287"/>
      <c r="Z202" s="287"/>
      <c r="AA202" s="287"/>
      <c r="AB202" s="296"/>
      <c r="AC202" s="287"/>
      <c r="AD202" s="287"/>
      <c r="AF202" s="67"/>
      <c r="AG202" s="67"/>
      <c r="AK202" s="296"/>
      <c r="AO202" s="296"/>
      <c r="AS202" s="296"/>
    </row>
    <row r="203" spans="1:45" x14ac:dyDescent="0.25">
      <c r="D203" s="296"/>
      <c r="E203" s="287"/>
      <c r="F203" s="287"/>
      <c r="G203" s="287"/>
      <c r="H203" s="296"/>
      <c r="I203" s="287"/>
      <c r="J203" s="287"/>
      <c r="K203" s="287"/>
      <c r="L203" s="296"/>
      <c r="M203" s="287"/>
      <c r="N203" s="287"/>
      <c r="O203" s="287"/>
      <c r="P203" s="296"/>
      <c r="Q203" s="287"/>
      <c r="R203" s="287"/>
      <c r="S203" s="287"/>
      <c r="T203" s="296"/>
      <c r="U203" s="287"/>
      <c r="V203" s="287"/>
      <c r="W203" s="287"/>
      <c r="X203" s="296"/>
      <c r="Y203" s="287"/>
      <c r="Z203" s="287"/>
      <c r="AA203" s="287"/>
      <c r="AB203" s="296"/>
      <c r="AC203" s="287"/>
      <c r="AD203" s="287"/>
      <c r="AF203" s="67"/>
      <c r="AG203" s="67"/>
      <c r="AK203" s="296"/>
      <c r="AO203" s="296"/>
      <c r="AS203" s="296"/>
    </row>
    <row r="204" spans="1:45" x14ac:dyDescent="0.25">
      <c r="D204" s="296"/>
      <c r="E204" s="287"/>
      <c r="F204" s="287"/>
      <c r="G204" s="287"/>
      <c r="H204" s="296"/>
      <c r="I204" s="287"/>
      <c r="J204" s="287"/>
      <c r="K204" s="287"/>
      <c r="L204" s="296"/>
      <c r="M204" s="287"/>
      <c r="N204" s="287"/>
      <c r="O204" s="287"/>
      <c r="P204" s="296"/>
      <c r="Q204" s="287"/>
      <c r="R204" s="287"/>
      <c r="S204" s="287"/>
      <c r="T204" s="296"/>
      <c r="U204" s="287"/>
      <c r="V204" s="287"/>
      <c r="W204" s="287"/>
      <c r="X204" s="296"/>
      <c r="Y204" s="287"/>
      <c r="Z204" s="287"/>
      <c r="AA204" s="287"/>
      <c r="AB204" s="296"/>
      <c r="AC204" s="287"/>
      <c r="AD204" s="287"/>
      <c r="AF204" s="67"/>
      <c r="AG204" s="67"/>
      <c r="AK204" s="296"/>
      <c r="AO204" s="296"/>
      <c r="AS204" s="296"/>
    </row>
    <row r="205" spans="1:45" x14ac:dyDescent="0.25">
      <c r="D205" s="296"/>
      <c r="E205" s="287"/>
      <c r="F205" s="287"/>
      <c r="G205" s="287"/>
      <c r="H205" s="296"/>
      <c r="I205" s="287"/>
      <c r="J205" s="287"/>
      <c r="K205" s="287"/>
      <c r="L205" s="296"/>
      <c r="M205" s="287"/>
      <c r="N205" s="287"/>
      <c r="O205" s="287"/>
      <c r="P205" s="296"/>
      <c r="Q205" s="287"/>
      <c r="R205" s="287"/>
      <c r="S205" s="287"/>
      <c r="T205" s="296"/>
      <c r="U205" s="287"/>
      <c r="V205" s="287"/>
      <c r="W205" s="287"/>
      <c r="X205" s="296"/>
      <c r="Y205" s="287"/>
      <c r="Z205" s="287"/>
      <c r="AA205" s="287"/>
      <c r="AB205" s="296"/>
      <c r="AC205" s="287"/>
      <c r="AD205" s="287"/>
      <c r="AF205" s="67"/>
      <c r="AG205" s="67"/>
      <c r="AK205" s="296"/>
      <c r="AO205" s="296"/>
      <c r="AS205" s="296"/>
    </row>
    <row r="206" spans="1:45" x14ac:dyDescent="0.25">
      <c r="D206" s="296"/>
      <c r="E206" s="287"/>
      <c r="F206" s="287"/>
      <c r="G206" s="287"/>
      <c r="H206" s="296"/>
      <c r="I206" s="287"/>
      <c r="J206" s="287"/>
      <c r="K206" s="287"/>
      <c r="L206" s="296"/>
      <c r="M206" s="287"/>
      <c r="N206" s="287"/>
      <c r="O206" s="287"/>
      <c r="P206" s="296"/>
      <c r="Q206" s="287"/>
      <c r="R206" s="287"/>
      <c r="S206" s="287"/>
      <c r="T206" s="296"/>
      <c r="U206" s="287"/>
      <c r="V206" s="287"/>
      <c r="W206" s="287"/>
      <c r="X206" s="296"/>
      <c r="Y206" s="287"/>
      <c r="Z206" s="287"/>
      <c r="AA206" s="287"/>
      <c r="AB206" s="296"/>
      <c r="AC206" s="287"/>
      <c r="AD206" s="287"/>
      <c r="AF206" s="67"/>
      <c r="AG206" s="67"/>
      <c r="AK206" s="296"/>
      <c r="AO206" s="296"/>
      <c r="AS206" s="296"/>
    </row>
    <row r="207" spans="1:45" x14ac:dyDescent="0.25">
      <c r="D207" s="296"/>
      <c r="E207" s="287"/>
      <c r="F207" s="287"/>
      <c r="G207" s="287"/>
      <c r="H207" s="296"/>
      <c r="I207" s="287"/>
      <c r="J207" s="287"/>
      <c r="K207" s="287"/>
      <c r="L207" s="296"/>
      <c r="M207" s="287"/>
      <c r="N207" s="287"/>
      <c r="O207" s="287"/>
      <c r="P207" s="296"/>
      <c r="Q207" s="287"/>
      <c r="R207" s="287"/>
      <c r="S207" s="287"/>
      <c r="T207" s="296"/>
      <c r="U207" s="287"/>
      <c r="V207" s="287"/>
      <c r="W207" s="287"/>
      <c r="X207" s="296"/>
      <c r="Y207" s="287"/>
      <c r="Z207" s="287"/>
      <c r="AA207" s="287"/>
      <c r="AB207" s="296"/>
      <c r="AC207" s="287"/>
      <c r="AD207" s="287"/>
      <c r="AF207" s="67"/>
      <c r="AG207" s="67"/>
      <c r="AK207" s="296"/>
      <c r="AO207" s="296"/>
      <c r="AS207" s="296"/>
    </row>
    <row r="208" spans="1:45" x14ac:dyDescent="0.25">
      <c r="D208" s="296"/>
      <c r="E208" s="287"/>
      <c r="F208" s="287"/>
      <c r="G208" s="287"/>
      <c r="H208" s="296"/>
      <c r="I208" s="287"/>
      <c r="J208" s="287"/>
      <c r="K208" s="287"/>
      <c r="L208" s="296"/>
      <c r="M208" s="287"/>
      <c r="N208" s="287"/>
      <c r="O208" s="287"/>
      <c r="P208" s="296"/>
      <c r="Q208" s="287"/>
      <c r="R208" s="287"/>
      <c r="S208" s="287"/>
      <c r="T208" s="296"/>
      <c r="U208" s="287"/>
      <c r="V208" s="287"/>
      <c r="W208" s="287"/>
      <c r="X208" s="296"/>
      <c r="Y208" s="287"/>
      <c r="Z208" s="287"/>
      <c r="AA208" s="287"/>
      <c r="AB208" s="296"/>
      <c r="AC208" s="287"/>
      <c r="AD208" s="287"/>
      <c r="AF208" s="67"/>
      <c r="AG208" s="67"/>
      <c r="AK208" s="296"/>
      <c r="AO208" s="296"/>
      <c r="AS208" s="296"/>
    </row>
    <row r="209" spans="4:45" x14ac:dyDescent="0.25">
      <c r="D209" s="296"/>
      <c r="E209" s="287"/>
      <c r="F209" s="287"/>
      <c r="G209" s="287"/>
      <c r="H209" s="296"/>
      <c r="I209" s="287"/>
      <c r="J209" s="287"/>
      <c r="K209" s="287"/>
      <c r="L209" s="296"/>
      <c r="M209" s="287"/>
      <c r="N209" s="287"/>
      <c r="O209" s="287"/>
      <c r="P209" s="296"/>
      <c r="Q209" s="287"/>
      <c r="R209" s="287"/>
      <c r="S209" s="287"/>
      <c r="T209" s="296"/>
      <c r="U209" s="287"/>
      <c r="V209" s="287"/>
      <c r="W209" s="287"/>
      <c r="X209" s="296"/>
      <c r="Y209" s="287"/>
      <c r="Z209" s="287"/>
      <c r="AA209" s="287"/>
      <c r="AB209" s="296"/>
      <c r="AC209" s="287"/>
      <c r="AD209" s="287"/>
      <c r="AF209" s="67"/>
      <c r="AG209" s="67"/>
      <c r="AK209" s="296"/>
      <c r="AO209" s="296"/>
      <c r="AS209" s="296"/>
    </row>
    <row r="210" spans="4:45" x14ac:dyDescent="0.25">
      <c r="D210" s="296"/>
      <c r="E210" s="287"/>
      <c r="F210" s="287"/>
      <c r="G210" s="287"/>
      <c r="H210" s="296"/>
      <c r="I210" s="287"/>
      <c r="J210" s="287"/>
      <c r="K210" s="287"/>
      <c r="L210" s="296"/>
      <c r="M210" s="287"/>
      <c r="N210" s="287"/>
      <c r="O210" s="287"/>
      <c r="P210" s="296"/>
      <c r="Q210" s="287"/>
      <c r="R210" s="287"/>
      <c r="S210" s="287"/>
      <c r="T210" s="296"/>
      <c r="U210" s="287"/>
      <c r="V210" s="287"/>
      <c r="W210" s="287"/>
      <c r="X210" s="296"/>
      <c r="Y210" s="287"/>
      <c r="Z210" s="287"/>
      <c r="AA210" s="287"/>
      <c r="AB210" s="296"/>
      <c r="AC210" s="287"/>
      <c r="AD210" s="287"/>
      <c r="AF210" s="67"/>
      <c r="AG210" s="67"/>
      <c r="AK210" s="296"/>
      <c r="AO210" s="296"/>
      <c r="AS210" s="296"/>
    </row>
    <row r="211" spans="4:45" x14ac:dyDescent="0.25">
      <c r="D211" s="296"/>
      <c r="E211" s="287"/>
      <c r="F211" s="287"/>
      <c r="G211" s="287"/>
      <c r="H211" s="296"/>
      <c r="I211" s="287"/>
      <c r="J211" s="287"/>
      <c r="K211" s="287"/>
      <c r="L211" s="296"/>
      <c r="M211" s="287"/>
      <c r="N211" s="287"/>
      <c r="O211" s="287"/>
      <c r="P211" s="296"/>
      <c r="Q211" s="287"/>
      <c r="R211" s="287"/>
      <c r="S211" s="287"/>
      <c r="T211" s="296"/>
      <c r="U211" s="287"/>
      <c r="V211" s="287"/>
      <c r="W211" s="287"/>
      <c r="X211" s="296"/>
      <c r="Y211" s="287"/>
      <c r="Z211" s="287"/>
      <c r="AA211" s="287"/>
      <c r="AB211" s="296"/>
      <c r="AC211" s="287"/>
      <c r="AD211" s="287"/>
      <c r="AF211" s="67"/>
      <c r="AG211" s="67"/>
      <c r="AK211" s="296"/>
      <c r="AO211" s="296"/>
      <c r="AS211" s="296"/>
    </row>
    <row r="212" spans="4:45" x14ac:dyDescent="0.25">
      <c r="D212" s="296"/>
      <c r="E212" s="287"/>
      <c r="F212" s="287"/>
      <c r="G212" s="287"/>
      <c r="H212" s="296"/>
      <c r="I212" s="287"/>
      <c r="J212" s="287"/>
      <c r="K212" s="287"/>
      <c r="L212" s="296"/>
      <c r="M212" s="287"/>
      <c r="N212" s="287"/>
      <c r="O212" s="287"/>
      <c r="P212" s="296"/>
      <c r="Q212" s="287"/>
      <c r="R212" s="287"/>
      <c r="S212" s="287"/>
      <c r="T212" s="296"/>
      <c r="U212" s="287"/>
      <c r="V212" s="287"/>
      <c r="W212" s="287"/>
      <c r="X212" s="296"/>
      <c r="Y212" s="287"/>
      <c r="Z212" s="287"/>
      <c r="AA212" s="287"/>
      <c r="AB212" s="296"/>
      <c r="AC212" s="287"/>
      <c r="AD212" s="287"/>
      <c r="AF212" s="67"/>
      <c r="AG212" s="67"/>
      <c r="AK212" s="296"/>
      <c r="AO212" s="296"/>
      <c r="AS212" s="296"/>
    </row>
    <row r="213" spans="4:45" x14ac:dyDescent="0.25">
      <c r="D213" s="296"/>
      <c r="E213" s="287"/>
      <c r="F213" s="287"/>
      <c r="G213" s="287"/>
      <c r="H213" s="296"/>
      <c r="I213" s="287"/>
      <c r="J213" s="287"/>
      <c r="K213" s="287"/>
      <c r="L213" s="296"/>
      <c r="M213" s="287"/>
      <c r="N213" s="287"/>
      <c r="O213" s="287"/>
      <c r="P213" s="296"/>
      <c r="Q213" s="287"/>
      <c r="R213" s="287"/>
      <c r="S213" s="287"/>
      <c r="T213" s="296"/>
      <c r="U213" s="287"/>
      <c r="V213" s="287"/>
      <c r="W213" s="287"/>
      <c r="X213" s="296"/>
      <c r="Y213" s="287"/>
      <c r="Z213" s="287"/>
      <c r="AA213" s="287"/>
      <c r="AB213" s="296"/>
      <c r="AC213" s="287"/>
      <c r="AD213" s="287"/>
      <c r="AF213" s="67"/>
      <c r="AG213" s="67"/>
      <c r="AK213" s="296"/>
      <c r="AO213" s="296"/>
      <c r="AS213" s="296"/>
    </row>
    <row r="214" spans="4:45" x14ac:dyDescent="0.25">
      <c r="D214" s="296"/>
      <c r="E214" s="287"/>
      <c r="F214" s="287"/>
      <c r="G214" s="287"/>
      <c r="H214" s="296"/>
      <c r="I214" s="287"/>
      <c r="J214" s="287"/>
      <c r="K214" s="287"/>
      <c r="L214" s="296"/>
      <c r="M214" s="287"/>
      <c r="N214" s="287"/>
      <c r="O214" s="287"/>
      <c r="P214" s="296"/>
      <c r="Q214" s="287"/>
      <c r="R214" s="287"/>
      <c r="S214" s="287"/>
      <c r="T214" s="296"/>
      <c r="U214" s="287"/>
      <c r="V214" s="287"/>
      <c r="W214" s="287"/>
      <c r="X214" s="296"/>
      <c r="Y214" s="287"/>
      <c r="Z214" s="287"/>
      <c r="AA214" s="287"/>
      <c r="AB214" s="296"/>
      <c r="AC214" s="287"/>
      <c r="AD214" s="287"/>
      <c r="AF214" s="67"/>
      <c r="AG214" s="67"/>
      <c r="AK214" s="296"/>
      <c r="AO214" s="296"/>
      <c r="AS214" s="296"/>
    </row>
    <row r="215" spans="4:45" x14ac:dyDescent="0.25">
      <c r="D215" s="296"/>
      <c r="E215" s="287"/>
      <c r="F215" s="287"/>
      <c r="G215" s="287"/>
      <c r="H215" s="296"/>
      <c r="I215" s="287"/>
      <c r="J215" s="287"/>
      <c r="K215" s="287"/>
      <c r="L215" s="296"/>
      <c r="M215" s="287"/>
      <c r="N215" s="287"/>
      <c r="O215" s="287"/>
      <c r="P215" s="296"/>
      <c r="Q215" s="287"/>
      <c r="R215" s="287"/>
      <c r="S215" s="287"/>
      <c r="T215" s="296"/>
      <c r="U215" s="287"/>
      <c r="V215" s="287"/>
      <c r="W215" s="287"/>
      <c r="X215" s="296"/>
      <c r="Y215" s="287"/>
      <c r="Z215" s="287"/>
      <c r="AA215" s="287"/>
      <c r="AB215" s="296"/>
      <c r="AC215" s="287"/>
      <c r="AD215" s="287"/>
      <c r="AF215" s="67"/>
      <c r="AG215" s="67"/>
      <c r="AK215" s="296"/>
      <c r="AO215" s="296"/>
      <c r="AS215" s="296"/>
    </row>
    <row r="216" spans="4:45" x14ac:dyDescent="0.25">
      <c r="D216" s="296"/>
      <c r="E216" s="287"/>
      <c r="F216" s="287"/>
      <c r="G216" s="287"/>
      <c r="H216" s="296"/>
      <c r="I216" s="287"/>
      <c r="J216" s="287"/>
      <c r="K216" s="287"/>
      <c r="L216" s="296"/>
      <c r="M216" s="287"/>
      <c r="N216" s="287"/>
      <c r="O216" s="287"/>
      <c r="P216" s="296"/>
      <c r="Q216" s="287"/>
      <c r="R216" s="287"/>
      <c r="S216" s="287"/>
      <c r="T216" s="296"/>
      <c r="U216" s="287"/>
      <c r="V216" s="287"/>
      <c r="W216" s="287"/>
      <c r="X216" s="296"/>
      <c r="Y216" s="287"/>
      <c r="Z216" s="287"/>
      <c r="AA216" s="287"/>
      <c r="AB216" s="296"/>
      <c r="AC216" s="287"/>
      <c r="AD216" s="287"/>
      <c r="AF216" s="67"/>
      <c r="AG216" s="67"/>
      <c r="AK216" s="296"/>
      <c r="AO216" s="296"/>
      <c r="AS216" s="296"/>
    </row>
    <row r="217" spans="4:45" x14ac:dyDescent="0.25">
      <c r="D217" s="296"/>
      <c r="E217" s="287"/>
      <c r="F217" s="287"/>
      <c r="G217" s="287"/>
      <c r="H217" s="296"/>
      <c r="I217" s="287"/>
      <c r="J217" s="287"/>
      <c r="K217" s="287"/>
      <c r="L217" s="296"/>
      <c r="M217" s="287"/>
      <c r="N217" s="287"/>
      <c r="O217" s="287"/>
      <c r="P217" s="296"/>
      <c r="Q217" s="287"/>
      <c r="R217" s="287"/>
      <c r="S217" s="287"/>
      <c r="T217" s="296"/>
      <c r="U217" s="287"/>
      <c r="V217" s="287"/>
      <c r="W217" s="287"/>
      <c r="X217" s="296"/>
      <c r="Y217" s="287"/>
      <c r="Z217" s="287"/>
      <c r="AA217" s="287"/>
      <c r="AB217" s="67"/>
      <c r="AF217" s="67"/>
      <c r="AG217" s="67"/>
      <c r="AK217" s="296"/>
      <c r="AO217" s="296"/>
      <c r="AS217" s="296"/>
    </row>
    <row r="218" spans="4:45" x14ac:dyDescent="0.25">
      <c r="D218" s="296"/>
      <c r="E218" s="287"/>
      <c r="F218" s="287"/>
      <c r="G218" s="287"/>
      <c r="H218" s="296"/>
      <c r="I218" s="287"/>
      <c r="J218" s="287"/>
      <c r="K218" s="287"/>
      <c r="L218" s="296"/>
      <c r="M218" s="287"/>
      <c r="N218" s="287"/>
      <c r="O218" s="287"/>
      <c r="P218" s="296"/>
      <c r="Q218" s="287"/>
      <c r="R218" s="287"/>
      <c r="S218" s="287"/>
      <c r="T218" s="296"/>
      <c r="U218" s="287"/>
      <c r="V218" s="287"/>
      <c r="W218" s="287"/>
      <c r="X218" s="296"/>
      <c r="Y218" s="287"/>
      <c r="Z218" s="287"/>
      <c r="AA218" s="287"/>
      <c r="AB218" s="67"/>
      <c r="AF218" s="67"/>
      <c r="AG218" s="67"/>
      <c r="AK218" s="296"/>
      <c r="AO218" s="296"/>
      <c r="AS218" s="296"/>
    </row>
    <row r="219" spans="4:45" x14ac:dyDescent="0.25">
      <c r="D219" s="296"/>
      <c r="E219" s="287"/>
      <c r="F219" s="287"/>
      <c r="G219" s="287"/>
      <c r="H219" s="296"/>
      <c r="I219" s="287"/>
      <c r="J219" s="287"/>
      <c r="K219" s="287"/>
      <c r="L219" s="296"/>
      <c r="M219" s="287"/>
      <c r="N219" s="287"/>
      <c r="O219" s="287"/>
      <c r="P219" s="296"/>
      <c r="Q219" s="287"/>
      <c r="R219" s="287"/>
      <c r="S219" s="287"/>
      <c r="T219" s="296"/>
      <c r="U219" s="287"/>
      <c r="V219" s="287"/>
      <c r="W219" s="287"/>
      <c r="X219" s="296"/>
      <c r="Y219" s="287"/>
      <c r="Z219" s="287"/>
      <c r="AA219" s="287"/>
      <c r="AB219" s="67"/>
      <c r="AF219" s="67"/>
      <c r="AG219" s="67"/>
      <c r="AK219" s="296"/>
      <c r="AO219" s="296"/>
      <c r="AS219" s="296"/>
    </row>
    <row r="220" spans="4:45" x14ac:dyDescent="0.25">
      <c r="D220" s="296"/>
      <c r="E220" s="287"/>
      <c r="F220" s="287"/>
      <c r="G220" s="287"/>
      <c r="H220" s="296"/>
      <c r="I220" s="287"/>
      <c r="J220" s="287"/>
      <c r="K220" s="287"/>
      <c r="L220" s="296"/>
      <c r="M220" s="287"/>
      <c r="N220" s="287"/>
      <c r="O220" s="287"/>
      <c r="P220" s="296"/>
      <c r="Q220" s="287"/>
      <c r="R220" s="287"/>
      <c r="S220" s="287"/>
      <c r="T220" s="296"/>
      <c r="U220" s="287"/>
      <c r="V220" s="287"/>
      <c r="W220" s="287"/>
      <c r="X220" s="296"/>
      <c r="Y220" s="287"/>
      <c r="Z220" s="287"/>
      <c r="AA220" s="287"/>
      <c r="AB220" s="67"/>
      <c r="AF220" s="67"/>
      <c r="AG220" s="67"/>
      <c r="AK220" s="296"/>
      <c r="AO220" s="296"/>
      <c r="AS220" s="296"/>
    </row>
    <row r="221" spans="4:45" x14ac:dyDescent="0.25">
      <c r="D221" s="296"/>
      <c r="E221" s="287"/>
      <c r="F221" s="287"/>
      <c r="G221" s="287"/>
      <c r="H221" s="296"/>
      <c r="I221" s="287"/>
      <c r="J221" s="287"/>
      <c r="K221" s="287"/>
      <c r="L221" s="296"/>
      <c r="M221" s="287"/>
      <c r="N221" s="287"/>
      <c r="O221" s="287"/>
      <c r="P221" s="296"/>
      <c r="Q221" s="287"/>
      <c r="R221" s="287"/>
      <c r="S221" s="287"/>
      <c r="T221" s="296"/>
      <c r="U221" s="287"/>
      <c r="V221" s="287"/>
      <c r="W221" s="287"/>
      <c r="X221" s="296"/>
      <c r="Y221" s="287"/>
      <c r="Z221" s="287"/>
      <c r="AA221" s="287"/>
      <c r="AB221" s="67"/>
      <c r="AF221" s="67"/>
      <c r="AG221" s="67"/>
      <c r="AK221" s="296"/>
      <c r="AO221" s="296"/>
      <c r="AS221" s="296"/>
    </row>
    <row r="222" spans="4:45" x14ac:dyDescent="0.25">
      <c r="D222" s="296"/>
      <c r="E222" s="287"/>
      <c r="F222" s="287"/>
      <c r="G222" s="287"/>
      <c r="H222" s="296"/>
      <c r="I222" s="287"/>
      <c r="J222" s="287"/>
      <c r="K222" s="287"/>
      <c r="L222" s="296"/>
      <c r="M222" s="287"/>
      <c r="N222" s="287"/>
      <c r="O222" s="287"/>
      <c r="P222" s="296"/>
      <c r="Q222" s="287"/>
      <c r="R222" s="287"/>
      <c r="S222" s="287"/>
      <c r="T222" s="296"/>
      <c r="U222" s="287"/>
      <c r="V222" s="287"/>
      <c r="W222" s="287"/>
      <c r="X222" s="296"/>
      <c r="Y222" s="287"/>
      <c r="Z222" s="287"/>
      <c r="AA222" s="287"/>
      <c r="AB222" s="67"/>
      <c r="AF222" s="67"/>
      <c r="AG222" s="67"/>
      <c r="AK222" s="296"/>
      <c r="AO222" s="296"/>
      <c r="AS222" s="296"/>
    </row>
    <row r="223" spans="4:45" x14ac:dyDescent="0.25">
      <c r="D223" s="296"/>
      <c r="E223" s="287"/>
      <c r="F223" s="287"/>
      <c r="G223" s="287"/>
      <c r="H223" s="296"/>
      <c r="I223" s="287"/>
      <c r="J223" s="287"/>
      <c r="K223" s="287"/>
      <c r="L223" s="296"/>
      <c r="M223" s="287"/>
      <c r="N223" s="287"/>
      <c r="O223" s="287"/>
      <c r="P223" s="296"/>
      <c r="Q223" s="287"/>
      <c r="R223" s="287"/>
      <c r="S223" s="287"/>
      <c r="T223" s="296"/>
      <c r="U223" s="287"/>
      <c r="V223" s="287"/>
      <c r="W223" s="287"/>
      <c r="X223" s="296"/>
      <c r="Y223" s="287"/>
      <c r="Z223" s="287"/>
      <c r="AA223" s="287"/>
      <c r="AB223" s="67"/>
      <c r="AF223" s="67"/>
      <c r="AG223" s="67"/>
      <c r="AK223" s="296"/>
      <c r="AO223" s="296"/>
      <c r="AS223" s="296"/>
    </row>
    <row r="224" spans="4:45" x14ac:dyDescent="0.25">
      <c r="D224" s="296"/>
      <c r="E224" s="287"/>
      <c r="F224" s="287"/>
      <c r="G224" s="287"/>
      <c r="H224" s="296"/>
      <c r="I224" s="287"/>
      <c r="J224" s="287"/>
      <c r="K224" s="287"/>
      <c r="L224" s="296"/>
      <c r="M224" s="287"/>
      <c r="N224" s="287"/>
      <c r="O224" s="287"/>
      <c r="P224" s="296"/>
      <c r="Q224" s="287"/>
      <c r="R224" s="287"/>
      <c r="S224" s="287"/>
      <c r="T224" s="296"/>
      <c r="U224" s="287"/>
      <c r="V224" s="287"/>
      <c r="W224" s="287"/>
      <c r="X224" s="296"/>
      <c r="Y224" s="287"/>
      <c r="Z224" s="287"/>
      <c r="AA224" s="287"/>
      <c r="AB224" s="67"/>
      <c r="AF224" s="67"/>
      <c r="AG224" s="67"/>
      <c r="AK224" s="296"/>
      <c r="AO224" s="296"/>
      <c r="AS224" s="296"/>
    </row>
    <row r="225" spans="4:45" x14ac:dyDescent="0.25">
      <c r="D225" s="296"/>
      <c r="E225" s="287"/>
      <c r="F225" s="287"/>
      <c r="G225" s="287"/>
      <c r="H225" s="296"/>
      <c r="I225" s="287"/>
      <c r="J225" s="287"/>
      <c r="K225" s="287"/>
      <c r="L225" s="296"/>
      <c r="M225" s="287"/>
      <c r="N225" s="287"/>
      <c r="O225" s="287"/>
      <c r="P225" s="296"/>
      <c r="Q225" s="287"/>
      <c r="R225" s="287"/>
      <c r="S225" s="287"/>
      <c r="T225" s="296"/>
      <c r="U225" s="287"/>
      <c r="V225" s="287"/>
      <c r="W225" s="287"/>
      <c r="X225" s="296"/>
      <c r="Y225" s="287"/>
      <c r="Z225" s="287"/>
      <c r="AA225" s="287"/>
      <c r="AB225" s="67"/>
      <c r="AF225" s="67"/>
      <c r="AG225" s="67"/>
      <c r="AK225" s="296"/>
      <c r="AO225" s="296"/>
      <c r="AS225" s="296"/>
    </row>
    <row r="226" spans="4:45" x14ac:dyDescent="0.25">
      <c r="D226" s="296"/>
      <c r="E226" s="287"/>
      <c r="F226" s="287"/>
      <c r="G226" s="287"/>
      <c r="H226" s="296"/>
      <c r="I226" s="287"/>
      <c r="J226" s="287"/>
      <c r="K226" s="287"/>
      <c r="L226" s="296"/>
      <c r="M226" s="287"/>
      <c r="N226" s="287"/>
      <c r="O226" s="287"/>
      <c r="P226" s="296"/>
      <c r="Q226" s="287"/>
      <c r="R226" s="287"/>
      <c r="S226" s="287"/>
      <c r="T226" s="296"/>
      <c r="U226" s="287"/>
      <c r="V226" s="287"/>
      <c r="W226" s="287"/>
      <c r="X226" s="296"/>
      <c r="Y226" s="287"/>
      <c r="Z226" s="287"/>
      <c r="AA226" s="287"/>
      <c r="AB226" s="67"/>
      <c r="AF226" s="67"/>
      <c r="AG226" s="67"/>
      <c r="AK226" s="296"/>
      <c r="AO226" s="296"/>
      <c r="AS226" s="296"/>
    </row>
    <row r="227" spans="4:45" x14ac:dyDescent="0.25">
      <c r="D227" s="296"/>
      <c r="E227" s="287"/>
      <c r="F227" s="287"/>
      <c r="G227" s="287"/>
      <c r="H227" s="296"/>
      <c r="I227" s="287"/>
      <c r="J227" s="287"/>
      <c r="K227" s="287"/>
      <c r="L227" s="296"/>
      <c r="M227" s="287"/>
      <c r="N227" s="287"/>
      <c r="O227" s="287"/>
      <c r="P227" s="296"/>
      <c r="Q227" s="287"/>
      <c r="R227" s="287"/>
      <c r="S227" s="287"/>
      <c r="T227" s="296"/>
      <c r="U227" s="287"/>
      <c r="V227" s="287"/>
      <c r="W227" s="287"/>
      <c r="X227" s="296"/>
      <c r="Y227" s="287"/>
      <c r="Z227" s="287"/>
      <c r="AA227" s="287"/>
      <c r="AB227" s="67"/>
      <c r="AF227" s="67"/>
      <c r="AG227" s="67"/>
      <c r="AK227" s="296"/>
      <c r="AO227" s="296"/>
      <c r="AS227" s="296"/>
    </row>
    <row r="228" spans="4:45" x14ac:dyDescent="0.25">
      <c r="D228" s="296"/>
      <c r="E228" s="287"/>
      <c r="F228" s="287"/>
      <c r="G228" s="287"/>
      <c r="H228" s="296"/>
      <c r="I228" s="287"/>
      <c r="J228" s="287"/>
      <c r="K228" s="287"/>
      <c r="L228" s="296"/>
      <c r="M228" s="287"/>
      <c r="N228" s="287"/>
      <c r="O228" s="287"/>
      <c r="P228" s="296"/>
      <c r="Q228" s="287"/>
      <c r="R228" s="287"/>
      <c r="S228" s="287"/>
      <c r="T228" s="296"/>
      <c r="U228" s="287"/>
      <c r="V228" s="287"/>
      <c r="W228" s="287"/>
      <c r="X228" s="296"/>
      <c r="Y228" s="287"/>
      <c r="Z228" s="287"/>
      <c r="AA228" s="287"/>
      <c r="AB228" s="67"/>
      <c r="AF228" s="67"/>
      <c r="AG228" s="67"/>
      <c r="AK228" s="296"/>
      <c r="AO228" s="296"/>
      <c r="AS228" s="296"/>
    </row>
    <row r="229" spans="4:45" x14ac:dyDescent="0.25">
      <c r="D229" s="296"/>
      <c r="E229" s="287"/>
      <c r="F229" s="287"/>
      <c r="G229" s="287"/>
      <c r="H229" s="296"/>
      <c r="I229" s="287"/>
      <c r="J229" s="287"/>
      <c r="K229" s="287"/>
      <c r="L229" s="296"/>
      <c r="M229" s="287"/>
      <c r="N229" s="287"/>
      <c r="O229" s="287"/>
      <c r="P229" s="296"/>
      <c r="Q229" s="287"/>
      <c r="R229" s="287"/>
      <c r="S229" s="287"/>
      <c r="T229" s="296"/>
      <c r="U229" s="287"/>
      <c r="V229" s="287"/>
      <c r="W229" s="287"/>
      <c r="X229" s="296"/>
      <c r="Y229" s="287"/>
      <c r="Z229" s="287"/>
      <c r="AA229" s="287"/>
      <c r="AB229" s="67"/>
      <c r="AF229" s="67"/>
      <c r="AG229" s="67"/>
      <c r="AK229" s="296"/>
      <c r="AO229" s="296"/>
      <c r="AS229" s="296"/>
    </row>
    <row r="230" spans="4:45" x14ac:dyDescent="0.25">
      <c r="D230" s="296"/>
      <c r="E230" s="287"/>
      <c r="F230" s="287"/>
      <c r="G230" s="287"/>
      <c r="H230" s="296"/>
      <c r="I230" s="287"/>
      <c r="J230" s="287"/>
      <c r="K230" s="287"/>
      <c r="L230" s="296"/>
      <c r="M230" s="287"/>
      <c r="N230" s="287"/>
      <c r="O230" s="287"/>
      <c r="P230" s="296"/>
      <c r="Q230" s="287"/>
      <c r="R230" s="287"/>
      <c r="S230" s="287"/>
      <c r="T230" s="296"/>
      <c r="U230" s="287"/>
      <c r="V230" s="287"/>
      <c r="W230" s="287"/>
      <c r="X230" s="296"/>
      <c r="Y230" s="287"/>
      <c r="Z230" s="287"/>
      <c r="AA230" s="287"/>
      <c r="AB230" s="67"/>
      <c r="AF230" s="67"/>
      <c r="AG230" s="67"/>
      <c r="AK230" s="296"/>
      <c r="AO230" s="296"/>
      <c r="AS230" s="296"/>
    </row>
    <row r="231" spans="4:45" x14ac:dyDescent="0.25">
      <c r="D231" s="296"/>
      <c r="E231" s="287"/>
      <c r="F231" s="287"/>
      <c r="G231" s="287"/>
      <c r="H231" s="296"/>
      <c r="I231" s="287"/>
      <c r="J231" s="287"/>
      <c r="K231" s="287"/>
      <c r="L231" s="296"/>
      <c r="M231" s="287"/>
      <c r="N231" s="287"/>
      <c r="O231" s="287"/>
      <c r="P231" s="296"/>
      <c r="Q231" s="287"/>
      <c r="R231" s="287"/>
      <c r="S231" s="287"/>
      <c r="T231" s="296"/>
      <c r="U231" s="287"/>
      <c r="V231" s="287"/>
      <c r="W231" s="287"/>
      <c r="X231" s="296"/>
      <c r="Y231" s="287"/>
      <c r="Z231" s="287"/>
      <c r="AA231" s="287"/>
      <c r="AB231" s="67"/>
      <c r="AF231" s="67"/>
      <c r="AG231" s="67"/>
      <c r="AK231" s="296"/>
      <c r="AO231" s="296"/>
      <c r="AS231" s="296"/>
    </row>
    <row r="232" spans="4:45" x14ac:dyDescent="0.25">
      <c r="D232" s="296"/>
      <c r="E232" s="287"/>
      <c r="F232" s="287"/>
      <c r="G232" s="287"/>
      <c r="H232" s="296"/>
      <c r="I232" s="287"/>
      <c r="J232" s="287"/>
      <c r="K232" s="287"/>
      <c r="L232" s="296"/>
      <c r="M232" s="287"/>
      <c r="N232" s="287"/>
      <c r="O232" s="287"/>
      <c r="P232" s="296"/>
      <c r="Q232" s="287"/>
      <c r="R232" s="287"/>
      <c r="S232" s="287"/>
      <c r="T232" s="296"/>
      <c r="U232" s="287"/>
      <c r="V232" s="287"/>
      <c r="W232" s="287"/>
      <c r="X232" s="296"/>
      <c r="Y232" s="287"/>
      <c r="Z232" s="287"/>
      <c r="AA232" s="287"/>
      <c r="AB232" s="67"/>
      <c r="AF232" s="67"/>
      <c r="AG232" s="67"/>
      <c r="AK232" s="296"/>
      <c r="AO232" s="296"/>
      <c r="AS232" s="296"/>
    </row>
    <row r="233" spans="4:45" x14ac:dyDescent="0.25">
      <c r="D233" s="296"/>
      <c r="E233" s="287"/>
      <c r="F233" s="287"/>
      <c r="G233" s="287"/>
      <c r="H233" s="296"/>
      <c r="I233" s="287"/>
      <c r="J233" s="287"/>
      <c r="K233" s="287"/>
      <c r="L233" s="296"/>
      <c r="M233" s="287"/>
      <c r="N233" s="287"/>
      <c r="O233" s="287"/>
      <c r="P233" s="296"/>
      <c r="Q233" s="287"/>
      <c r="R233" s="287"/>
      <c r="S233" s="287"/>
      <c r="T233" s="296"/>
      <c r="U233" s="287"/>
      <c r="V233" s="287"/>
      <c r="W233" s="287"/>
      <c r="X233" s="296"/>
      <c r="Y233" s="287"/>
      <c r="Z233" s="287"/>
      <c r="AA233" s="287"/>
      <c r="AB233" s="67"/>
      <c r="AF233" s="67"/>
      <c r="AG233" s="67"/>
      <c r="AK233" s="296"/>
      <c r="AO233" s="296"/>
      <c r="AS233" s="296"/>
    </row>
    <row r="234" spans="4:45" x14ac:dyDescent="0.25">
      <c r="D234" s="296"/>
      <c r="E234" s="287"/>
      <c r="F234" s="287"/>
      <c r="G234" s="287"/>
      <c r="H234" s="296"/>
      <c r="I234" s="287"/>
      <c r="J234" s="287"/>
      <c r="K234" s="287"/>
      <c r="L234" s="296"/>
      <c r="M234" s="287"/>
      <c r="N234" s="287"/>
      <c r="O234" s="287"/>
      <c r="P234" s="296"/>
      <c r="Q234" s="287"/>
      <c r="R234" s="287"/>
      <c r="S234" s="287"/>
      <c r="T234" s="296"/>
      <c r="U234" s="287"/>
      <c r="V234" s="287"/>
      <c r="W234" s="287"/>
      <c r="X234" s="296"/>
      <c r="Y234" s="287"/>
      <c r="Z234" s="287"/>
      <c r="AA234" s="287"/>
      <c r="AB234" s="67"/>
      <c r="AF234" s="67"/>
      <c r="AG234" s="67"/>
      <c r="AK234" s="296"/>
      <c r="AO234" s="296"/>
      <c r="AS234" s="296"/>
    </row>
    <row r="235" spans="4:45" x14ac:dyDescent="0.25">
      <c r="D235" s="296"/>
      <c r="E235" s="287"/>
      <c r="F235" s="287"/>
      <c r="G235" s="287"/>
      <c r="H235" s="296"/>
      <c r="I235" s="287"/>
      <c r="J235" s="287"/>
      <c r="K235" s="287"/>
      <c r="L235" s="296"/>
      <c r="M235" s="287"/>
      <c r="N235" s="287"/>
      <c r="O235" s="287"/>
      <c r="P235" s="296"/>
      <c r="Q235" s="287"/>
      <c r="R235" s="287"/>
      <c r="S235" s="287"/>
      <c r="T235" s="296"/>
      <c r="U235" s="287"/>
      <c r="V235" s="287"/>
      <c r="W235" s="287"/>
      <c r="X235" s="296"/>
      <c r="Y235" s="287"/>
      <c r="Z235" s="287"/>
      <c r="AA235" s="287"/>
      <c r="AB235" s="67"/>
      <c r="AF235" s="67"/>
      <c r="AG235" s="67"/>
      <c r="AK235" s="296"/>
      <c r="AO235" s="296"/>
      <c r="AS235" s="296"/>
    </row>
    <row r="236" spans="4:45" x14ac:dyDescent="0.25">
      <c r="D236" s="296"/>
      <c r="E236" s="287"/>
      <c r="F236" s="287"/>
      <c r="G236" s="287"/>
      <c r="H236" s="296"/>
      <c r="I236" s="287"/>
      <c r="J236" s="287"/>
      <c r="K236" s="287"/>
      <c r="L236" s="296"/>
      <c r="M236" s="287"/>
      <c r="N236" s="287"/>
      <c r="O236" s="287"/>
      <c r="P236" s="296"/>
      <c r="Q236" s="287"/>
      <c r="R236" s="287"/>
      <c r="S236" s="287"/>
      <c r="T236" s="296"/>
      <c r="U236" s="287"/>
      <c r="V236" s="287"/>
      <c r="W236" s="287"/>
      <c r="X236" s="296"/>
      <c r="Y236" s="287"/>
      <c r="Z236" s="287"/>
      <c r="AA236" s="287"/>
      <c r="AB236" s="67"/>
      <c r="AF236" s="67"/>
      <c r="AG236" s="67"/>
      <c r="AK236" s="296"/>
      <c r="AO236" s="296"/>
      <c r="AS236" s="296"/>
    </row>
    <row r="237" spans="4:45" x14ac:dyDescent="0.25">
      <c r="D237" s="296"/>
      <c r="E237" s="287"/>
      <c r="F237" s="287"/>
      <c r="G237" s="287"/>
      <c r="H237" s="296"/>
      <c r="I237" s="287"/>
      <c r="J237" s="287"/>
      <c r="K237" s="287"/>
      <c r="L237" s="296"/>
      <c r="M237" s="287"/>
      <c r="N237" s="287"/>
      <c r="O237" s="287"/>
      <c r="P237" s="296"/>
      <c r="Q237" s="287"/>
      <c r="R237" s="287"/>
      <c r="S237" s="287"/>
      <c r="T237" s="296"/>
      <c r="U237" s="287"/>
      <c r="V237" s="287"/>
      <c r="W237" s="287"/>
      <c r="X237" s="296"/>
      <c r="Y237" s="287"/>
      <c r="Z237" s="287"/>
      <c r="AA237" s="287"/>
      <c r="AB237" s="67"/>
      <c r="AF237" s="67"/>
      <c r="AG237" s="67"/>
      <c r="AK237" s="296"/>
      <c r="AO237" s="296"/>
      <c r="AS237" s="296"/>
    </row>
    <row r="238" spans="4:45" x14ac:dyDescent="0.25">
      <c r="D238" s="296"/>
      <c r="E238" s="287"/>
      <c r="F238" s="287"/>
      <c r="G238" s="287"/>
      <c r="H238" s="296"/>
      <c r="I238" s="287"/>
      <c r="J238" s="287"/>
      <c r="K238" s="287"/>
      <c r="L238" s="296"/>
      <c r="M238" s="287"/>
      <c r="N238" s="287"/>
      <c r="O238" s="287"/>
      <c r="P238" s="296"/>
      <c r="Q238" s="287"/>
      <c r="R238" s="287"/>
      <c r="S238" s="287"/>
      <c r="T238" s="296"/>
      <c r="U238" s="287"/>
      <c r="V238" s="287"/>
      <c r="W238" s="287"/>
      <c r="X238" s="296"/>
      <c r="Y238" s="287"/>
      <c r="Z238" s="287"/>
      <c r="AA238" s="287"/>
      <c r="AB238" s="67"/>
      <c r="AF238" s="67"/>
      <c r="AG238" s="67"/>
      <c r="AK238" s="296"/>
      <c r="AO238" s="296"/>
      <c r="AS238" s="296"/>
    </row>
    <row r="239" spans="4:45" x14ac:dyDescent="0.25">
      <c r="D239" s="296"/>
      <c r="E239" s="287"/>
      <c r="F239" s="287"/>
      <c r="G239" s="287"/>
      <c r="H239" s="296"/>
      <c r="I239" s="287"/>
      <c r="J239" s="287"/>
      <c r="K239" s="287"/>
      <c r="L239" s="296"/>
      <c r="M239" s="287"/>
      <c r="N239" s="287"/>
      <c r="O239" s="287"/>
      <c r="P239" s="296"/>
      <c r="Q239" s="287"/>
      <c r="R239" s="287"/>
      <c r="S239" s="287"/>
      <c r="T239" s="296"/>
      <c r="U239" s="287"/>
      <c r="V239" s="287"/>
      <c r="W239" s="287"/>
      <c r="X239" s="296"/>
      <c r="Y239" s="287"/>
      <c r="Z239" s="287"/>
      <c r="AA239" s="287"/>
      <c r="AB239" s="67"/>
      <c r="AF239" s="67"/>
      <c r="AG239" s="67"/>
      <c r="AK239" s="296"/>
      <c r="AO239" s="296"/>
      <c r="AS239" s="296"/>
    </row>
    <row r="240" spans="4:45" x14ac:dyDescent="0.25">
      <c r="D240" s="296"/>
      <c r="E240" s="287"/>
      <c r="F240" s="287"/>
      <c r="G240" s="287"/>
      <c r="H240" s="296"/>
      <c r="I240" s="287"/>
      <c r="J240" s="287"/>
      <c r="K240" s="287"/>
      <c r="L240" s="296"/>
      <c r="M240" s="287"/>
      <c r="N240" s="287"/>
      <c r="O240" s="287"/>
      <c r="P240" s="296"/>
      <c r="Q240" s="287"/>
      <c r="R240" s="287"/>
      <c r="S240" s="287"/>
      <c r="T240" s="296"/>
      <c r="U240" s="287"/>
      <c r="V240" s="287"/>
      <c r="W240" s="287"/>
      <c r="X240" s="296"/>
      <c r="Y240" s="287"/>
      <c r="Z240" s="287"/>
      <c r="AA240" s="287"/>
      <c r="AB240" s="67"/>
      <c r="AF240" s="67"/>
      <c r="AG240" s="67"/>
      <c r="AK240" s="296"/>
      <c r="AO240" s="296"/>
      <c r="AS240" s="296"/>
    </row>
    <row r="241" spans="4:45" x14ac:dyDescent="0.25">
      <c r="D241" s="296"/>
      <c r="E241" s="287"/>
      <c r="F241" s="287"/>
      <c r="G241" s="287"/>
      <c r="H241" s="296"/>
      <c r="I241" s="287"/>
      <c r="J241" s="287"/>
      <c r="K241" s="287"/>
      <c r="L241" s="296"/>
      <c r="M241" s="287"/>
      <c r="N241" s="287"/>
      <c r="O241" s="287"/>
      <c r="P241" s="296"/>
      <c r="Q241" s="287"/>
      <c r="R241" s="287"/>
      <c r="S241" s="287"/>
      <c r="T241" s="296"/>
      <c r="U241" s="287"/>
      <c r="V241" s="287"/>
      <c r="W241" s="287"/>
      <c r="X241" s="296"/>
      <c r="Y241" s="287"/>
      <c r="Z241" s="287"/>
      <c r="AA241" s="287"/>
      <c r="AB241" s="67"/>
      <c r="AF241" s="67"/>
      <c r="AG241" s="67"/>
      <c r="AK241" s="296"/>
      <c r="AO241" s="296"/>
      <c r="AS241" s="296"/>
    </row>
    <row r="242" spans="4:45" x14ac:dyDescent="0.25">
      <c r="D242" s="296"/>
      <c r="E242" s="287"/>
      <c r="F242" s="287"/>
      <c r="G242" s="287"/>
      <c r="H242" s="296"/>
      <c r="I242" s="287"/>
      <c r="J242" s="287"/>
      <c r="K242" s="287"/>
      <c r="L242" s="296"/>
      <c r="M242" s="287"/>
      <c r="N242" s="287"/>
      <c r="O242" s="287"/>
      <c r="P242" s="296"/>
      <c r="Q242" s="287"/>
      <c r="R242" s="287"/>
      <c r="S242" s="287"/>
      <c r="T242" s="296"/>
      <c r="U242" s="287"/>
      <c r="V242" s="287"/>
      <c r="W242" s="287"/>
      <c r="X242" s="296"/>
      <c r="Y242" s="287"/>
      <c r="Z242" s="287"/>
      <c r="AA242" s="287"/>
      <c r="AB242" s="67"/>
      <c r="AF242" s="67"/>
      <c r="AG242" s="67"/>
      <c r="AK242" s="296"/>
      <c r="AO242" s="296"/>
      <c r="AS242" s="296"/>
    </row>
    <row r="243" spans="4:45" x14ac:dyDescent="0.25">
      <c r="D243" s="296"/>
      <c r="E243" s="287"/>
      <c r="F243" s="287"/>
      <c r="G243" s="287"/>
      <c r="H243" s="296"/>
      <c r="I243" s="287"/>
      <c r="J243" s="287"/>
      <c r="K243" s="287"/>
      <c r="L243" s="296"/>
      <c r="M243" s="287"/>
      <c r="N243" s="287"/>
      <c r="O243" s="287"/>
      <c r="P243" s="296"/>
      <c r="Q243" s="287"/>
      <c r="R243" s="287"/>
      <c r="S243" s="287"/>
      <c r="T243" s="296"/>
      <c r="U243" s="287"/>
      <c r="V243" s="287"/>
      <c r="W243" s="287"/>
      <c r="X243" s="296"/>
      <c r="Y243" s="287"/>
      <c r="Z243" s="287"/>
      <c r="AA243" s="287"/>
      <c r="AB243" s="67"/>
      <c r="AF243" s="67"/>
      <c r="AG243" s="67"/>
      <c r="AK243" s="296"/>
      <c r="AO243" s="296"/>
      <c r="AS243" s="296"/>
    </row>
    <row r="244" spans="4:45" x14ac:dyDescent="0.25">
      <c r="D244" s="296"/>
      <c r="E244" s="287"/>
      <c r="F244" s="287"/>
      <c r="G244" s="287"/>
      <c r="H244" s="296"/>
      <c r="I244" s="287"/>
      <c r="J244" s="287"/>
      <c r="K244" s="287"/>
      <c r="L244" s="296"/>
      <c r="M244" s="287"/>
      <c r="N244" s="287"/>
      <c r="O244" s="287"/>
      <c r="P244" s="296"/>
      <c r="Q244" s="287"/>
      <c r="R244" s="287"/>
      <c r="S244" s="287"/>
      <c r="T244" s="296"/>
      <c r="U244" s="287"/>
      <c r="V244" s="287"/>
      <c r="W244" s="287"/>
      <c r="X244" s="296"/>
      <c r="Y244" s="287"/>
      <c r="Z244" s="287"/>
      <c r="AA244" s="287"/>
      <c r="AB244" s="67"/>
      <c r="AF244" s="67"/>
      <c r="AG244" s="67"/>
      <c r="AK244" s="296"/>
      <c r="AO244" s="296"/>
      <c r="AS244" s="296"/>
    </row>
    <row r="245" spans="4:45" x14ac:dyDescent="0.25">
      <c r="D245" s="296"/>
      <c r="E245" s="287"/>
      <c r="F245" s="287"/>
      <c r="G245" s="287"/>
      <c r="H245" s="296"/>
      <c r="I245" s="287"/>
      <c r="J245" s="287"/>
      <c r="K245" s="287"/>
      <c r="L245" s="296"/>
      <c r="M245" s="287"/>
      <c r="N245" s="287"/>
      <c r="O245" s="287"/>
      <c r="P245" s="296"/>
      <c r="Q245" s="287"/>
      <c r="R245" s="287"/>
      <c r="S245" s="287"/>
      <c r="T245" s="296"/>
      <c r="U245" s="287"/>
      <c r="V245" s="287"/>
      <c r="W245" s="287"/>
      <c r="X245" s="296"/>
      <c r="Y245" s="287"/>
      <c r="Z245" s="287"/>
      <c r="AA245" s="287"/>
      <c r="AB245" s="67"/>
      <c r="AF245" s="67"/>
      <c r="AG245" s="67"/>
      <c r="AK245" s="296"/>
      <c r="AO245" s="296"/>
      <c r="AS245" s="296"/>
    </row>
    <row r="246" spans="4:45" x14ac:dyDescent="0.25">
      <c r="D246" s="296"/>
      <c r="E246" s="287"/>
      <c r="F246" s="287"/>
      <c r="G246" s="287"/>
      <c r="H246" s="296"/>
      <c r="I246" s="287"/>
      <c r="J246" s="287"/>
      <c r="K246" s="287"/>
      <c r="L246" s="296"/>
      <c r="M246" s="287"/>
      <c r="N246" s="287"/>
      <c r="O246" s="287"/>
      <c r="P246" s="296"/>
      <c r="Q246" s="287"/>
      <c r="R246" s="287"/>
      <c r="S246" s="287"/>
      <c r="T246" s="296"/>
      <c r="U246" s="287"/>
      <c r="V246" s="287"/>
      <c r="W246" s="287"/>
      <c r="X246" s="296"/>
      <c r="Y246" s="287"/>
      <c r="Z246" s="287"/>
      <c r="AA246" s="287"/>
      <c r="AB246" s="67"/>
      <c r="AF246" s="67"/>
      <c r="AG246" s="67"/>
      <c r="AK246" s="296"/>
      <c r="AO246" s="296"/>
      <c r="AS246" s="296"/>
    </row>
    <row r="247" spans="4:45" x14ac:dyDescent="0.25">
      <c r="D247" s="296"/>
      <c r="E247" s="287"/>
      <c r="F247" s="287"/>
      <c r="G247" s="287"/>
      <c r="H247" s="296"/>
      <c r="I247" s="287"/>
      <c r="J247" s="287"/>
      <c r="K247" s="287"/>
      <c r="L247" s="296"/>
      <c r="M247" s="287"/>
      <c r="N247" s="287"/>
      <c r="O247" s="287"/>
      <c r="P247" s="296"/>
      <c r="Q247" s="287"/>
      <c r="R247" s="287"/>
      <c r="S247" s="287"/>
      <c r="T247" s="296"/>
      <c r="U247" s="287"/>
      <c r="V247" s="287"/>
      <c r="W247" s="287"/>
      <c r="X247" s="296"/>
      <c r="Y247" s="287"/>
      <c r="Z247" s="287"/>
      <c r="AA247" s="287"/>
      <c r="AB247" s="67"/>
      <c r="AF247" s="67"/>
      <c r="AG247" s="67"/>
      <c r="AK247" s="296"/>
      <c r="AO247" s="296"/>
      <c r="AS247" s="296"/>
    </row>
    <row r="248" spans="4:45" x14ac:dyDescent="0.25">
      <c r="D248" s="296"/>
      <c r="E248" s="287"/>
      <c r="F248" s="287"/>
      <c r="G248" s="287"/>
      <c r="H248" s="296"/>
      <c r="I248" s="287"/>
      <c r="J248" s="287"/>
      <c r="K248" s="287"/>
      <c r="L248" s="296"/>
      <c r="M248" s="287"/>
      <c r="N248" s="287"/>
      <c r="O248" s="287"/>
      <c r="P248" s="296"/>
      <c r="Q248" s="287"/>
      <c r="R248" s="287"/>
      <c r="S248" s="287"/>
      <c r="T248" s="296"/>
      <c r="U248" s="287"/>
      <c r="V248" s="287"/>
      <c r="W248" s="287"/>
      <c r="X248" s="296"/>
      <c r="Y248" s="287"/>
      <c r="Z248" s="287"/>
      <c r="AA248" s="287"/>
      <c r="AB248" s="67"/>
      <c r="AF248" s="67"/>
      <c r="AG248" s="67"/>
      <c r="AK248" s="296"/>
      <c r="AO248" s="296"/>
      <c r="AS248" s="296"/>
    </row>
    <row r="249" spans="4:45" x14ac:dyDescent="0.25">
      <c r="D249" s="296"/>
      <c r="E249" s="287"/>
      <c r="F249" s="287"/>
      <c r="G249" s="287"/>
      <c r="H249" s="296"/>
      <c r="I249" s="287"/>
      <c r="J249" s="287"/>
      <c r="K249" s="287"/>
      <c r="L249" s="296"/>
      <c r="M249" s="287"/>
      <c r="N249" s="287"/>
      <c r="O249" s="287"/>
      <c r="P249" s="296"/>
      <c r="Q249" s="287"/>
      <c r="R249" s="287"/>
      <c r="S249" s="287"/>
      <c r="T249" s="296"/>
      <c r="U249" s="287"/>
      <c r="V249" s="287"/>
      <c r="W249" s="287"/>
      <c r="X249" s="296"/>
      <c r="Y249" s="287"/>
      <c r="Z249" s="287"/>
      <c r="AA249" s="287"/>
      <c r="AB249" s="67"/>
      <c r="AF249" s="67"/>
      <c r="AG249" s="67"/>
      <c r="AK249" s="296"/>
      <c r="AO249" s="296"/>
      <c r="AS249" s="296"/>
    </row>
    <row r="250" spans="4:45" x14ac:dyDescent="0.25">
      <c r="D250" s="296"/>
      <c r="E250" s="287"/>
      <c r="F250" s="287"/>
      <c r="G250" s="287"/>
      <c r="H250" s="296"/>
      <c r="I250" s="287"/>
      <c r="J250" s="287"/>
      <c r="K250" s="287"/>
      <c r="L250" s="296"/>
      <c r="M250" s="287"/>
      <c r="N250" s="287"/>
      <c r="O250" s="287"/>
      <c r="P250" s="296"/>
      <c r="Q250" s="287"/>
      <c r="R250" s="287"/>
      <c r="S250" s="287"/>
      <c r="T250" s="296"/>
      <c r="U250" s="287"/>
      <c r="V250" s="287"/>
      <c r="W250" s="287"/>
      <c r="X250" s="296"/>
      <c r="Y250" s="287"/>
      <c r="Z250" s="287"/>
      <c r="AA250" s="287"/>
      <c r="AB250" s="67"/>
      <c r="AF250" s="67"/>
      <c r="AG250" s="67"/>
      <c r="AK250" s="296"/>
      <c r="AO250" s="296"/>
      <c r="AS250" s="296"/>
    </row>
    <row r="251" spans="4:45" x14ac:dyDescent="0.25">
      <c r="D251" s="296"/>
      <c r="E251" s="287"/>
      <c r="F251" s="287"/>
      <c r="G251" s="287"/>
      <c r="H251" s="296"/>
      <c r="I251" s="287"/>
      <c r="J251" s="287"/>
      <c r="K251" s="287"/>
      <c r="L251" s="296"/>
      <c r="M251" s="287"/>
      <c r="N251" s="287"/>
      <c r="O251" s="287"/>
      <c r="P251" s="296"/>
      <c r="Q251" s="287"/>
      <c r="R251" s="287"/>
      <c r="S251" s="287"/>
      <c r="T251" s="296"/>
      <c r="U251" s="287"/>
      <c r="V251" s="287"/>
      <c r="W251" s="287"/>
      <c r="X251" s="296"/>
      <c r="Y251" s="287"/>
      <c r="Z251" s="287"/>
      <c r="AA251" s="287"/>
      <c r="AB251" s="67"/>
      <c r="AF251" s="67"/>
      <c r="AG251" s="67"/>
      <c r="AK251" s="296"/>
      <c r="AO251" s="296"/>
      <c r="AS251" s="296"/>
    </row>
    <row r="252" spans="4:45" x14ac:dyDescent="0.25">
      <c r="D252" s="296"/>
      <c r="E252" s="287"/>
      <c r="F252" s="287"/>
      <c r="G252" s="287"/>
      <c r="H252" s="296"/>
      <c r="I252" s="287"/>
      <c r="J252" s="287"/>
      <c r="K252" s="287"/>
      <c r="L252" s="296"/>
      <c r="M252" s="287"/>
      <c r="N252" s="287"/>
      <c r="O252" s="287"/>
      <c r="P252" s="296"/>
      <c r="Q252" s="287"/>
      <c r="R252" s="287"/>
      <c r="S252" s="287"/>
      <c r="T252" s="296"/>
      <c r="U252" s="287"/>
      <c r="V252" s="287"/>
      <c r="W252" s="287"/>
      <c r="X252" s="296"/>
      <c r="Y252" s="287"/>
      <c r="Z252" s="287"/>
      <c r="AA252" s="287"/>
      <c r="AB252" s="67"/>
      <c r="AF252" s="67"/>
      <c r="AG252" s="67"/>
      <c r="AK252" s="296"/>
      <c r="AO252" s="296"/>
      <c r="AS252" s="296"/>
    </row>
    <row r="253" spans="4:45" x14ac:dyDescent="0.25">
      <c r="D253" s="296"/>
      <c r="E253" s="287"/>
      <c r="F253" s="287"/>
      <c r="G253" s="287"/>
      <c r="H253" s="296"/>
      <c r="I253" s="287"/>
      <c r="J253" s="287"/>
      <c r="K253" s="287"/>
      <c r="L253" s="296"/>
      <c r="M253" s="287"/>
      <c r="N253" s="287"/>
      <c r="O253" s="287"/>
      <c r="P253" s="296"/>
      <c r="Q253" s="287"/>
      <c r="R253" s="287"/>
      <c r="S253" s="287"/>
      <c r="T253" s="296"/>
      <c r="U253" s="287"/>
      <c r="V253" s="287"/>
      <c r="W253" s="287"/>
      <c r="X253" s="296"/>
      <c r="Y253" s="287"/>
      <c r="Z253" s="287"/>
      <c r="AA253" s="287"/>
      <c r="AB253" s="67"/>
      <c r="AF253" s="67"/>
      <c r="AG253" s="67"/>
      <c r="AK253" s="296"/>
      <c r="AO253" s="296"/>
      <c r="AS253" s="296"/>
    </row>
    <row r="254" spans="4:45" x14ac:dyDescent="0.25">
      <c r="D254" s="296"/>
      <c r="E254" s="287"/>
      <c r="F254" s="287"/>
      <c r="G254" s="287"/>
      <c r="H254" s="296"/>
      <c r="I254" s="287"/>
      <c r="J254" s="287"/>
      <c r="K254" s="287"/>
      <c r="L254" s="296"/>
      <c r="M254" s="287"/>
      <c r="N254" s="287"/>
      <c r="O254" s="287"/>
      <c r="P254" s="296"/>
      <c r="Q254" s="287"/>
      <c r="R254" s="287"/>
      <c r="S254" s="287"/>
      <c r="T254" s="296"/>
      <c r="U254" s="287"/>
      <c r="V254" s="287"/>
      <c r="W254" s="287"/>
      <c r="X254" s="296"/>
      <c r="Y254" s="287"/>
      <c r="Z254" s="287"/>
      <c r="AA254" s="287"/>
      <c r="AB254" s="67"/>
      <c r="AF254" s="67"/>
      <c r="AG254" s="67"/>
      <c r="AK254" s="296"/>
      <c r="AO254" s="296"/>
      <c r="AS254" s="296"/>
    </row>
    <row r="255" spans="4:45" x14ac:dyDescent="0.25">
      <c r="D255" s="296"/>
      <c r="E255" s="287"/>
      <c r="F255" s="287"/>
      <c r="G255" s="287"/>
      <c r="H255" s="296"/>
      <c r="I255" s="287"/>
      <c r="J255" s="287"/>
      <c r="K255" s="287"/>
      <c r="L255" s="296"/>
      <c r="M255" s="287"/>
      <c r="N255" s="287"/>
      <c r="O255" s="287"/>
      <c r="P255" s="296"/>
      <c r="Q255" s="287"/>
      <c r="R255" s="287"/>
      <c r="S255" s="287"/>
      <c r="T255" s="296"/>
      <c r="U255" s="287"/>
      <c r="V255" s="287"/>
      <c r="W255" s="287"/>
      <c r="X255" s="296"/>
      <c r="Y255" s="287"/>
      <c r="Z255" s="287"/>
      <c r="AA255" s="287"/>
      <c r="AB255" s="67"/>
      <c r="AF255" s="67"/>
      <c r="AG255" s="67"/>
      <c r="AK255" s="296"/>
      <c r="AO255" s="296"/>
      <c r="AS255" s="296"/>
    </row>
    <row r="256" spans="4:45" x14ac:dyDescent="0.25">
      <c r="D256" s="296"/>
      <c r="E256" s="287"/>
      <c r="F256" s="287"/>
      <c r="G256" s="287"/>
      <c r="H256" s="296"/>
      <c r="I256" s="287"/>
      <c r="J256" s="287"/>
      <c r="K256" s="287"/>
      <c r="L256" s="296"/>
      <c r="M256" s="287"/>
      <c r="N256" s="287"/>
      <c r="O256" s="287"/>
      <c r="P256" s="296"/>
      <c r="Q256" s="287"/>
      <c r="R256" s="287"/>
      <c r="S256" s="287"/>
      <c r="T256" s="296"/>
      <c r="U256" s="287"/>
      <c r="V256" s="287"/>
      <c r="W256" s="287"/>
      <c r="X256" s="296"/>
      <c r="Y256" s="287"/>
      <c r="Z256" s="287"/>
      <c r="AA256" s="287"/>
      <c r="AB256" s="67"/>
      <c r="AF256" s="67"/>
      <c r="AG256" s="67"/>
      <c r="AK256" s="296"/>
      <c r="AO256" s="296"/>
      <c r="AS256" s="296"/>
    </row>
    <row r="257" spans="4:45" x14ac:dyDescent="0.25">
      <c r="D257" s="296"/>
      <c r="E257" s="287"/>
      <c r="F257" s="287"/>
      <c r="G257" s="287"/>
      <c r="H257" s="296"/>
      <c r="I257" s="287"/>
      <c r="J257" s="287"/>
      <c r="K257" s="287"/>
      <c r="L257" s="296"/>
      <c r="M257" s="287"/>
      <c r="N257" s="287"/>
      <c r="O257" s="287"/>
      <c r="P257" s="296"/>
      <c r="Q257" s="287"/>
      <c r="R257" s="287"/>
      <c r="S257" s="287"/>
      <c r="T257" s="296"/>
      <c r="U257" s="287"/>
      <c r="V257" s="287"/>
      <c r="W257" s="287"/>
      <c r="X257" s="296"/>
      <c r="Y257" s="287"/>
      <c r="Z257" s="287"/>
      <c r="AA257" s="287"/>
      <c r="AB257" s="67"/>
      <c r="AF257" s="67"/>
      <c r="AG257" s="67"/>
      <c r="AK257" s="296"/>
      <c r="AO257" s="296"/>
      <c r="AS257" s="296"/>
    </row>
    <row r="258" spans="4:45" x14ac:dyDescent="0.25">
      <c r="D258" s="296"/>
      <c r="E258" s="287"/>
      <c r="F258" s="287"/>
      <c r="G258" s="287"/>
      <c r="H258" s="296"/>
      <c r="I258" s="287"/>
      <c r="J258" s="287"/>
      <c r="K258" s="287"/>
      <c r="L258" s="296"/>
      <c r="M258" s="287"/>
      <c r="N258" s="287"/>
      <c r="O258" s="287"/>
      <c r="P258" s="296"/>
      <c r="Q258" s="287"/>
      <c r="R258" s="287"/>
      <c r="S258" s="287"/>
      <c r="T258" s="296"/>
      <c r="U258" s="287"/>
      <c r="V258" s="287"/>
      <c r="W258" s="287"/>
      <c r="X258" s="296"/>
      <c r="Y258" s="287"/>
      <c r="Z258" s="287"/>
      <c r="AA258" s="287"/>
      <c r="AB258" s="67"/>
      <c r="AF258" s="67"/>
      <c r="AG258" s="67"/>
      <c r="AK258" s="296"/>
      <c r="AO258" s="296"/>
      <c r="AS258" s="296"/>
    </row>
    <row r="259" spans="4:45" x14ac:dyDescent="0.25">
      <c r="D259" s="296"/>
      <c r="E259" s="287"/>
      <c r="F259" s="287"/>
      <c r="G259" s="287"/>
      <c r="H259" s="296"/>
      <c r="I259" s="287"/>
      <c r="J259" s="287"/>
      <c r="K259" s="287"/>
      <c r="L259" s="296"/>
      <c r="M259" s="287"/>
      <c r="N259" s="287"/>
      <c r="O259" s="287"/>
      <c r="P259" s="296"/>
      <c r="Q259" s="287"/>
      <c r="R259" s="287"/>
      <c r="S259" s="287"/>
      <c r="T259" s="296"/>
      <c r="U259" s="287"/>
      <c r="V259" s="287"/>
      <c r="W259" s="287"/>
      <c r="X259" s="296"/>
      <c r="Y259" s="287"/>
      <c r="Z259" s="287"/>
      <c r="AA259" s="287"/>
      <c r="AB259" s="67"/>
      <c r="AF259" s="67"/>
      <c r="AG259" s="67"/>
      <c r="AK259" s="296"/>
      <c r="AO259" s="296"/>
      <c r="AS259" s="296"/>
    </row>
    <row r="260" spans="4:45" x14ac:dyDescent="0.25">
      <c r="D260" s="296"/>
      <c r="E260" s="287"/>
      <c r="F260" s="287"/>
      <c r="G260" s="287"/>
      <c r="H260" s="296"/>
      <c r="I260" s="287"/>
      <c r="J260" s="287"/>
      <c r="K260" s="287"/>
      <c r="L260" s="296"/>
      <c r="M260" s="287"/>
      <c r="N260" s="287"/>
      <c r="O260" s="287"/>
      <c r="P260" s="296"/>
      <c r="Q260" s="287"/>
      <c r="R260" s="287"/>
      <c r="S260" s="287"/>
      <c r="T260" s="296"/>
      <c r="U260" s="287"/>
      <c r="V260" s="287"/>
      <c r="W260" s="287"/>
      <c r="X260" s="296"/>
      <c r="Y260" s="287"/>
      <c r="Z260" s="287"/>
      <c r="AA260" s="287"/>
      <c r="AB260" s="67"/>
      <c r="AF260" s="67"/>
      <c r="AG260" s="67"/>
      <c r="AK260" s="296"/>
      <c r="AO260" s="296"/>
      <c r="AS260" s="296"/>
    </row>
    <row r="261" spans="4:45" x14ac:dyDescent="0.25">
      <c r="D261" s="296"/>
      <c r="E261" s="287"/>
      <c r="F261" s="287"/>
      <c r="G261" s="287"/>
      <c r="H261" s="296"/>
      <c r="I261" s="287"/>
      <c r="J261" s="287"/>
      <c r="K261" s="287"/>
      <c r="L261" s="296"/>
      <c r="M261" s="287"/>
      <c r="N261" s="287"/>
      <c r="O261" s="287"/>
      <c r="P261" s="296"/>
      <c r="Q261" s="287"/>
      <c r="R261" s="287"/>
      <c r="S261" s="287"/>
      <c r="T261" s="296"/>
      <c r="U261" s="287"/>
      <c r="V261" s="287"/>
      <c r="W261" s="287"/>
      <c r="X261" s="296"/>
      <c r="Y261" s="287"/>
      <c r="Z261" s="287"/>
      <c r="AA261" s="287"/>
      <c r="AB261" s="67"/>
      <c r="AF261" s="67"/>
      <c r="AG261" s="67"/>
      <c r="AK261" s="296"/>
      <c r="AO261" s="296"/>
      <c r="AS261" s="296"/>
    </row>
    <row r="262" spans="4:45" x14ac:dyDescent="0.25">
      <c r="D262" s="296"/>
      <c r="E262" s="287"/>
      <c r="F262" s="287"/>
      <c r="G262" s="287"/>
      <c r="H262" s="296"/>
      <c r="I262" s="287"/>
      <c r="J262" s="287"/>
      <c r="K262" s="287"/>
      <c r="L262" s="296"/>
      <c r="M262" s="287"/>
      <c r="N262" s="287"/>
      <c r="O262" s="287"/>
      <c r="P262" s="296"/>
      <c r="Q262" s="287"/>
      <c r="R262" s="287"/>
      <c r="S262" s="287"/>
      <c r="T262" s="296"/>
      <c r="U262" s="287"/>
      <c r="V262" s="287"/>
      <c r="W262" s="287"/>
      <c r="X262" s="296"/>
      <c r="Y262" s="287"/>
      <c r="Z262" s="287"/>
      <c r="AA262" s="287"/>
      <c r="AB262" s="67"/>
      <c r="AF262" s="67"/>
      <c r="AG262" s="67"/>
      <c r="AK262" s="296"/>
      <c r="AO262" s="296"/>
      <c r="AS262" s="296"/>
    </row>
    <row r="263" spans="4:45" x14ac:dyDescent="0.25">
      <c r="D263" s="296"/>
      <c r="E263" s="287"/>
      <c r="F263" s="287"/>
      <c r="G263" s="287"/>
      <c r="H263" s="296"/>
      <c r="I263" s="287"/>
      <c r="J263" s="287"/>
      <c r="K263" s="287"/>
      <c r="L263" s="296"/>
      <c r="M263" s="287"/>
      <c r="N263" s="287"/>
      <c r="O263" s="287"/>
      <c r="P263" s="296"/>
      <c r="Q263" s="287"/>
      <c r="R263" s="287"/>
      <c r="S263" s="287"/>
      <c r="T263" s="296"/>
      <c r="U263" s="287"/>
      <c r="V263" s="287"/>
      <c r="W263" s="287"/>
      <c r="X263" s="296"/>
      <c r="Y263" s="287"/>
      <c r="Z263" s="287"/>
      <c r="AA263" s="287"/>
      <c r="AB263" s="67"/>
      <c r="AF263" s="67"/>
      <c r="AG263" s="67"/>
      <c r="AK263" s="296"/>
      <c r="AO263" s="296"/>
      <c r="AS263" s="296"/>
    </row>
    <row r="264" spans="4:45" x14ac:dyDescent="0.25">
      <c r="D264" s="296"/>
      <c r="E264" s="287"/>
      <c r="F264" s="287"/>
      <c r="G264" s="287"/>
      <c r="H264" s="296"/>
      <c r="I264" s="287"/>
      <c r="J264" s="287"/>
      <c r="K264" s="287"/>
      <c r="L264" s="296"/>
      <c r="M264" s="287"/>
      <c r="N264" s="287"/>
      <c r="O264" s="287"/>
      <c r="P264" s="296"/>
      <c r="Q264" s="287"/>
      <c r="R264" s="287"/>
      <c r="S264" s="287"/>
      <c r="T264" s="296"/>
      <c r="U264" s="287"/>
      <c r="V264" s="287"/>
      <c r="W264" s="287"/>
      <c r="X264" s="296"/>
      <c r="Y264" s="287"/>
      <c r="Z264" s="287"/>
      <c r="AA264" s="287"/>
      <c r="AB264" s="67"/>
      <c r="AF264" s="67"/>
      <c r="AG264" s="67"/>
      <c r="AK264" s="296"/>
      <c r="AO264" s="296"/>
      <c r="AS264" s="296"/>
    </row>
    <row r="265" spans="4:45" x14ac:dyDescent="0.25">
      <c r="D265" s="296"/>
      <c r="E265" s="287"/>
      <c r="F265" s="287"/>
      <c r="G265" s="287"/>
      <c r="H265" s="296"/>
      <c r="I265" s="287"/>
      <c r="J265" s="287"/>
      <c r="K265" s="287"/>
      <c r="L265" s="296"/>
      <c r="M265" s="287"/>
      <c r="N265" s="287"/>
      <c r="O265" s="287"/>
      <c r="P265" s="296"/>
      <c r="Q265" s="287"/>
      <c r="R265" s="287"/>
      <c r="S265" s="287"/>
      <c r="T265" s="296"/>
      <c r="U265" s="287"/>
      <c r="V265" s="287"/>
      <c r="W265" s="287"/>
      <c r="X265" s="296"/>
      <c r="Y265" s="287"/>
      <c r="Z265" s="287"/>
      <c r="AA265" s="287"/>
      <c r="AB265" s="67"/>
      <c r="AF265" s="67"/>
      <c r="AG265" s="67"/>
      <c r="AK265" s="296"/>
      <c r="AO265" s="296"/>
      <c r="AS265" s="296"/>
    </row>
    <row r="266" spans="4:45" x14ac:dyDescent="0.25">
      <c r="D266" s="296"/>
      <c r="E266" s="287"/>
      <c r="F266" s="287"/>
      <c r="G266" s="287"/>
      <c r="H266" s="296"/>
      <c r="I266" s="287"/>
      <c r="J266" s="287"/>
      <c r="K266" s="287"/>
      <c r="L266" s="296"/>
      <c r="M266" s="287"/>
      <c r="N266" s="287"/>
      <c r="O266" s="287"/>
      <c r="P266" s="296"/>
      <c r="Q266" s="287"/>
      <c r="R266" s="287"/>
      <c r="S266" s="287"/>
      <c r="T266" s="296"/>
      <c r="U266" s="287"/>
      <c r="V266" s="287"/>
      <c r="W266" s="287"/>
      <c r="X266" s="296"/>
      <c r="Y266" s="287"/>
      <c r="Z266" s="287"/>
      <c r="AA266" s="287"/>
      <c r="AB266" s="67"/>
      <c r="AF266" s="67"/>
      <c r="AG266" s="67"/>
      <c r="AK266" s="296"/>
      <c r="AO266" s="296"/>
      <c r="AS266" s="296"/>
    </row>
    <row r="267" spans="4:45" x14ac:dyDescent="0.25">
      <c r="D267" s="296"/>
      <c r="E267" s="287"/>
      <c r="F267" s="287"/>
      <c r="G267" s="287"/>
      <c r="H267" s="296"/>
      <c r="I267" s="287"/>
      <c r="J267" s="287"/>
      <c r="K267" s="287"/>
      <c r="L267" s="296"/>
      <c r="M267" s="287"/>
      <c r="N267" s="287"/>
      <c r="O267" s="287"/>
      <c r="P267" s="296"/>
      <c r="Q267" s="287"/>
      <c r="R267" s="287"/>
      <c r="S267" s="287"/>
      <c r="T267" s="296"/>
      <c r="U267" s="287"/>
      <c r="V267" s="287"/>
      <c r="W267" s="287"/>
      <c r="X267" s="296"/>
      <c r="Y267" s="287"/>
      <c r="Z267" s="287"/>
      <c r="AA267" s="287"/>
      <c r="AB267" s="67"/>
      <c r="AF267" s="67"/>
      <c r="AG267" s="67"/>
      <c r="AK267" s="296"/>
      <c r="AO267" s="296"/>
      <c r="AS267" s="296"/>
    </row>
    <row r="268" spans="4:45" x14ac:dyDescent="0.25">
      <c r="D268" s="296"/>
      <c r="E268" s="287"/>
      <c r="F268" s="287"/>
      <c r="G268" s="287"/>
      <c r="H268" s="296"/>
      <c r="I268" s="287"/>
      <c r="J268" s="287"/>
      <c r="K268" s="287"/>
      <c r="L268" s="296"/>
      <c r="M268" s="287"/>
      <c r="N268" s="287"/>
      <c r="O268" s="287"/>
      <c r="P268" s="296"/>
      <c r="Q268" s="287"/>
      <c r="R268" s="287"/>
      <c r="S268" s="287"/>
      <c r="T268" s="296"/>
      <c r="U268" s="287"/>
      <c r="V268" s="287"/>
      <c r="W268" s="287"/>
      <c r="X268" s="296"/>
      <c r="Y268" s="287"/>
      <c r="Z268" s="287"/>
      <c r="AA268" s="287"/>
      <c r="AB268" s="67"/>
      <c r="AF268" s="67"/>
      <c r="AG268" s="67"/>
      <c r="AK268" s="296"/>
      <c r="AO268" s="296"/>
      <c r="AS268" s="296"/>
    </row>
    <row r="269" spans="4:45" x14ac:dyDescent="0.25">
      <c r="D269" s="296"/>
      <c r="E269" s="287"/>
      <c r="F269" s="287"/>
      <c r="G269" s="287"/>
      <c r="H269" s="296"/>
      <c r="I269" s="287"/>
      <c r="J269" s="287"/>
      <c r="K269" s="287"/>
      <c r="L269" s="296"/>
      <c r="M269" s="287"/>
      <c r="N269" s="287"/>
      <c r="O269" s="287"/>
      <c r="P269" s="296"/>
      <c r="Q269" s="287"/>
      <c r="R269" s="287"/>
      <c r="S269" s="287"/>
      <c r="T269" s="296"/>
      <c r="U269" s="287"/>
      <c r="V269" s="287"/>
      <c r="W269" s="287"/>
      <c r="X269" s="296"/>
      <c r="Y269" s="287"/>
      <c r="Z269" s="287"/>
      <c r="AA269" s="287"/>
      <c r="AB269" s="67"/>
      <c r="AF269" s="67"/>
      <c r="AG269" s="67"/>
      <c r="AK269" s="296"/>
      <c r="AO269" s="296"/>
      <c r="AS269" s="296"/>
    </row>
    <row r="270" spans="4:45" x14ac:dyDescent="0.25">
      <c r="D270" s="296"/>
      <c r="E270" s="287"/>
      <c r="F270" s="287"/>
      <c r="G270" s="287"/>
      <c r="H270" s="296"/>
      <c r="I270" s="287"/>
      <c r="J270" s="287"/>
      <c r="K270" s="287"/>
      <c r="L270" s="296"/>
      <c r="M270" s="287"/>
      <c r="N270" s="287"/>
      <c r="O270" s="287"/>
      <c r="P270" s="296"/>
      <c r="Q270" s="287"/>
      <c r="R270" s="287"/>
      <c r="S270" s="287"/>
      <c r="T270" s="296"/>
      <c r="U270" s="287"/>
      <c r="V270" s="287"/>
      <c r="W270" s="287"/>
      <c r="X270" s="296"/>
      <c r="Y270" s="287"/>
      <c r="Z270" s="287"/>
      <c r="AA270" s="287"/>
      <c r="AB270" s="67"/>
      <c r="AF270" s="67"/>
      <c r="AG270" s="67"/>
      <c r="AK270" s="296"/>
      <c r="AO270" s="296"/>
      <c r="AS270" s="296"/>
    </row>
    <row r="271" spans="4:45" x14ac:dyDescent="0.25">
      <c r="D271" s="296"/>
      <c r="E271" s="287"/>
      <c r="F271" s="287"/>
      <c r="G271" s="287"/>
      <c r="H271" s="296"/>
      <c r="I271" s="287"/>
      <c r="J271" s="287"/>
      <c r="K271" s="287"/>
      <c r="L271" s="296"/>
      <c r="M271" s="287"/>
      <c r="N271" s="287"/>
      <c r="O271" s="287"/>
      <c r="P271" s="296"/>
      <c r="Q271" s="287"/>
      <c r="R271" s="287"/>
      <c r="S271" s="287"/>
      <c r="T271" s="296"/>
      <c r="U271" s="287"/>
      <c r="V271" s="287"/>
      <c r="W271" s="287"/>
      <c r="X271" s="296"/>
      <c r="Y271" s="287"/>
      <c r="Z271" s="287"/>
      <c r="AA271" s="287"/>
      <c r="AB271" s="67"/>
      <c r="AF271" s="67"/>
      <c r="AG271" s="67"/>
      <c r="AK271" s="296"/>
      <c r="AO271" s="296"/>
      <c r="AS271" s="296"/>
    </row>
    <row r="272" spans="4:45" x14ac:dyDescent="0.25">
      <c r="D272" s="296"/>
      <c r="E272" s="287"/>
      <c r="F272" s="287"/>
      <c r="G272" s="287"/>
      <c r="H272" s="296"/>
      <c r="I272" s="287"/>
      <c r="J272" s="287"/>
      <c r="K272" s="287"/>
      <c r="L272" s="296"/>
      <c r="M272" s="287"/>
      <c r="N272" s="287"/>
      <c r="O272" s="287"/>
      <c r="P272" s="296"/>
      <c r="Q272" s="287"/>
      <c r="R272" s="287"/>
      <c r="S272" s="287"/>
      <c r="T272" s="296"/>
      <c r="U272" s="287"/>
      <c r="V272" s="287"/>
      <c r="W272" s="287"/>
      <c r="X272" s="296"/>
      <c r="Y272" s="287"/>
      <c r="Z272" s="287"/>
      <c r="AA272" s="287"/>
      <c r="AB272" s="67"/>
      <c r="AF272" s="67"/>
      <c r="AG272" s="67"/>
      <c r="AK272" s="296"/>
      <c r="AO272" s="296"/>
      <c r="AS272" s="296"/>
    </row>
    <row r="273" spans="4:45" x14ac:dyDescent="0.25">
      <c r="D273" s="296"/>
      <c r="E273" s="287"/>
      <c r="F273" s="287"/>
      <c r="G273" s="287"/>
      <c r="H273" s="296"/>
      <c r="I273" s="287"/>
      <c r="J273" s="287"/>
      <c r="K273" s="287"/>
      <c r="L273" s="296"/>
      <c r="M273" s="287"/>
      <c r="N273" s="287"/>
      <c r="O273" s="287"/>
      <c r="P273" s="296"/>
      <c r="Q273" s="287"/>
      <c r="R273" s="287"/>
      <c r="S273" s="287"/>
      <c r="T273" s="296"/>
      <c r="U273" s="287"/>
      <c r="V273" s="287"/>
      <c r="W273" s="287"/>
      <c r="X273" s="296"/>
      <c r="Y273" s="287"/>
      <c r="Z273" s="287"/>
      <c r="AA273" s="287"/>
      <c r="AB273" s="67"/>
      <c r="AF273" s="67"/>
      <c r="AG273" s="67"/>
      <c r="AK273" s="296"/>
      <c r="AO273" s="296"/>
      <c r="AS273" s="296"/>
    </row>
    <row r="274" spans="4:45" x14ac:dyDescent="0.25">
      <c r="D274" s="296"/>
      <c r="E274" s="287"/>
      <c r="F274" s="287"/>
      <c r="G274" s="287"/>
      <c r="H274" s="296"/>
      <c r="I274" s="287"/>
      <c r="J274" s="287"/>
      <c r="K274" s="287"/>
      <c r="L274" s="296"/>
      <c r="M274" s="287"/>
      <c r="N274" s="287"/>
      <c r="O274" s="287"/>
      <c r="P274" s="296"/>
      <c r="Q274" s="287"/>
      <c r="R274" s="287"/>
      <c r="S274" s="287"/>
      <c r="T274" s="296"/>
      <c r="U274" s="287"/>
      <c r="V274" s="287"/>
      <c r="W274" s="287"/>
      <c r="X274" s="296"/>
      <c r="Y274" s="287"/>
      <c r="Z274" s="287"/>
      <c r="AA274" s="287"/>
      <c r="AB274" s="67"/>
      <c r="AF274" s="67"/>
      <c r="AG274" s="67"/>
      <c r="AK274" s="296"/>
      <c r="AO274" s="296"/>
      <c r="AS274" s="296"/>
    </row>
    <row r="275" spans="4:45" x14ac:dyDescent="0.25">
      <c r="D275" s="296"/>
      <c r="E275" s="287"/>
      <c r="F275" s="287"/>
      <c r="G275" s="287"/>
      <c r="H275" s="296"/>
      <c r="I275" s="287"/>
      <c r="J275" s="287"/>
      <c r="K275" s="287"/>
      <c r="L275" s="296"/>
      <c r="M275" s="287"/>
      <c r="N275" s="287"/>
      <c r="O275" s="287"/>
      <c r="P275" s="296"/>
      <c r="Q275" s="287"/>
      <c r="R275" s="287"/>
      <c r="S275" s="287"/>
      <c r="T275" s="296"/>
      <c r="U275" s="287"/>
      <c r="V275" s="287"/>
      <c r="W275" s="287"/>
      <c r="X275" s="296"/>
      <c r="Y275" s="287"/>
      <c r="Z275" s="287"/>
      <c r="AA275" s="287"/>
      <c r="AB275" s="67"/>
      <c r="AF275" s="67"/>
      <c r="AG275" s="67"/>
      <c r="AK275" s="296"/>
      <c r="AO275" s="296"/>
      <c r="AS275" s="296"/>
    </row>
    <row r="276" spans="4:45" x14ac:dyDescent="0.25">
      <c r="D276" s="296"/>
      <c r="E276" s="287"/>
      <c r="F276" s="287"/>
      <c r="G276" s="287"/>
      <c r="H276" s="296"/>
      <c r="I276" s="287"/>
      <c r="J276" s="287"/>
      <c r="K276" s="287"/>
      <c r="L276" s="296"/>
      <c r="M276" s="287"/>
      <c r="N276" s="287"/>
      <c r="O276" s="287"/>
      <c r="P276" s="296"/>
      <c r="Q276" s="287"/>
      <c r="R276" s="287"/>
      <c r="S276" s="287"/>
      <c r="T276" s="296"/>
      <c r="U276" s="287"/>
      <c r="V276" s="287"/>
      <c r="W276" s="287"/>
      <c r="X276" s="296"/>
      <c r="Y276" s="287"/>
      <c r="Z276" s="287"/>
      <c r="AA276" s="287"/>
      <c r="AB276" s="67"/>
      <c r="AF276" s="67"/>
      <c r="AG276" s="67"/>
      <c r="AK276" s="296"/>
      <c r="AO276" s="296"/>
      <c r="AS276" s="296"/>
    </row>
    <row r="277" spans="4:45" x14ac:dyDescent="0.25">
      <c r="D277" s="296"/>
      <c r="E277" s="287"/>
      <c r="F277" s="287"/>
      <c r="G277" s="287"/>
      <c r="H277" s="296"/>
      <c r="I277" s="287"/>
      <c r="J277" s="287"/>
      <c r="K277" s="287"/>
      <c r="L277" s="296"/>
      <c r="M277" s="287"/>
      <c r="N277" s="287"/>
      <c r="O277" s="287"/>
      <c r="P277" s="296"/>
      <c r="Q277" s="287"/>
      <c r="R277" s="287"/>
      <c r="S277" s="287"/>
      <c r="T277" s="296"/>
      <c r="U277" s="287"/>
      <c r="V277" s="287"/>
      <c r="W277" s="287"/>
      <c r="X277" s="296"/>
      <c r="Y277" s="287"/>
      <c r="Z277" s="287"/>
      <c r="AA277" s="287"/>
      <c r="AB277" s="67"/>
      <c r="AF277" s="67"/>
      <c r="AG277" s="67"/>
      <c r="AK277" s="296"/>
      <c r="AO277" s="296"/>
      <c r="AS277" s="296"/>
    </row>
    <row r="278" spans="4:45" x14ac:dyDescent="0.25">
      <c r="D278" s="296"/>
      <c r="E278" s="287"/>
      <c r="F278" s="287"/>
      <c r="G278" s="287"/>
      <c r="H278" s="296"/>
      <c r="I278" s="287"/>
      <c r="J278" s="287"/>
      <c r="K278" s="287"/>
      <c r="L278" s="296"/>
      <c r="M278" s="287"/>
      <c r="N278" s="287"/>
      <c r="O278" s="287"/>
      <c r="P278" s="296"/>
      <c r="Q278" s="287"/>
      <c r="R278" s="287"/>
      <c r="S278" s="287"/>
      <c r="T278" s="296"/>
      <c r="U278" s="287"/>
      <c r="V278" s="287"/>
      <c r="W278" s="287"/>
      <c r="X278" s="296"/>
      <c r="Y278" s="287"/>
      <c r="Z278" s="287"/>
      <c r="AA278" s="287"/>
      <c r="AB278" s="67"/>
      <c r="AF278" s="67"/>
      <c r="AG278" s="67"/>
      <c r="AK278" s="296"/>
      <c r="AO278" s="296"/>
      <c r="AS278" s="296"/>
    </row>
    <row r="279" spans="4:45" x14ac:dyDescent="0.25">
      <c r="D279" s="296"/>
      <c r="E279" s="287"/>
      <c r="F279" s="287"/>
      <c r="G279" s="287"/>
      <c r="H279" s="296"/>
      <c r="I279" s="287"/>
      <c r="J279" s="287"/>
      <c r="K279" s="287"/>
      <c r="L279" s="296"/>
      <c r="M279" s="287"/>
      <c r="N279" s="287"/>
      <c r="O279" s="287"/>
      <c r="P279" s="296"/>
      <c r="Q279" s="287"/>
      <c r="R279" s="287"/>
      <c r="S279" s="287"/>
      <c r="T279" s="296"/>
      <c r="U279" s="287"/>
      <c r="V279" s="287"/>
      <c r="W279" s="287"/>
      <c r="X279" s="296"/>
      <c r="Y279" s="287"/>
      <c r="Z279" s="287"/>
      <c r="AA279" s="287"/>
      <c r="AB279" s="67"/>
      <c r="AF279" s="67"/>
      <c r="AG279" s="67"/>
      <c r="AK279" s="296"/>
      <c r="AO279" s="296"/>
      <c r="AS279" s="296"/>
    </row>
    <row r="280" spans="4:45" x14ac:dyDescent="0.25">
      <c r="D280" s="296"/>
      <c r="E280" s="287"/>
      <c r="F280" s="287"/>
      <c r="G280" s="287"/>
      <c r="H280" s="296"/>
      <c r="I280" s="287"/>
      <c r="J280" s="287"/>
      <c r="K280" s="287"/>
      <c r="L280" s="296"/>
      <c r="M280" s="287"/>
      <c r="N280" s="287"/>
      <c r="O280" s="287"/>
      <c r="P280" s="296"/>
      <c r="Q280" s="287"/>
      <c r="R280" s="287"/>
      <c r="S280" s="287"/>
      <c r="T280" s="296"/>
      <c r="U280" s="287"/>
      <c r="V280" s="287"/>
      <c r="W280" s="287"/>
      <c r="X280" s="296"/>
      <c r="Y280" s="287"/>
      <c r="Z280" s="287"/>
      <c r="AA280" s="287"/>
      <c r="AB280" s="67"/>
      <c r="AF280" s="67"/>
      <c r="AG280" s="67"/>
      <c r="AK280" s="296"/>
      <c r="AO280" s="296"/>
      <c r="AS280" s="296"/>
    </row>
    <row r="281" spans="4:45" x14ac:dyDescent="0.25">
      <c r="D281" s="296"/>
      <c r="E281" s="287"/>
      <c r="F281" s="287"/>
      <c r="G281" s="287"/>
      <c r="H281" s="296"/>
      <c r="I281" s="287"/>
      <c r="J281" s="287"/>
      <c r="K281" s="287"/>
      <c r="L281" s="296"/>
      <c r="M281" s="287"/>
      <c r="N281" s="287"/>
      <c r="O281" s="287"/>
      <c r="P281" s="296"/>
      <c r="Q281" s="287"/>
      <c r="R281" s="287"/>
      <c r="S281" s="287"/>
      <c r="T281" s="296"/>
      <c r="U281" s="287"/>
      <c r="V281" s="287"/>
      <c r="W281" s="287"/>
      <c r="X281" s="296"/>
      <c r="Y281" s="287"/>
      <c r="Z281" s="287"/>
      <c r="AA281" s="287"/>
      <c r="AB281" s="67"/>
      <c r="AF281" s="67"/>
      <c r="AG281" s="67"/>
      <c r="AK281" s="296"/>
      <c r="AO281" s="296"/>
      <c r="AS281" s="296"/>
    </row>
    <row r="282" spans="4:45" x14ac:dyDescent="0.25">
      <c r="D282" s="296"/>
      <c r="E282" s="287"/>
      <c r="F282" s="287"/>
      <c r="G282" s="287"/>
      <c r="H282" s="296"/>
      <c r="I282" s="287"/>
      <c r="J282" s="287"/>
      <c r="K282" s="287"/>
      <c r="L282" s="296"/>
      <c r="M282" s="287"/>
      <c r="N282" s="287"/>
      <c r="O282" s="287"/>
      <c r="P282" s="296"/>
      <c r="Q282" s="287"/>
      <c r="R282" s="287"/>
      <c r="S282" s="287"/>
      <c r="T282" s="296"/>
      <c r="U282" s="287"/>
      <c r="V282" s="287"/>
      <c r="W282" s="287"/>
      <c r="X282" s="296"/>
      <c r="Y282" s="287"/>
      <c r="Z282" s="287"/>
      <c r="AA282" s="287"/>
      <c r="AB282" s="67"/>
      <c r="AF282" s="67"/>
      <c r="AG282" s="67"/>
      <c r="AK282" s="296"/>
      <c r="AO282" s="296"/>
      <c r="AS282" s="296"/>
    </row>
    <row r="283" spans="4:45" x14ac:dyDescent="0.25">
      <c r="D283" s="296"/>
      <c r="E283" s="287"/>
      <c r="F283" s="287"/>
      <c r="G283" s="287"/>
      <c r="H283" s="296"/>
      <c r="I283" s="287"/>
      <c r="J283" s="287"/>
      <c r="K283" s="287"/>
      <c r="L283" s="296"/>
      <c r="M283" s="287"/>
      <c r="N283" s="287"/>
      <c r="O283" s="287"/>
      <c r="P283" s="296"/>
      <c r="Q283" s="287"/>
      <c r="R283" s="287"/>
      <c r="S283" s="287"/>
      <c r="T283" s="296"/>
      <c r="U283" s="287"/>
      <c r="V283" s="287"/>
      <c r="W283" s="287"/>
      <c r="X283" s="296"/>
      <c r="Y283" s="287"/>
      <c r="Z283" s="287"/>
      <c r="AA283" s="287"/>
      <c r="AB283" s="67"/>
      <c r="AF283" s="67"/>
      <c r="AG283" s="67"/>
      <c r="AK283" s="296"/>
      <c r="AO283" s="296"/>
      <c r="AS283" s="296"/>
    </row>
    <row r="284" spans="4:45" x14ac:dyDescent="0.25">
      <c r="D284" s="296"/>
      <c r="E284" s="287"/>
      <c r="F284" s="287"/>
      <c r="G284" s="287"/>
      <c r="H284" s="296"/>
      <c r="I284" s="287"/>
      <c r="J284" s="287"/>
      <c r="K284" s="287"/>
      <c r="L284" s="296"/>
      <c r="M284" s="287"/>
      <c r="N284" s="287"/>
      <c r="O284" s="287"/>
      <c r="P284" s="296"/>
      <c r="Q284" s="287"/>
      <c r="R284" s="287"/>
      <c r="S284" s="287"/>
      <c r="T284" s="296"/>
      <c r="U284" s="287"/>
      <c r="V284" s="287"/>
      <c r="W284" s="287"/>
      <c r="X284" s="296"/>
      <c r="Y284" s="287"/>
      <c r="Z284" s="287"/>
      <c r="AA284" s="28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  <row r="381" spans="4:45" x14ac:dyDescent="0.25">
      <c r="D381" s="67"/>
      <c r="H381" s="67"/>
      <c r="L381" s="67"/>
      <c r="P381" s="67"/>
      <c r="T381" s="67"/>
      <c r="X381" s="67"/>
      <c r="AB381" s="67"/>
      <c r="AF381" s="67"/>
      <c r="AG381" s="67"/>
      <c r="AK381" s="296"/>
      <c r="AO381" s="296"/>
      <c r="AS381" s="296"/>
    </row>
    <row r="382" spans="4:45" x14ac:dyDescent="0.25">
      <c r="D382" s="67"/>
      <c r="H382" s="67"/>
      <c r="L382" s="67"/>
      <c r="P382" s="67"/>
      <c r="T382" s="67"/>
      <c r="X382" s="67"/>
      <c r="AB382" s="67"/>
      <c r="AF382" s="67"/>
      <c r="AG382" s="67"/>
      <c r="AK382" s="296"/>
      <c r="AO382" s="296"/>
      <c r="AS382" s="296"/>
    </row>
    <row r="383" spans="4:45" x14ac:dyDescent="0.25">
      <c r="D383" s="67"/>
      <c r="H383" s="67"/>
      <c r="L383" s="67"/>
      <c r="P383" s="67"/>
      <c r="T383" s="67"/>
      <c r="X383" s="67"/>
      <c r="AB383" s="67"/>
      <c r="AF383" s="67"/>
      <c r="AG383" s="67"/>
      <c r="AK383" s="296"/>
      <c r="AO383" s="296"/>
      <c r="AS383" s="296"/>
    </row>
    <row r="384" spans="4:45" x14ac:dyDescent="0.25">
      <c r="D384" s="67"/>
      <c r="H384" s="67"/>
      <c r="L384" s="67"/>
      <c r="P384" s="67"/>
      <c r="T384" s="67"/>
      <c r="X384" s="67"/>
      <c r="AB384" s="67"/>
      <c r="AF384" s="67"/>
      <c r="AG384" s="67"/>
      <c r="AK384" s="296"/>
      <c r="AO384" s="296"/>
      <c r="AS384" s="296"/>
    </row>
    <row r="385" spans="4:45" x14ac:dyDescent="0.25">
      <c r="D385" s="67"/>
      <c r="H385" s="67"/>
      <c r="L385" s="67"/>
      <c r="P385" s="67"/>
      <c r="T385" s="67"/>
      <c r="X385" s="67"/>
      <c r="AB385" s="67"/>
      <c r="AF385" s="67"/>
      <c r="AG385" s="67"/>
      <c r="AK385" s="296"/>
      <c r="AO385" s="296"/>
      <c r="AS385" s="296"/>
    </row>
    <row r="386" spans="4:45" x14ac:dyDescent="0.25">
      <c r="D386" s="67"/>
      <c r="H386" s="67"/>
      <c r="L386" s="67"/>
      <c r="P386" s="67"/>
      <c r="T386" s="67"/>
      <c r="X386" s="67"/>
      <c r="AB386" s="67"/>
      <c r="AF386" s="67"/>
      <c r="AG386" s="67"/>
      <c r="AK386" s="296"/>
      <c r="AO386" s="296"/>
      <c r="AS386" s="296"/>
    </row>
    <row r="387" spans="4:45" x14ac:dyDescent="0.25">
      <c r="D387" s="67"/>
      <c r="H387" s="67"/>
      <c r="L387" s="67"/>
      <c r="P387" s="67"/>
      <c r="T387" s="67"/>
      <c r="X387" s="67"/>
      <c r="AB387" s="67"/>
      <c r="AF387" s="67"/>
      <c r="AG387" s="67"/>
      <c r="AK387" s="296"/>
      <c r="AO387" s="296"/>
      <c r="AS387" s="296"/>
    </row>
    <row r="388" spans="4:45" x14ac:dyDescent="0.25">
      <c r="D388" s="67"/>
      <c r="H388" s="67"/>
      <c r="L388" s="67"/>
      <c r="P388" s="67"/>
      <c r="T388" s="67"/>
      <c r="X388" s="67"/>
      <c r="AB388" s="67"/>
      <c r="AF388" s="67"/>
      <c r="AG388" s="67"/>
      <c r="AK388" s="296"/>
      <c r="AO388" s="296"/>
      <c r="AS388" s="296"/>
    </row>
    <row r="389" spans="4:45" x14ac:dyDescent="0.25">
      <c r="D389" s="67"/>
      <c r="H389" s="67"/>
      <c r="L389" s="67"/>
      <c r="P389" s="67"/>
      <c r="T389" s="67"/>
      <c r="X389" s="67"/>
      <c r="AB389" s="67"/>
      <c r="AF389" s="67"/>
      <c r="AG389" s="67"/>
      <c r="AK389" s="296"/>
      <c r="AO389" s="296"/>
      <c r="AS389" s="296"/>
    </row>
    <row r="390" spans="4:45" x14ac:dyDescent="0.25">
      <c r="D390" s="67"/>
      <c r="H390" s="67"/>
      <c r="L390" s="67"/>
      <c r="P390" s="67"/>
      <c r="T390" s="67"/>
      <c r="X390" s="67"/>
      <c r="AB390" s="67"/>
      <c r="AF390" s="67"/>
      <c r="AG390" s="67"/>
      <c r="AK390" s="296"/>
      <c r="AO390" s="296"/>
      <c r="AS390" s="296"/>
    </row>
    <row r="391" spans="4:45" x14ac:dyDescent="0.25">
      <c r="D391" s="67"/>
      <c r="H391" s="67"/>
      <c r="L391" s="67"/>
      <c r="P391" s="67"/>
      <c r="T391" s="67"/>
      <c r="X391" s="67"/>
      <c r="AB391" s="67"/>
      <c r="AF391" s="67"/>
      <c r="AG391" s="67"/>
      <c r="AK391" s="296"/>
      <c r="AO391" s="296"/>
      <c r="AS391" s="296"/>
    </row>
    <row r="392" spans="4:45" x14ac:dyDescent="0.25">
      <c r="D392" s="67"/>
      <c r="H392" s="67"/>
      <c r="L392" s="67"/>
      <c r="P392" s="67"/>
      <c r="T392" s="67"/>
      <c r="X392" s="67"/>
      <c r="AB392" s="67"/>
      <c r="AF392" s="67"/>
      <c r="AG392" s="67"/>
      <c r="AK392" s="296"/>
      <c r="AO392" s="296"/>
      <c r="AS392" s="296"/>
    </row>
    <row r="393" spans="4:45" x14ac:dyDescent="0.25">
      <c r="D393" s="67"/>
      <c r="H393" s="67"/>
      <c r="L393" s="67"/>
      <c r="P393" s="67"/>
      <c r="T393" s="67"/>
      <c r="X393" s="67"/>
      <c r="AB393" s="67"/>
      <c r="AF393" s="67"/>
      <c r="AG393" s="67"/>
      <c r="AK393" s="296"/>
      <c r="AO393" s="296"/>
      <c r="AS393" s="296"/>
    </row>
    <row r="394" spans="4:45" x14ac:dyDescent="0.25">
      <c r="D394" s="67"/>
      <c r="H394" s="67"/>
      <c r="L394" s="67"/>
      <c r="P394" s="67"/>
      <c r="T394" s="67"/>
      <c r="X394" s="67"/>
      <c r="AB394" s="67"/>
      <c r="AF394" s="67"/>
      <c r="AG394" s="67"/>
      <c r="AK394" s="296"/>
      <c r="AO394" s="296"/>
      <c r="AS394" s="296"/>
    </row>
    <row r="395" spans="4:45" x14ac:dyDescent="0.25">
      <c r="D395" s="67"/>
      <c r="H395" s="67"/>
      <c r="L395" s="67"/>
      <c r="P395" s="67"/>
      <c r="T395" s="67"/>
      <c r="X395" s="67"/>
      <c r="AB395" s="67"/>
      <c r="AF395" s="67"/>
      <c r="AG395" s="67"/>
      <c r="AK395" s="296"/>
      <c r="AO395" s="296"/>
      <c r="AS395" s="296"/>
    </row>
    <row r="396" spans="4:45" x14ac:dyDescent="0.25">
      <c r="D396" s="67"/>
      <c r="H396" s="67"/>
      <c r="L396" s="67"/>
      <c r="P396" s="67"/>
      <c r="T396" s="67"/>
      <c r="X396" s="67"/>
      <c r="AB396" s="67"/>
      <c r="AF396" s="67"/>
      <c r="AG396" s="67"/>
      <c r="AK396" s="296"/>
      <c r="AO396" s="296"/>
      <c r="AS396" s="296"/>
    </row>
    <row r="397" spans="4:45" x14ac:dyDescent="0.25">
      <c r="D397" s="67"/>
      <c r="H397" s="67"/>
      <c r="L397" s="67"/>
      <c r="P397" s="67"/>
      <c r="T397" s="67"/>
      <c r="X397" s="67"/>
      <c r="AB397" s="67"/>
      <c r="AF397" s="67"/>
      <c r="AG397" s="67"/>
      <c r="AK397" s="296"/>
      <c r="AO397" s="296"/>
      <c r="AS397" s="296"/>
    </row>
    <row r="398" spans="4:45" x14ac:dyDescent="0.25">
      <c r="D398" s="67"/>
      <c r="H398" s="67"/>
      <c r="L398" s="67"/>
      <c r="P398" s="67"/>
      <c r="T398" s="67"/>
      <c r="X398" s="67"/>
      <c r="AB398" s="67"/>
      <c r="AF398" s="67"/>
      <c r="AG398" s="67"/>
      <c r="AK398" s="296"/>
      <c r="AO398" s="296"/>
      <c r="AS398" s="296"/>
    </row>
    <row r="399" spans="4:45" x14ac:dyDescent="0.25">
      <c r="D399" s="67"/>
      <c r="H399" s="67"/>
      <c r="L399" s="67"/>
      <c r="P399" s="67"/>
      <c r="T399" s="67"/>
      <c r="X399" s="67"/>
      <c r="AB399" s="67"/>
      <c r="AF399" s="67"/>
      <c r="AG399" s="67"/>
      <c r="AK399" s="296"/>
      <c r="AO399" s="296"/>
      <c r="AS399" s="296"/>
    </row>
    <row r="400" spans="4:45" x14ac:dyDescent="0.25">
      <c r="D400" s="67"/>
      <c r="H400" s="67"/>
      <c r="L400" s="67"/>
      <c r="P400" s="67"/>
      <c r="T400" s="67"/>
      <c r="X400" s="67"/>
      <c r="AB400" s="67"/>
      <c r="AF400" s="67"/>
      <c r="AG400" s="67"/>
      <c r="AK400" s="296"/>
      <c r="AO400" s="296"/>
      <c r="AS400" s="296"/>
    </row>
    <row r="401" spans="4:45" x14ac:dyDescent="0.25">
      <c r="D401" s="67"/>
      <c r="H401" s="67"/>
      <c r="L401" s="67"/>
      <c r="P401" s="67"/>
      <c r="T401" s="67"/>
      <c r="X401" s="67"/>
      <c r="AB401" s="67"/>
      <c r="AF401" s="67"/>
      <c r="AG401" s="67"/>
      <c r="AK401" s="296"/>
      <c r="AO401" s="296"/>
      <c r="AS401" s="296"/>
    </row>
    <row r="402" spans="4:45" x14ac:dyDescent="0.25">
      <c r="D402" s="67"/>
      <c r="H402" s="67"/>
      <c r="L402" s="67"/>
      <c r="P402" s="67"/>
      <c r="T402" s="67"/>
      <c r="X402" s="67"/>
      <c r="AB402" s="67"/>
      <c r="AF402" s="67"/>
      <c r="AG402" s="67"/>
      <c r="AK402" s="296"/>
      <c r="AO402" s="296"/>
      <c r="AS402" s="296"/>
    </row>
    <row r="403" spans="4:45" x14ac:dyDescent="0.25">
      <c r="D403" s="67"/>
      <c r="H403" s="67"/>
      <c r="L403" s="67"/>
      <c r="P403" s="67"/>
      <c r="T403" s="67"/>
      <c r="X403" s="67"/>
      <c r="AB403" s="67"/>
      <c r="AF403" s="67"/>
      <c r="AG403" s="67"/>
      <c r="AK403" s="296"/>
      <c r="AO403" s="296"/>
      <c r="AS403" s="296"/>
    </row>
    <row r="404" spans="4:45" x14ac:dyDescent="0.25">
      <c r="D404" s="67"/>
      <c r="H404" s="67"/>
      <c r="L404" s="67"/>
      <c r="P404" s="67"/>
      <c r="T404" s="67"/>
      <c r="X404" s="67"/>
      <c r="AB404" s="67"/>
      <c r="AF404" s="67"/>
      <c r="AG404" s="67"/>
      <c r="AK404" s="296"/>
      <c r="AO404" s="296"/>
      <c r="AS404" s="296"/>
    </row>
    <row r="405" spans="4:45" x14ac:dyDescent="0.25">
      <c r="D405" s="67"/>
      <c r="H405" s="67"/>
      <c r="L405" s="67"/>
      <c r="P405" s="67"/>
      <c r="T405" s="67"/>
      <c r="X405" s="67"/>
      <c r="AB405" s="67"/>
      <c r="AF405" s="67"/>
      <c r="AG405" s="67"/>
      <c r="AK405" s="296"/>
      <c r="AO405" s="296"/>
      <c r="AS405" s="296"/>
    </row>
    <row r="406" spans="4:45" x14ac:dyDescent="0.25">
      <c r="D406" s="67"/>
      <c r="H406" s="67"/>
      <c r="L406" s="67"/>
      <c r="P406" s="67"/>
      <c r="T406" s="67"/>
      <c r="X406" s="67"/>
      <c r="AB406" s="67"/>
      <c r="AF406" s="67"/>
      <c r="AG406" s="67"/>
      <c r="AK406" s="296"/>
      <c r="AO406" s="296"/>
      <c r="AS406" s="296"/>
    </row>
    <row r="407" spans="4:45" x14ac:dyDescent="0.25">
      <c r="D407" s="67"/>
      <c r="H407" s="67"/>
      <c r="L407" s="67"/>
      <c r="P407" s="67"/>
      <c r="T407" s="67"/>
      <c r="X407" s="67"/>
      <c r="AB407" s="67"/>
      <c r="AF407" s="67"/>
      <c r="AG407" s="67"/>
      <c r="AK407" s="296"/>
      <c r="AO407" s="296"/>
      <c r="AS407" s="296"/>
    </row>
    <row r="408" spans="4:45" x14ac:dyDescent="0.25">
      <c r="D408" s="67"/>
      <c r="H408" s="67"/>
      <c r="L408" s="67"/>
      <c r="P408" s="67"/>
      <c r="T408" s="67"/>
      <c r="X408" s="67"/>
      <c r="AB408" s="67"/>
      <c r="AF408" s="67"/>
      <c r="AG408" s="67"/>
      <c r="AK408" s="296"/>
      <c r="AO408" s="296"/>
      <c r="AS408" s="296"/>
    </row>
    <row r="409" spans="4:45" x14ac:dyDescent="0.25">
      <c r="D409" s="67"/>
      <c r="H409" s="67"/>
      <c r="L409" s="67"/>
      <c r="P409" s="67"/>
      <c r="T409" s="67"/>
      <c r="X409" s="67"/>
      <c r="AB409" s="67"/>
      <c r="AF409" s="67"/>
      <c r="AG409" s="67"/>
      <c r="AK409" s="296"/>
      <c r="AO409" s="296"/>
      <c r="AS409" s="296"/>
    </row>
    <row r="410" spans="4:45" x14ac:dyDescent="0.25">
      <c r="D410" s="67"/>
      <c r="H410" s="67"/>
      <c r="L410" s="67"/>
      <c r="P410" s="67"/>
      <c r="T410" s="67"/>
      <c r="X410" s="67"/>
      <c r="AB410" s="67"/>
      <c r="AF410" s="67"/>
      <c r="AG410" s="67"/>
      <c r="AK410" s="296"/>
      <c r="AO410" s="296"/>
      <c r="AS410" s="296"/>
    </row>
    <row r="411" spans="4:45" x14ac:dyDescent="0.25">
      <c r="D411" s="67"/>
      <c r="H411" s="67"/>
      <c r="L411" s="67"/>
      <c r="P411" s="67"/>
      <c r="T411" s="67"/>
      <c r="X411" s="67"/>
      <c r="AB411" s="67"/>
      <c r="AF411" s="67"/>
      <c r="AG411" s="67"/>
      <c r="AK411" s="296"/>
      <c r="AO411" s="296"/>
      <c r="AS411" s="296"/>
    </row>
    <row r="412" spans="4:45" x14ac:dyDescent="0.25">
      <c r="D412" s="67"/>
      <c r="H412" s="67"/>
      <c r="L412" s="67"/>
      <c r="P412" s="67"/>
      <c r="T412" s="67"/>
      <c r="X412" s="67"/>
      <c r="AB412" s="67"/>
      <c r="AF412" s="67"/>
      <c r="AG412" s="67"/>
      <c r="AK412" s="296"/>
      <c r="AO412" s="296"/>
      <c r="AS412" s="296"/>
    </row>
    <row r="413" spans="4:45" x14ac:dyDescent="0.25">
      <c r="D413" s="67"/>
      <c r="H413" s="67"/>
      <c r="L413" s="67"/>
      <c r="P413" s="67"/>
      <c r="T413" s="67"/>
      <c r="X413" s="67"/>
      <c r="AB413" s="67"/>
      <c r="AF413" s="67"/>
      <c r="AG413" s="67"/>
      <c r="AK413" s="296"/>
      <c r="AO413" s="296"/>
      <c r="AS413" s="296"/>
    </row>
    <row r="414" spans="4:45" x14ac:dyDescent="0.25">
      <c r="D414" s="67"/>
      <c r="H414" s="67"/>
      <c r="L414" s="67"/>
      <c r="P414" s="67"/>
      <c r="T414" s="67"/>
      <c r="X414" s="67"/>
      <c r="AB414" s="67"/>
      <c r="AF414" s="67"/>
      <c r="AG414" s="67"/>
      <c r="AK414" s="296"/>
      <c r="AO414" s="296"/>
      <c r="AS414" s="296"/>
    </row>
    <row r="415" spans="4:45" x14ac:dyDescent="0.25">
      <c r="D415" s="67"/>
      <c r="H415" s="67"/>
      <c r="L415" s="67"/>
      <c r="P415" s="67"/>
      <c r="T415" s="67"/>
      <c r="X415" s="67"/>
      <c r="AB415" s="67"/>
      <c r="AF415" s="67"/>
      <c r="AG415" s="67"/>
      <c r="AK415" s="296"/>
      <c r="AO415" s="296"/>
      <c r="AS415" s="296"/>
    </row>
    <row r="416" spans="4:45" x14ac:dyDescent="0.25">
      <c r="D416" s="67"/>
      <c r="H416" s="67"/>
      <c r="L416" s="67"/>
      <c r="P416" s="67"/>
      <c r="T416" s="67"/>
      <c r="X416" s="67"/>
      <c r="AB416" s="67"/>
      <c r="AF416" s="67"/>
      <c r="AG416" s="67"/>
      <c r="AK416" s="296"/>
      <c r="AO416" s="296"/>
      <c r="AS416" s="296"/>
    </row>
    <row r="417" spans="4:45" x14ac:dyDescent="0.25">
      <c r="D417" s="67"/>
      <c r="H417" s="67"/>
      <c r="L417" s="67"/>
      <c r="P417" s="67"/>
      <c r="T417" s="67"/>
      <c r="X417" s="67"/>
      <c r="AB417" s="67"/>
      <c r="AF417" s="67"/>
      <c r="AG417" s="67"/>
      <c r="AK417" s="296"/>
      <c r="AO417" s="296"/>
      <c r="AS417" s="296"/>
    </row>
    <row r="418" spans="4:45" x14ac:dyDescent="0.25">
      <c r="D418" s="67"/>
      <c r="H418" s="67"/>
      <c r="L418" s="67"/>
      <c r="P418" s="67"/>
      <c r="T418" s="67"/>
      <c r="X418" s="67"/>
      <c r="AB418" s="67"/>
      <c r="AF418" s="67"/>
      <c r="AG418" s="67"/>
      <c r="AK418" s="296"/>
      <c r="AO418" s="296"/>
      <c r="AS418" s="296"/>
    </row>
    <row r="419" spans="4:45" x14ac:dyDescent="0.25">
      <c r="D419" s="67"/>
      <c r="H419" s="67"/>
      <c r="L419" s="67"/>
      <c r="P419" s="67"/>
      <c r="T419" s="67"/>
      <c r="X419" s="67"/>
      <c r="AB419" s="67"/>
      <c r="AF419" s="67"/>
      <c r="AG419" s="67"/>
      <c r="AK419" s="296"/>
      <c r="AO419" s="296"/>
      <c r="AS419" s="296"/>
    </row>
    <row r="420" spans="4:45" x14ac:dyDescent="0.25">
      <c r="D420" s="67"/>
      <c r="H420" s="67"/>
      <c r="L420" s="67"/>
      <c r="P420" s="67"/>
      <c r="T420" s="67"/>
      <c r="X420" s="67"/>
      <c r="AB420" s="67"/>
      <c r="AF420" s="67"/>
      <c r="AG420" s="67"/>
      <c r="AK420" s="296"/>
      <c r="AO420" s="296"/>
      <c r="AS420" s="296"/>
    </row>
    <row r="421" spans="4:45" x14ac:dyDescent="0.25">
      <c r="D421" s="67"/>
      <c r="H421" s="67"/>
      <c r="L421" s="67"/>
      <c r="P421" s="67"/>
      <c r="T421" s="67"/>
      <c r="X421" s="67"/>
      <c r="AB421" s="67"/>
      <c r="AF421" s="67"/>
      <c r="AG421" s="67"/>
      <c r="AK421" s="296"/>
      <c r="AO421" s="296"/>
      <c r="AS421" s="296"/>
    </row>
    <row r="422" spans="4:45" x14ac:dyDescent="0.25">
      <c r="D422" s="67"/>
      <c r="H422" s="67"/>
      <c r="L422" s="67"/>
      <c r="P422" s="67"/>
      <c r="T422" s="67"/>
      <c r="X422" s="67"/>
      <c r="AB422" s="67"/>
      <c r="AF422" s="67"/>
      <c r="AG422" s="67"/>
      <c r="AK422" s="296"/>
      <c r="AO422" s="296"/>
      <c r="AS422" s="296"/>
    </row>
    <row r="423" spans="4:45" x14ac:dyDescent="0.25">
      <c r="D423" s="67"/>
      <c r="H423" s="67"/>
      <c r="L423" s="67"/>
      <c r="P423" s="67"/>
      <c r="T423" s="67"/>
      <c r="X423" s="67"/>
      <c r="AB423" s="67"/>
      <c r="AF423" s="67"/>
      <c r="AG423" s="67"/>
      <c r="AK423" s="296"/>
      <c r="AO423" s="296"/>
      <c r="AS423" s="296"/>
    </row>
  </sheetData>
  <sortState ref="A6:BB23">
    <sortCondition ref="BA6:BA23"/>
  </sortState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hyperlinks>
    <hyperlink ref="AZ13" r:id="rId1"/>
  </hyperlinks>
  <pageMargins left="0.75" right="0.75" top="1" bottom="1" header="0.5" footer="0.5"/>
  <pageSetup paperSize="5" scale="77" fitToHeight="3" orientation="landscape" copies="15" r:id="rId2"/>
  <headerFooter alignWithMargins="0">
    <oddHeader>&amp;C&amp;"-,Bold"Proposed Budget &amp; Analysis Report for FY22</oddHeader>
    <oddFooter>&amp;C&amp;D&amp;T</oddFooter>
  </headerFooter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59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72" customWidth="1"/>
    <col min="3" max="3" width="36.5703125" style="106" bestFit="1" customWidth="1"/>
    <col min="4" max="4" width="10.5703125" style="135" bestFit="1" customWidth="1"/>
    <col min="5" max="5" width="11.28515625" style="135" bestFit="1" customWidth="1"/>
    <col min="6" max="6" width="5.28515625" style="135" bestFit="1" customWidth="1"/>
    <col min="7" max="7" width="1.42578125" style="137" customWidth="1"/>
    <col min="8" max="8" width="10.5703125" style="135" bestFit="1" customWidth="1"/>
    <col min="9" max="9" width="11.28515625" style="135" bestFit="1" customWidth="1"/>
    <col min="10" max="10" width="8.28515625" style="135" bestFit="1" customWidth="1"/>
    <col min="11" max="11" width="1.42578125" style="137" customWidth="1"/>
    <col min="12" max="13" width="10.5703125" style="135" bestFit="1" customWidth="1"/>
    <col min="14" max="14" width="7" style="135" bestFit="1" customWidth="1"/>
    <col min="15" max="15" width="1.42578125" style="137" customWidth="1"/>
    <col min="16" max="16" width="10.5703125" style="135" bestFit="1" customWidth="1"/>
    <col min="17" max="17" width="11.28515625" style="135" bestFit="1" customWidth="1"/>
    <col min="18" max="18" width="7.7109375" style="135" bestFit="1" customWidth="1"/>
    <col min="19" max="19" width="1.42578125" style="137" customWidth="1"/>
    <col min="20" max="20" width="10.5703125" style="106" bestFit="1" customWidth="1"/>
    <col min="21" max="21" width="11.28515625" style="106" bestFit="1" customWidth="1"/>
    <col min="22" max="22" width="7.7109375" style="106" bestFit="1" customWidth="1"/>
    <col min="23" max="23" width="1.42578125" style="59" customWidth="1"/>
    <col min="24" max="25" width="10.5703125" style="106" bestFit="1" customWidth="1"/>
    <col min="26" max="26" width="8.28515625" style="106" bestFit="1" customWidth="1"/>
    <col min="27" max="27" width="1.42578125" style="59" customWidth="1"/>
    <col min="28" max="29" width="10.5703125" style="106" bestFit="1" customWidth="1"/>
    <col min="30" max="30" width="8" style="106" bestFit="1" customWidth="1"/>
    <col min="31" max="31" width="1.42578125" style="137" customWidth="1"/>
    <col min="32" max="34" width="10.5703125" style="135" bestFit="1" customWidth="1"/>
    <col min="35" max="35" width="7" style="135" bestFit="1" customWidth="1"/>
    <col min="36" max="36" width="1.85546875" style="106" customWidth="1"/>
    <col min="37" max="38" width="10.5703125" style="347" bestFit="1" customWidth="1"/>
    <col min="39" max="39" width="9.28515625" style="347" customWidth="1"/>
    <col min="40" max="40" width="2.7109375" style="290" customWidth="1"/>
    <col min="41" max="42" width="10.5703125" style="287" bestFit="1" customWidth="1"/>
    <col min="43" max="43" width="7.140625" style="287" bestFit="1" customWidth="1"/>
    <col min="44" max="44" width="2.7109375" style="290" customWidth="1"/>
    <col min="45" max="45" width="11.5703125" style="347" customWidth="1"/>
    <col min="46" max="46" width="10.5703125" style="347" bestFit="1" customWidth="1"/>
    <col min="47" max="47" width="9.28515625" style="347" bestFit="1" customWidth="1"/>
    <col min="48" max="48" width="2.7109375" style="290" hidden="1" customWidth="1"/>
    <col min="49" max="49" width="12" style="60" hidden="1" customWidth="1"/>
    <col min="50" max="50" width="11.7109375" style="60" hidden="1" customWidth="1"/>
    <col min="51" max="51" width="10.5703125" style="106" hidden="1" customWidth="1"/>
    <col min="52" max="52" width="22.8554687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1488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495</v>
      </c>
      <c r="B6" s="131" t="str">
        <f t="shared" ref="B6:B11" si="0">MID(A6,14,4)</f>
        <v>5127</v>
      </c>
      <c r="C6" s="106" t="s">
        <v>1424</v>
      </c>
      <c r="D6" s="168">
        <v>21378</v>
      </c>
      <c r="E6" s="168">
        <v>21378</v>
      </c>
      <c r="F6" s="139"/>
      <c r="H6" s="168">
        <v>21934</v>
      </c>
      <c r="I6" s="168">
        <v>21934</v>
      </c>
      <c r="J6" s="139"/>
      <c r="L6" s="168">
        <v>22594.77</v>
      </c>
      <c r="M6" s="168">
        <v>22594.78</v>
      </c>
      <c r="N6" s="139"/>
      <c r="P6" s="168">
        <v>23137.040000000001</v>
      </c>
      <c r="Q6" s="168">
        <v>23045.88</v>
      </c>
      <c r="R6" s="139"/>
      <c r="T6" s="107">
        <v>23479.040000000001</v>
      </c>
      <c r="U6" s="107">
        <v>23479.040000000001</v>
      </c>
      <c r="V6" s="38"/>
      <c r="X6" s="107">
        <v>23875.39</v>
      </c>
      <c r="Y6" s="107">
        <v>23875.39</v>
      </c>
      <c r="Z6" s="38">
        <v>1.6881013874502471E-2</v>
      </c>
      <c r="AB6" s="107">
        <v>23783.360000000001</v>
      </c>
      <c r="AC6" s="107">
        <v>23783.360000000001</v>
      </c>
      <c r="AD6" s="38">
        <f t="shared" ref="AD6:AD12" si="1">(AB6-X6)/X6</f>
        <v>-3.8545967207236757E-3</v>
      </c>
      <c r="AF6" s="168">
        <v>24259.95</v>
      </c>
      <c r="AG6" s="278">
        <v>25023.64</v>
      </c>
      <c r="AH6" s="168">
        <v>25023.64</v>
      </c>
      <c r="AI6" s="139">
        <f t="shared" ref="AI6:AI12" si="2">(AG6-AB6)/AB6</f>
        <v>5.2149065565168205E-2</v>
      </c>
      <c r="AJ6" s="38"/>
      <c r="AK6" s="348">
        <v>25500.22</v>
      </c>
      <c r="AL6" s="348">
        <v>25402.52</v>
      </c>
      <c r="AM6" s="289">
        <f>(AK6-AG6)/AG6</f>
        <v>1.9045190867515747E-2</v>
      </c>
      <c r="AO6" s="348">
        <v>26057.200000000001</v>
      </c>
      <c r="AP6" s="291">
        <v>26057.200000000001</v>
      </c>
      <c r="AQ6" s="289">
        <f>(AO6-AK6)/AK6</f>
        <v>2.1842164498972933E-2</v>
      </c>
      <c r="AS6" s="348">
        <v>26447.65</v>
      </c>
      <c r="AT6" s="348">
        <v>12648.7</v>
      </c>
      <c r="AU6" s="289">
        <f>(AS6-AO6)/AO6</f>
        <v>1.4984342139600598E-2</v>
      </c>
      <c r="AW6" s="108" t="e">
        <f>#REF!</f>
        <v>#REF!</v>
      </c>
      <c r="AX6" s="168" t="e">
        <f>AW6-AS6</f>
        <v>#REF!</v>
      </c>
      <c r="AY6" s="289" t="e">
        <f>(AW6-AS6)/AS6</f>
        <v>#REF!</v>
      </c>
      <c r="AZ6" s="169"/>
    </row>
    <row r="7" spans="1:52" s="347" customFormat="1" x14ac:dyDescent="0.25">
      <c r="A7" s="349" t="s">
        <v>1553</v>
      </c>
      <c r="B7" s="131" t="str">
        <f t="shared" si="0"/>
        <v>5108</v>
      </c>
      <c r="C7" s="347" t="s">
        <v>1552</v>
      </c>
      <c r="D7" s="348"/>
      <c r="E7" s="348"/>
      <c r="F7" s="289"/>
      <c r="G7" s="290"/>
      <c r="H7" s="348"/>
      <c r="I7" s="348"/>
      <c r="J7" s="289"/>
      <c r="K7" s="290"/>
      <c r="L7" s="348"/>
      <c r="M7" s="348"/>
      <c r="N7" s="289"/>
      <c r="O7" s="290"/>
      <c r="P7" s="348"/>
      <c r="Q7" s="348"/>
      <c r="R7" s="289"/>
      <c r="S7" s="290"/>
      <c r="T7" s="348"/>
      <c r="U7" s="348"/>
      <c r="V7" s="289"/>
      <c r="W7" s="290"/>
      <c r="X7" s="348"/>
      <c r="Y7" s="348"/>
      <c r="Z7" s="289"/>
      <c r="AA7" s="290"/>
      <c r="AB7" s="348"/>
      <c r="AC7" s="348"/>
      <c r="AD7" s="289"/>
      <c r="AE7" s="290"/>
      <c r="AF7" s="348"/>
      <c r="AG7" s="278"/>
      <c r="AH7" s="348"/>
      <c r="AI7" s="289"/>
      <c r="AJ7" s="289"/>
      <c r="AK7" s="348"/>
      <c r="AL7" s="348"/>
      <c r="AM7" s="289"/>
      <c r="AN7" s="290"/>
      <c r="AO7" s="348">
        <v>2540.0500000000002</v>
      </c>
      <c r="AP7" s="348">
        <v>2032.49</v>
      </c>
      <c r="AQ7" s="289"/>
      <c r="AR7" s="290"/>
      <c r="AS7" s="348">
        <v>5522.76</v>
      </c>
      <c r="AT7" s="348">
        <v>1560.56</v>
      </c>
      <c r="AU7" s="289"/>
      <c r="AV7" s="290"/>
      <c r="AW7" s="342" t="e">
        <f>#REF!</f>
        <v>#REF!</v>
      </c>
      <c r="AX7" s="348" t="e">
        <f t="shared" ref="AX7:AX11" si="3">AW7-AS7</f>
        <v>#REF!</v>
      </c>
      <c r="AY7" s="289" t="e">
        <f t="shared" ref="AY7:AY10" si="4">(AW7-AS7)/AS7</f>
        <v>#REF!</v>
      </c>
      <c r="AZ7" s="421" t="s">
        <v>1657</v>
      </c>
    </row>
    <row r="8" spans="1:52" ht="14.25" x14ac:dyDescent="0.3">
      <c r="A8" s="106" t="s">
        <v>496</v>
      </c>
      <c r="B8" s="131" t="str">
        <f t="shared" si="0"/>
        <v>5142</v>
      </c>
      <c r="C8" s="106" t="s">
        <v>1088</v>
      </c>
      <c r="D8" s="168">
        <v>856</v>
      </c>
      <c r="E8" s="168">
        <v>856</v>
      </c>
      <c r="F8" s="139"/>
      <c r="H8" s="168">
        <v>877</v>
      </c>
      <c r="I8" s="168">
        <v>877</v>
      </c>
      <c r="J8" s="139"/>
      <c r="L8" s="168">
        <v>903.79</v>
      </c>
      <c r="M8" s="168">
        <v>903.79</v>
      </c>
      <c r="N8" s="139"/>
      <c r="P8" s="168">
        <v>925.48</v>
      </c>
      <c r="Q8" s="168">
        <v>925.48</v>
      </c>
      <c r="R8" s="139"/>
      <c r="T8" s="168">
        <v>939.16</v>
      </c>
      <c r="U8" s="168">
        <v>939.16</v>
      </c>
      <c r="V8" s="139"/>
      <c r="W8" s="137"/>
      <c r="X8" s="168">
        <v>955.02</v>
      </c>
      <c r="Y8" s="168">
        <v>955.02</v>
      </c>
      <c r="Z8" s="139">
        <v>1.6887431321606559E-2</v>
      </c>
      <c r="AA8" s="137"/>
      <c r="AB8" s="168">
        <v>951.33</v>
      </c>
      <c r="AC8" s="168">
        <v>951.33</v>
      </c>
      <c r="AD8" s="139">
        <f t="shared" si="1"/>
        <v>-3.8637934284098145E-3</v>
      </c>
      <c r="AF8" s="168">
        <v>970.4</v>
      </c>
      <c r="AG8" s="286">
        <v>1000.95</v>
      </c>
      <c r="AH8" s="168">
        <v>970.4</v>
      </c>
      <c r="AI8" s="139">
        <f t="shared" si="2"/>
        <v>5.2158556967613762E-2</v>
      </c>
      <c r="AJ8" s="38"/>
      <c r="AK8" s="348">
        <v>1020.01</v>
      </c>
      <c r="AL8" s="348">
        <v>1020.01</v>
      </c>
      <c r="AM8" s="289">
        <f t="shared" ref="AM8:AM25" si="5">(AK8-AG8)/AG8</f>
        <v>1.9041910185323887E-2</v>
      </c>
      <c r="AO8" s="348">
        <v>1042.29</v>
      </c>
      <c r="AP8" s="291">
        <v>1042.29</v>
      </c>
      <c r="AQ8" s="289">
        <f t="shared" ref="AQ8:AQ25" si="6">(AO8-AK8)/AK8</f>
        <v>2.1842923108596948E-2</v>
      </c>
      <c r="AS8" s="348">
        <v>1057.9100000000001</v>
      </c>
      <c r="AT8" s="348">
        <v>1057.9100000000001</v>
      </c>
      <c r="AU8" s="289">
        <f t="shared" ref="AU8:AU25" si="7">(AS8-AO8)/AO8</f>
        <v>1.4986232238628518E-2</v>
      </c>
      <c r="AW8" s="108" t="e">
        <f>#REF!</f>
        <v>#REF!</v>
      </c>
      <c r="AX8" s="348" t="e">
        <f t="shared" si="3"/>
        <v>#REF!</v>
      </c>
      <c r="AY8" s="289" t="e">
        <f t="shared" si="4"/>
        <v>#REF!</v>
      </c>
      <c r="AZ8" s="208" t="s">
        <v>951</v>
      </c>
    </row>
    <row r="9" spans="1:52" s="135" customFormat="1" x14ac:dyDescent="0.25">
      <c r="A9" s="135" t="s">
        <v>497</v>
      </c>
      <c r="B9" s="138" t="str">
        <f t="shared" si="0"/>
        <v>5146</v>
      </c>
      <c r="C9" s="157" t="s">
        <v>1425</v>
      </c>
      <c r="D9" s="168">
        <v>4000</v>
      </c>
      <c r="E9" s="168">
        <v>6720</v>
      </c>
      <c r="F9" s="139"/>
      <c r="G9" s="137"/>
      <c r="H9" s="168">
        <v>4000</v>
      </c>
      <c r="I9" s="168">
        <v>10500</v>
      </c>
      <c r="J9" s="139"/>
      <c r="K9" s="137"/>
      <c r="L9" s="168">
        <v>4000</v>
      </c>
      <c r="M9" s="168">
        <v>12840</v>
      </c>
      <c r="N9" s="139"/>
      <c r="O9" s="137"/>
      <c r="P9" s="168">
        <v>4000</v>
      </c>
      <c r="Q9" s="168">
        <v>6305</v>
      </c>
      <c r="R9" s="139"/>
      <c r="S9" s="137"/>
      <c r="T9" s="168">
        <v>4000</v>
      </c>
      <c r="U9" s="168">
        <v>6110</v>
      </c>
      <c r="V9" s="139"/>
      <c r="W9" s="137"/>
      <c r="X9" s="168">
        <v>4250</v>
      </c>
      <c r="Y9" s="168">
        <v>4250</v>
      </c>
      <c r="Z9" s="139">
        <v>6.25E-2</v>
      </c>
      <c r="AA9" s="137"/>
      <c r="AB9" s="168">
        <v>6000</v>
      </c>
      <c r="AC9" s="168">
        <v>7980</v>
      </c>
      <c r="AD9" s="139">
        <f t="shared" si="1"/>
        <v>0.41176470588235292</v>
      </c>
      <c r="AE9" s="137"/>
      <c r="AF9" s="168">
        <v>8000</v>
      </c>
      <c r="AG9" s="278">
        <v>8000</v>
      </c>
      <c r="AH9" s="168">
        <v>7980</v>
      </c>
      <c r="AI9" s="139">
        <f t="shared" si="2"/>
        <v>0.33333333333333331</v>
      </c>
      <c r="AJ9" s="139"/>
      <c r="AK9" s="348">
        <v>8000</v>
      </c>
      <c r="AL9" s="348">
        <v>8610</v>
      </c>
      <c r="AM9" s="289">
        <f t="shared" si="5"/>
        <v>0</v>
      </c>
      <c r="AN9" s="290"/>
      <c r="AO9" s="348">
        <v>8000</v>
      </c>
      <c r="AP9" s="291">
        <v>7840</v>
      </c>
      <c r="AQ9" s="289">
        <f t="shared" si="6"/>
        <v>0</v>
      </c>
      <c r="AR9" s="290"/>
      <c r="AS9" s="348">
        <v>8000</v>
      </c>
      <c r="AT9" s="348">
        <v>2660</v>
      </c>
      <c r="AU9" s="289">
        <f t="shared" si="7"/>
        <v>0</v>
      </c>
      <c r="AV9" s="290"/>
      <c r="AW9" s="300" t="e">
        <f>#REF!</f>
        <v>#REF!</v>
      </c>
      <c r="AX9" s="348" t="e">
        <f t="shared" si="3"/>
        <v>#REF!</v>
      </c>
      <c r="AY9" s="289" t="e">
        <f t="shared" si="4"/>
        <v>#REF!</v>
      </c>
      <c r="AZ9" s="208"/>
    </row>
    <row r="10" spans="1:52" s="135" customFormat="1" x14ac:dyDescent="0.25">
      <c r="A10" s="135" t="s">
        <v>498</v>
      </c>
      <c r="B10" s="138" t="str">
        <f t="shared" si="0"/>
        <v>5147</v>
      </c>
      <c r="C10" s="157" t="s">
        <v>1426</v>
      </c>
      <c r="D10" s="168">
        <v>3700</v>
      </c>
      <c r="E10" s="168">
        <v>6660</v>
      </c>
      <c r="F10" s="139"/>
      <c r="G10" s="137"/>
      <c r="H10" s="168">
        <v>3700</v>
      </c>
      <c r="I10" s="168">
        <v>6120</v>
      </c>
      <c r="J10" s="139"/>
      <c r="K10" s="137"/>
      <c r="L10" s="168">
        <v>3700</v>
      </c>
      <c r="M10" s="168">
        <v>6060</v>
      </c>
      <c r="N10" s="139"/>
      <c r="O10" s="137"/>
      <c r="P10" s="168">
        <v>3700</v>
      </c>
      <c r="Q10" s="168">
        <v>7020</v>
      </c>
      <c r="R10" s="139"/>
      <c r="S10" s="137"/>
      <c r="T10" s="168">
        <v>3700</v>
      </c>
      <c r="U10" s="168">
        <v>7280</v>
      </c>
      <c r="V10" s="139"/>
      <c r="W10" s="137"/>
      <c r="X10" s="168">
        <v>3950</v>
      </c>
      <c r="Y10" s="168">
        <v>3950</v>
      </c>
      <c r="Z10" s="139">
        <v>6.7567567567567571E-2</v>
      </c>
      <c r="AA10" s="137"/>
      <c r="AB10" s="168">
        <v>7500</v>
      </c>
      <c r="AC10" s="168">
        <v>8820</v>
      </c>
      <c r="AD10" s="139">
        <f t="shared" si="1"/>
        <v>0.89873417721518989</v>
      </c>
      <c r="AE10" s="137"/>
      <c r="AF10" s="168">
        <v>8000</v>
      </c>
      <c r="AG10" s="278">
        <v>8000</v>
      </c>
      <c r="AH10" s="168">
        <v>6860</v>
      </c>
      <c r="AI10" s="139">
        <f t="shared" si="2"/>
        <v>6.6666666666666666E-2</v>
      </c>
      <c r="AJ10" s="139"/>
      <c r="AK10" s="348">
        <v>8000</v>
      </c>
      <c r="AL10" s="348">
        <v>9870</v>
      </c>
      <c r="AM10" s="289">
        <f t="shared" si="5"/>
        <v>0</v>
      </c>
      <c r="AN10" s="290"/>
      <c r="AO10" s="291">
        <v>8000</v>
      </c>
      <c r="AP10" s="291">
        <v>8610</v>
      </c>
      <c r="AQ10" s="289">
        <f t="shared" si="6"/>
        <v>0</v>
      </c>
      <c r="AR10" s="290"/>
      <c r="AS10" s="348">
        <v>8000</v>
      </c>
      <c r="AT10" s="348">
        <v>2730</v>
      </c>
      <c r="AU10" s="289">
        <f t="shared" si="7"/>
        <v>0</v>
      </c>
      <c r="AV10" s="290"/>
      <c r="AW10" s="300" t="e">
        <f>#REF!</f>
        <v>#REF!</v>
      </c>
      <c r="AX10" s="348" t="e">
        <f t="shared" si="3"/>
        <v>#REF!</v>
      </c>
      <c r="AY10" s="289" t="e">
        <f t="shared" si="4"/>
        <v>#REF!</v>
      </c>
      <c r="AZ10" s="208"/>
    </row>
    <row r="11" spans="1:52" s="135" customFormat="1" x14ac:dyDescent="0.25">
      <c r="A11" s="135" t="s">
        <v>499</v>
      </c>
      <c r="B11" s="138" t="str">
        <f t="shared" si="0"/>
        <v>5148</v>
      </c>
      <c r="C11" s="157" t="s">
        <v>1427</v>
      </c>
      <c r="D11" s="168">
        <v>6200</v>
      </c>
      <c r="E11" s="168">
        <v>13140</v>
      </c>
      <c r="F11" s="139"/>
      <c r="G11" s="137"/>
      <c r="H11" s="168">
        <v>6200</v>
      </c>
      <c r="I11" s="168">
        <v>10440</v>
      </c>
      <c r="J11" s="139"/>
      <c r="K11" s="137"/>
      <c r="L11" s="168">
        <v>6200</v>
      </c>
      <c r="M11" s="168">
        <v>0</v>
      </c>
      <c r="N11" s="139"/>
      <c r="O11" s="137"/>
      <c r="P11" s="168">
        <v>6200</v>
      </c>
      <c r="Q11" s="168">
        <v>18760</v>
      </c>
      <c r="R11" s="139"/>
      <c r="S11" s="137"/>
      <c r="T11" s="168">
        <v>6200</v>
      </c>
      <c r="U11" s="168">
        <v>17485</v>
      </c>
      <c r="V11" s="139"/>
      <c r="W11" s="137"/>
      <c r="X11" s="168">
        <v>6200</v>
      </c>
      <c r="Y11" s="168">
        <v>6200</v>
      </c>
      <c r="Z11" s="139">
        <v>0</v>
      </c>
      <c r="AA11" s="137"/>
      <c r="AB11" s="168">
        <v>17500</v>
      </c>
      <c r="AC11" s="168">
        <v>21910</v>
      </c>
      <c r="AD11" s="139">
        <f t="shared" si="1"/>
        <v>1.8225806451612903</v>
      </c>
      <c r="AE11" s="137"/>
      <c r="AF11" s="168">
        <v>17500</v>
      </c>
      <c r="AG11" s="278">
        <v>17500</v>
      </c>
      <c r="AH11" s="168">
        <v>26810</v>
      </c>
      <c r="AI11" s="139">
        <f t="shared" si="2"/>
        <v>0</v>
      </c>
      <c r="AJ11" s="139"/>
      <c r="AK11" s="348">
        <v>20000</v>
      </c>
      <c r="AL11" s="348">
        <v>22680</v>
      </c>
      <c r="AM11" s="289">
        <f t="shared" si="5"/>
        <v>0.14285714285714285</v>
      </c>
      <c r="AN11" s="290"/>
      <c r="AO11" s="291">
        <v>25000</v>
      </c>
      <c r="AP11" s="291">
        <v>10430</v>
      </c>
      <c r="AQ11" s="289">
        <f t="shared" si="6"/>
        <v>0.25</v>
      </c>
      <c r="AR11" s="290"/>
      <c r="AS11" s="348">
        <v>25000</v>
      </c>
      <c r="AT11" s="348">
        <v>3920</v>
      </c>
      <c r="AU11" s="289">
        <f t="shared" si="7"/>
        <v>0</v>
      </c>
      <c r="AV11" s="290"/>
      <c r="AW11" s="300" t="e">
        <f>#REF!</f>
        <v>#REF!</v>
      </c>
      <c r="AX11" s="348" t="e">
        <f t="shared" si="3"/>
        <v>#REF!</v>
      </c>
      <c r="AY11" s="289" t="e">
        <f t="shared" ref="AY11:AY25" si="8">(AW11-AS11)/AS11</f>
        <v>#REF!</v>
      </c>
      <c r="AZ11" s="343"/>
    </row>
    <row r="12" spans="1:52" s="64" customFormat="1" x14ac:dyDescent="0.25">
      <c r="A12" s="147"/>
      <c r="B12" s="147"/>
      <c r="C12" s="147" t="s">
        <v>26</v>
      </c>
      <c r="D12" s="148">
        <f>SUM(D6:D11)</f>
        <v>36134</v>
      </c>
      <c r="E12" s="148">
        <f>SUM(E6:E11)</f>
        <v>48754</v>
      </c>
      <c r="F12" s="149"/>
      <c r="G12" s="147"/>
      <c r="H12" s="148">
        <f>SUM(H6:H11)</f>
        <v>36711</v>
      </c>
      <c r="I12" s="148">
        <f>SUM(I6:I11)</f>
        <v>49871</v>
      </c>
      <c r="J12" s="149">
        <f>(H12-D12)/D12</f>
        <v>1.596834006752643E-2</v>
      </c>
      <c r="K12" s="147"/>
      <c r="L12" s="148">
        <f>SUM(L6:L11)</f>
        <v>37398.559999999998</v>
      </c>
      <c r="M12" s="148">
        <f>SUM(M6:M11)</f>
        <v>42398.57</v>
      </c>
      <c r="N12" s="149">
        <f>(L12-H12)/H12</f>
        <v>1.8728991310506326E-2</v>
      </c>
      <c r="O12" s="147"/>
      <c r="P12" s="148">
        <f>SUM(P6:P11)</f>
        <v>37962.520000000004</v>
      </c>
      <c r="Q12" s="148">
        <f>SUM(Q6:Q11)</f>
        <v>56056.36</v>
      </c>
      <c r="R12" s="149">
        <f>(P12-L12)/L12</f>
        <v>1.5079724994759328E-2</v>
      </c>
      <c r="S12" s="147"/>
      <c r="T12" s="148">
        <f>SUM(T6:T11)</f>
        <v>38318.199999999997</v>
      </c>
      <c r="U12" s="148">
        <f>SUM(U6:U11)</f>
        <v>55293.2</v>
      </c>
      <c r="V12" s="149">
        <f>(T12-P12)/P12</f>
        <v>9.3692410303634465E-3</v>
      </c>
      <c r="W12" s="147"/>
      <c r="X12" s="148">
        <f>SUM(X6:X11)</f>
        <v>39230.410000000003</v>
      </c>
      <c r="Y12" s="148">
        <f>SUM(Y6:Y11)</f>
        <v>39230.410000000003</v>
      </c>
      <c r="Z12" s="149">
        <f>(X12-T12)/T12</f>
        <v>2.3806180874884689E-2</v>
      </c>
      <c r="AA12" s="147"/>
      <c r="AB12" s="148">
        <f>SUM(AB6:AB11)</f>
        <v>55734.69</v>
      </c>
      <c r="AC12" s="148">
        <f>SUM(AC6:AC11)</f>
        <v>63444.69</v>
      </c>
      <c r="AD12" s="149">
        <f t="shared" si="1"/>
        <v>0.42070118563634684</v>
      </c>
      <c r="AE12" s="147"/>
      <c r="AF12" s="148">
        <f>SUM(AF6:AF11)</f>
        <v>58730.350000000006</v>
      </c>
      <c r="AG12" s="280">
        <f>SUM(AG6:AG11)</f>
        <v>59524.59</v>
      </c>
      <c r="AH12" s="148">
        <f>SUM(AH6:AH11)</f>
        <v>67644.040000000008</v>
      </c>
      <c r="AI12" s="149">
        <f t="shared" si="2"/>
        <v>6.7998942848699687E-2</v>
      </c>
      <c r="AJ12" s="149"/>
      <c r="AK12" s="148">
        <f>SUM(AK6:AK11)</f>
        <v>62520.229999999996</v>
      </c>
      <c r="AL12" s="148">
        <f>SUM(AL6:AL11)</f>
        <v>67582.53</v>
      </c>
      <c r="AM12" s="149">
        <f t="shared" si="5"/>
        <v>5.0326092124280061E-2</v>
      </c>
      <c r="AN12" s="147"/>
      <c r="AO12" s="148">
        <f>SUM(AO6:AO11)</f>
        <v>70639.540000000008</v>
      </c>
      <c r="AP12" s="148">
        <f>SUM(AP6:AP11)</f>
        <v>56011.98</v>
      </c>
      <c r="AQ12" s="149">
        <f t="shared" si="6"/>
        <v>0.12986692467382177</v>
      </c>
      <c r="AR12" s="147"/>
      <c r="AS12" s="148">
        <f>SUM(AS6:AS11)</f>
        <v>74028.320000000007</v>
      </c>
      <c r="AT12" s="148">
        <f>SUM(AT6:AT11)</f>
        <v>24577.17</v>
      </c>
      <c r="AU12" s="149">
        <f t="shared" si="7"/>
        <v>4.7972849200320362E-2</v>
      </c>
      <c r="AV12" s="147"/>
      <c r="AW12" s="148" t="e">
        <f>SUM(AW6:AW11)</f>
        <v>#REF!</v>
      </c>
      <c r="AX12" s="148" t="e">
        <f>SUM(AX6:AX11)</f>
        <v>#REF!</v>
      </c>
      <c r="AY12" s="149" t="e">
        <f t="shared" si="8"/>
        <v>#REF!</v>
      </c>
      <c r="AZ12" s="147"/>
    </row>
    <row r="13" spans="1:52" x14ac:dyDescent="0.25">
      <c r="D13" s="62"/>
      <c r="E13" s="62"/>
      <c r="F13" s="289"/>
      <c r="H13" s="62"/>
      <c r="I13" s="62"/>
      <c r="J13" s="289"/>
      <c r="L13" s="62"/>
      <c r="M13" s="62"/>
      <c r="N13" s="289"/>
      <c r="P13" s="62"/>
      <c r="Q13" s="62"/>
      <c r="R13" s="289"/>
      <c r="T13" s="62"/>
      <c r="U13" s="62"/>
      <c r="V13" s="289"/>
      <c r="X13" s="62"/>
      <c r="Y13" s="62"/>
      <c r="Z13" s="289"/>
      <c r="AB13" s="62"/>
      <c r="AC13" s="62"/>
      <c r="AD13" s="38"/>
      <c r="AF13" s="62"/>
      <c r="AG13" s="62"/>
      <c r="AH13" s="62"/>
      <c r="AI13" s="139"/>
      <c r="AJ13" s="38"/>
      <c r="AK13" s="62"/>
      <c r="AL13" s="62"/>
      <c r="AM13" s="289"/>
      <c r="AO13" s="62"/>
      <c r="AP13" s="62"/>
      <c r="AQ13" s="289"/>
      <c r="AS13" s="62"/>
      <c r="AT13" s="62"/>
      <c r="AU13" s="289"/>
      <c r="AX13" s="62"/>
      <c r="AY13" s="289"/>
    </row>
    <row r="14" spans="1:52" x14ac:dyDescent="0.25">
      <c r="C14" s="97" t="s">
        <v>166</v>
      </c>
      <c r="D14" s="62"/>
      <c r="E14" s="62"/>
      <c r="F14" s="289"/>
      <c r="H14" s="62"/>
      <c r="I14" s="62"/>
      <c r="J14" s="289"/>
      <c r="L14" s="62"/>
      <c r="M14" s="62"/>
      <c r="N14" s="289"/>
      <c r="P14" s="62"/>
      <c r="Q14" s="62"/>
      <c r="R14" s="289"/>
      <c r="T14" s="62"/>
      <c r="U14" s="62"/>
      <c r="V14" s="289"/>
      <c r="X14" s="62"/>
      <c r="Y14" s="62"/>
      <c r="Z14" s="289"/>
      <c r="AB14" s="62"/>
      <c r="AC14" s="62"/>
      <c r="AD14" s="38"/>
      <c r="AF14" s="62"/>
      <c r="AG14" s="62"/>
      <c r="AH14" s="62"/>
      <c r="AI14" s="139"/>
      <c r="AJ14" s="38"/>
      <c r="AK14" s="62"/>
      <c r="AL14" s="62"/>
      <c r="AM14" s="289"/>
      <c r="AO14" s="62"/>
      <c r="AP14" s="62"/>
      <c r="AQ14" s="289"/>
      <c r="AS14" s="62"/>
      <c r="AT14" s="62"/>
      <c r="AU14" s="289"/>
      <c r="AX14" s="62"/>
      <c r="AY14" s="289"/>
      <c r="AZ14" s="61"/>
    </row>
    <row r="15" spans="1:52" s="135" customFormat="1" ht="14.25" x14ac:dyDescent="0.3">
      <c r="A15" s="135" t="s">
        <v>502</v>
      </c>
      <c r="B15" s="138">
        <v>5303</v>
      </c>
      <c r="C15" s="135" t="s">
        <v>1113</v>
      </c>
      <c r="D15" s="168">
        <v>0</v>
      </c>
      <c r="E15" s="168">
        <v>0</v>
      </c>
      <c r="F15" s="289"/>
      <c r="G15" s="137"/>
      <c r="H15" s="168">
        <v>0</v>
      </c>
      <c r="I15" s="168">
        <v>0</v>
      </c>
      <c r="J15" s="289"/>
      <c r="K15" s="137"/>
      <c r="L15" s="168">
        <v>500</v>
      </c>
      <c r="M15" s="168">
        <v>502.19</v>
      </c>
      <c r="N15" s="289"/>
      <c r="O15" s="137"/>
      <c r="P15" s="168">
        <v>500</v>
      </c>
      <c r="Q15" s="168">
        <v>388.38</v>
      </c>
      <c r="R15" s="289">
        <v>0</v>
      </c>
      <c r="S15" s="137"/>
      <c r="T15" s="168">
        <v>500</v>
      </c>
      <c r="U15" s="168">
        <v>327.36</v>
      </c>
      <c r="V15" s="289">
        <v>0</v>
      </c>
      <c r="W15" s="137"/>
      <c r="X15" s="168">
        <v>100</v>
      </c>
      <c r="Y15" s="168">
        <v>100</v>
      </c>
      <c r="Z15" s="289">
        <v>-0.8</v>
      </c>
      <c r="AA15" s="137"/>
      <c r="AB15" s="168">
        <v>600</v>
      </c>
      <c r="AC15" s="168">
        <v>0</v>
      </c>
      <c r="AD15" s="139">
        <f t="shared" ref="AD15:AD22" si="9">(AB15-X15)/X15</f>
        <v>5</v>
      </c>
      <c r="AE15" s="137"/>
      <c r="AF15" s="168">
        <v>600</v>
      </c>
      <c r="AG15" s="291">
        <v>600</v>
      </c>
      <c r="AH15" s="168">
        <v>0</v>
      </c>
      <c r="AI15" s="139"/>
      <c r="AJ15" s="139"/>
      <c r="AK15" s="348">
        <v>0</v>
      </c>
      <c r="AL15" s="348"/>
      <c r="AM15" s="289"/>
      <c r="AN15" s="290"/>
      <c r="AO15" s="291"/>
      <c r="AP15" s="291"/>
      <c r="AQ15" s="289"/>
      <c r="AR15" s="290"/>
      <c r="AS15" s="348">
        <v>600</v>
      </c>
      <c r="AT15" s="348"/>
      <c r="AU15" s="289"/>
      <c r="AV15" s="290"/>
      <c r="AW15" s="108">
        <v>600</v>
      </c>
      <c r="AX15" s="348">
        <f t="shared" ref="AX15:AX22" si="10">AW15-AS15</f>
        <v>0</v>
      </c>
      <c r="AY15" s="289"/>
      <c r="AZ15" s="102" t="s">
        <v>1067</v>
      </c>
    </row>
    <row r="16" spans="1:52" s="347" customFormat="1" ht="14.25" x14ac:dyDescent="0.3">
      <c r="B16" s="349">
        <v>5306</v>
      </c>
      <c r="C16" s="347" t="s">
        <v>1203</v>
      </c>
      <c r="D16" s="348"/>
      <c r="E16" s="348"/>
      <c r="F16" s="289"/>
      <c r="G16" s="290"/>
      <c r="H16" s="348"/>
      <c r="I16" s="348"/>
      <c r="J16" s="289"/>
      <c r="K16" s="290"/>
      <c r="L16" s="348"/>
      <c r="M16" s="348"/>
      <c r="N16" s="289"/>
      <c r="O16" s="290"/>
      <c r="P16" s="348"/>
      <c r="Q16" s="348"/>
      <c r="R16" s="289"/>
      <c r="S16" s="290"/>
      <c r="T16" s="348"/>
      <c r="U16" s="348"/>
      <c r="V16" s="289"/>
      <c r="W16" s="290"/>
      <c r="X16" s="348"/>
      <c r="Y16" s="348"/>
      <c r="Z16" s="289"/>
      <c r="AA16" s="290"/>
      <c r="AB16" s="348"/>
      <c r="AC16" s="348"/>
      <c r="AD16" s="289"/>
      <c r="AE16" s="290"/>
      <c r="AF16" s="348"/>
      <c r="AG16" s="348"/>
      <c r="AH16" s="348"/>
      <c r="AI16" s="289"/>
      <c r="AJ16" s="289"/>
      <c r="AK16" s="348"/>
      <c r="AL16" s="348"/>
      <c r="AM16" s="289"/>
      <c r="AN16" s="290"/>
      <c r="AO16" s="348"/>
      <c r="AP16" s="348">
        <v>23</v>
      </c>
      <c r="AQ16" s="289"/>
      <c r="AR16" s="290"/>
      <c r="AS16" s="348"/>
      <c r="AT16" s="348"/>
      <c r="AU16" s="289"/>
      <c r="AV16" s="290"/>
      <c r="AW16" s="342"/>
      <c r="AX16" s="348">
        <f t="shared" si="10"/>
        <v>0</v>
      </c>
      <c r="AY16" s="289"/>
      <c r="AZ16" s="339"/>
    </row>
    <row r="17" spans="1:52" s="135" customFormat="1" ht="14.25" x14ac:dyDescent="0.3">
      <c r="A17" s="135" t="s">
        <v>783</v>
      </c>
      <c r="B17" s="138">
        <v>5341</v>
      </c>
      <c r="C17" s="135" t="s">
        <v>1244</v>
      </c>
      <c r="D17" s="168">
        <v>0</v>
      </c>
      <c r="E17" s="168">
        <v>0</v>
      </c>
      <c r="F17" s="289"/>
      <c r="G17" s="137"/>
      <c r="H17" s="168">
        <v>0</v>
      </c>
      <c r="I17" s="168">
        <v>0</v>
      </c>
      <c r="J17" s="289"/>
      <c r="K17" s="137"/>
      <c r="L17" s="168">
        <v>0</v>
      </c>
      <c r="M17" s="168">
        <v>0</v>
      </c>
      <c r="N17" s="289"/>
      <c r="O17" s="137"/>
      <c r="P17" s="168">
        <v>0</v>
      </c>
      <c r="Q17" s="168">
        <v>0</v>
      </c>
      <c r="R17" s="289"/>
      <c r="S17" s="137"/>
      <c r="T17" s="168">
        <v>200</v>
      </c>
      <c r="U17" s="168">
        <v>124.33</v>
      </c>
      <c r="V17" s="289"/>
      <c r="W17" s="137"/>
      <c r="X17" s="168">
        <v>200</v>
      </c>
      <c r="Y17" s="168">
        <v>200</v>
      </c>
      <c r="Z17" s="289">
        <v>0</v>
      </c>
      <c r="AA17" s="137"/>
      <c r="AB17" s="168">
        <v>200</v>
      </c>
      <c r="AC17" s="168">
        <v>584.79</v>
      </c>
      <c r="AD17" s="139">
        <f t="shared" si="9"/>
        <v>0</v>
      </c>
      <c r="AE17" s="137"/>
      <c r="AF17" s="168">
        <v>200</v>
      </c>
      <c r="AG17" s="291">
        <v>200</v>
      </c>
      <c r="AH17" s="168">
        <v>651.87</v>
      </c>
      <c r="AI17" s="139">
        <f t="shared" ref="AI17:AI22" si="11">(AG17-AB17)/AB17</f>
        <v>0</v>
      </c>
      <c r="AJ17" s="139"/>
      <c r="AK17" s="348">
        <v>600</v>
      </c>
      <c r="AL17" s="348">
        <v>614.58000000000004</v>
      </c>
      <c r="AM17" s="289">
        <f t="shared" si="5"/>
        <v>2</v>
      </c>
      <c r="AN17" s="290"/>
      <c r="AO17" s="291">
        <v>600</v>
      </c>
      <c r="AP17" s="291">
        <v>553.07000000000005</v>
      </c>
      <c r="AQ17" s="289">
        <f t="shared" si="6"/>
        <v>0</v>
      </c>
      <c r="AR17" s="290"/>
      <c r="AS17" s="348">
        <v>600</v>
      </c>
      <c r="AT17" s="348">
        <v>231.35</v>
      </c>
      <c r="AU17" s="289">
        <f t="shared" si="7"/>
        <v>0</v>
      </c>
      <c r="AV17" s="290"/>
      <c r="AW17" s="108">
        <v>600</v>
      </c>
      <c r="AX17" s="348">
        <f t="shared" si="10"/>
        <v>0</v>
      </c>
      <c r="AY17" s="289">
        <f t="shared" si="8"/>
        <v>0</v>
      </c>
      <c r="AZ17" s="102"/>
    </row>
    <row r="18" spans="1:52" s="287" customFormat="1" ht="14.25" x14ac:dyDescent="0.3">
      <c r="A18" s="288" t="s">
        <v>1428</v>
      </c>
      <c r="B18" s="288">
        <v>5343</v>
      </c>
      <c r="C18" s="287" t="s">
        <v>1300</v>
      </c>
      <c r="D18" s="291"/>
      <c r="E18" s="291"/>
      <c r="F18" s="289"/>
      <c r="G18" s="290"/>
      <c r="H18" s="291"/>
      <c r="I18" s="291"/>
      <c r="J18" s="289"/>
      <c r="K18" s="290"/>
      <c r="L18" s="291"/>
      <c r="M18" s="291"/>
      <c r="N18" s="289"/>
      <c r="O18" s="290"/>
      <c r="P18" s="291"/>
      <c r="Q18" s="291"/>
      <c r="R18" s="289"/>
      <c r="S18" s="290"/>
      <c r="T18" s="291"/>
      <c r="U18" s="291"/>
      <c r="V18" s="289"/>
      <c r="W18" s="290"/>
      <c r="X18" s="291"/>
      <c r="Y18" s="291"/>
      <c r="Z18" s="289"/>
      <c r="AA18" s="290"/>
      <c r="AB18" s="291"/>
      <c r="AC18" s="291"/>
      <c r="AD18" s="289"/>
      <c r="AE18" s="290"/>
      <c r="AF18" s="291"/>
      <c r="AG18" s="291">
        <v>0</v>
      </c>
      <c r="AH18" s="291">
        <v>201.8</v>
      </c>
      <c r="AI18" s="289"/>
      <c r="AJ18" s="289"/>
      <c r="AK18" s="348"/>
      <c r="AL18" s="348"/>
      <c r="AM18" s="289"/>
      <c r="AN18" s="290"/>
      <c r="AO18" s="291"/>
      <c r="AP18" s="291">
        <v>95</v>
      </c>
      <c r="AQ18" s="289"/>
      <c r="AR18" s="290"/>
      <c r="AS18" s="348"/>
      <c r="AT18" s="348"/>
      <c r="AU18" s="289"/>
      <c r="AV18" s="290"/>
      <c r="AW18" s="108"/>
      <c r="AX18" s="348">
        <f t="shared" si="10"/>
        <v>0</v>
      </c>
      <c r="AY18" s="289"/>
      <c r="AZ18" s="102"/>
    </row>
    <row r="19" spans="1:52" s="135" customFormat="1" ht="14.25" x14ac:dyDescent="0.3">
      <c r="A19" s="135" t="s">
        <v>824</v>
      </c>
      <c r="B19" s="138">
        <v>5344</v>
      </c>
      <c r="C19" s="135" t="s">
        <v>1205</v>
      </c>
      <c r="D19" s="168">
        <v>0</v>
      </c>
      <c r="E19" s="168">
        <v>0</v>
      </c>
      <c r="F19" s="289"/>
      <c r="G19" s="137"/>
      <c r="H19" s="168">
        <v>0</v>
      </c>
      <c r="I19" s="168">
        <v>0</v>
      </c>
      <c r="J19" s="289"/>
      <c r="K19" s="137"/>
      <c r="L19" s="168">
        <v>0</v>
      </c>
      <c r="M19" s="168">
        <v>0</v>
      </c>
      <c r="N19" s="289"/>
      <c r="O19" s="137"/>
      <c r="P19" s="168">
        <v>0</v>
      </c>
      <c r="Q19" s="168">
        <v>0</v>
      </c>
      <c r="R19" s="289"/>
      <c r="S19" s="137"/>
      <c r="T19" s="168">
        <v>0</v>
      </c>
      <c r="U19" s="168">
        <v>1.17</v>
      </c>
      <c r="V19" s="289"/>
      <c r="W19" s="137"/>
      <c r="X19" s="168">
        <v>0</v>
      </c>
      <c r="Y19" s="168">
        <v>0</v>
      </c>
      <c r="Z19" s="289" t="e">
        <v>#DIV/0!</v>
      </c>
      <c r="AA19" s="137"/>
      <c r="AB19" s="168">
        <v>10</v>
      </c>
      <c r="AC19" s="168">
        <v>0</v>
      </c>
      <c r="AD19" s="139" t="e">
        <f t="shared" si="9"/>
        <v>#DIV/0!</v>
      </c>
      <c r="AE19" s="137"/>
      <c r="AF19" s="168">
        <v>10</v>
      </c>
      <c r="AG19" s="291">
        <v>10</v>
      </c>
      <c r="AH19" s="168"/>
      <c r="AI19" s="139">
        <f t="shared" si="11"/>
        <v>0</v>
      </c>
      <c r="AJ19" s="139"/>
      <c r="AK19" s="348"/>
      <c r="AL19" s="348">
        <v>40.89</v>
      </c>
      <c r="AM19" s="289">
        <f t="shared" si="5"/>
        <v>-1</v>
      </c>
      <c r="AN19" s="290"/>
      <c r="AO19" s="291"/>
      <c r="AP19" s="291">
        <v>0.5</v>
      </c>
      <c r="AQ19" s="289"/>
      <c r="AR19" s="290"/>
      <c r="AS19" s="348"/>
      <c r="AT19" s="348">
        <v>6.9</v>
      </c>
      <c r="AU19" s="289"/>
      <c r="AV19" s="290"/>
      <c r="AW19" s="108"/>
      <c r="AX19" s="348">
        <f t="shared" si="10"/>
        <v>0</v>
      </c>
      <c r="AY19" s="289"/>
      <c r="AZ19" s="102"/>
    </row>
    <row r="20" spans="1:52" s="135" customFormat="1" ht="14.25" x14ac:dyDescent="0.3">
      <c r="A20" s="135" t="s">
        <v>500</v>
      </c>
      <c r="B20" s="138" t="str">
        <f>MID(A20,14,4)</f>
        <v>5589</v>
      </c>
      <c r="C20" s="135" t="s">
        <v>1208</v>
      </c>
      <c r="D20" s="168">
        <v>100</v>
      </c>
      <c r="E20" s="168">
        <v>544.94000000000005</v>
      </c>
      <c r="F20" s="289"/>
      <c r="G20" s="137"/>
      <c r="H20" s="168">
        <v>100</v>
      </c>
      <c r="I20" s="168">
        <v>80</v>
      </c>
      <c r="J20" s="289">
        <v>0</v>
      </c>
      <c r="K20" s="137"/>
      <c r="L20" s="168">
        <v>100</v>
      </c>
      <c r="M20" s="168">
        <v>197.28</v>
      </c>
      <c r="N20" s="289">
        <v>0</v>
      </c>
      <c r="O20" s="137"/>
      <c r="P20" s="168">
        <v>100</v>
      </c>
      <c r="Q20" s="168">
        <v>167.04</v>
      </c>
      <c r="R20" s="289">
        <v>0</v>
      </c>
      <c r="S20" s="137"/>
      <c r="T20" s="168">
        <v>100</v>
      </c>
      <c r="U20" s="168">
        <v>238</v>
      </c>
      <c r="V20" s="289">
        <v>0</v>
      </c>
      <c r="W20" s="137"/>
      <c r="X20" s="168">
        <v>75</v>
      </c>
      <c r="Y20" s="168">
        <v>75</v>
      </c>
      <c r="Z20" s="289">
        <v>-0.25</v>
      </c>
      <c r="AA20" s="137"/>
      <c r="AB20" s="168">
        <v>100</v>
      </c>
      <c r="AC20" s="168">
        <v>206.25</v>
      </c>
      <c r="AD20" s="139">
        <f t="shared" si="9"/>
        <v>0.33333333333333331</v>
      </c>
      <c r="AE20" s="137"/>
      <c r="AF20" s="168">
        <v>100</v>
      </c>
      <c r="AG20" s="291">
        <v>100</v>
      </c>
      <c r="AH20" s="168">
        <v>325.8</v>
      </c>
      <c r="AI20" s="139">
        <f t="shared" si="11"/>
        <v>0</v>
      </c>
      <c r="AJ20" s="139"/>
      <c r="AK20" s="348">
        <v>200</v>
      </c>
      <c r="AL20" s="348">
        <v>109</v>
      </c>
      <c r="AM20" s="289">
        <f t="shared" si="5"/>
        <v>1</v>
      </c>
      <c r="AN20" s="290"/>
      <c r="AO20" s="291">
        <v>200</v>
      </c>
      <c r="AP20" s="291">
        <v>350.59</v>
      </c>
      <c r="AQ20" s="289">
        <f t="shared" si="6"/>
        <v>0</v>
      </c>
      <c r="AR20" s="290"/>
      <c r="AS20" s="348">
        <v>200</v>
      </c>
      <c r="AT20" s="348"/>
      <c r="AU20" s="289">
        <f t="shared" si="7"/>
        <v>0</v>
      </c>
      <c r="AV20" s="290"/>
      <c r="AW20" s="108">
        <v>200</v>
      </c>
      <c r="AX20" s="348">
        <f t="shared" si="10"/>
        <v>0</v>
      </c>
      <c r="AY20" s="289">
        <f t="shared" si="8"/>
        <v>0</v>
      </c>
      <c r="AZ20" s="102"/>
    </row>
    <row r="21" spans="1:52" s="135" customFormat="1" ht="14.25" x14ac:dyDescent="0.3">
      <c r="A21" s="135" t="s">
        <v>501</v>
      </c>
      <c r="B21" s="138" t="str">
        <f>MID(A21,14,4)</f>
        <v>5710</v>
      </c>
      <c r="C21" s="135" t="s">
        <v>1209</v>
      </c>
      <c r="D21" s="168">
        <v>75</v>
      </c>
      <c r="E21" s="168">
        <v>0</v>
      </c>
      <c r="F21" s="289"/>
      <c r="G21" s="137"/>
      <c r="H21" s="168">
        <v>75</v>
      </c>
      <c r="I21" s="168">
        <v>0</v>
      </c>
      <c r="J21" s="289">
        <v>0</v>
      </c>
      <c r="K21" s="137"/>
      <c r="L21" s="168">
        <v>75</v>
      </c>
      <c r="M21" s="168">
        <v>59</v>
      </c>
      <c r="N21" s="289">
        <v>0</v>
      </c>
      <c r="O21" s="137"/>
      <c r="P21" s="168">
        <v>75</v>
      </c>
      <c r="Q21" s="168">
        <v>447.9</v>
      </c>
      <c r="R21" s="289">
        <v>0</v>
      </c>
      <c r="S21" s="137"/>
      <c r="T21" s="168">
        <v>75</v>
      </c>
      <c r="U21" s="168">
        <v>177.6</v>
      </c>
      <c r="V21" s="289">
        <v>0</v>
      </c>
      <c r="W21" s="137"/>
      <c r="X21" s="168">
        <v>500</v>
      </c>
      <c r="Y21" s="168">
        <v>355.2</v>
      </c>
      <c r="Z21" s="289">
        <v>5.666666666666667</v>
      </c>
      <c r="AA21" s="137"/>
      <c r="AB21" s="168">
        <v>600</v>
      </c>
      <c r="AC21" s="168">
        <v>679.06</v>
      </c>
      <c r="AD21" s="139">
        <f t="shared" si="9"/>
        <v>0.2</v>
      </c>
      <c r="AE21" s="137"/>
      <c r="AF21" s="168">
        <v>600</v>
      </c>
      <c r="AG21" s="291">
        <v>600</v>
      </c>
      <c r="AH21" s="168">
        <v>654.58000000000004</v>
      </c>
      <c r="AI21" s="139">
        <f t="shared" si="11"/>
        <v>0</v>
      </c>
      <c r="AJ21" s="139"/>
      <c r="AK21" s="348">
        <v>600</v>
      </c>
      <c r="AL21" s="348">
        <v>436.14</v>
      </c>
      <c r="AM21" s="289">
        <f t="shared" si="5"/>
        <v>0</v>
      </c>
      <c r="AN21" s="290"/>
      <c r="AO21" s="291">
        <v>600</v>
      </c>
      <c r="AP21" s="291">
        <v>0</v>
      </c>
      <c r="AQ21" s="289">
        <f t="shared" si="6"/>
        <v>0</v>
      </c>
      <c r="AR21" s="290"/>
      <c r="AS21" s="348">
        <v>600</v>
      </c>
      <c r="AT21" s="348"/>
      <c r="AU21" s="289">
        <f t="shared" si="7"/>
        <v>0</v>
      </c>
      <c r="AV21" s="290"/>
      <c r="AW21" s="108">
        <v>600</v>
      </c>
      <c r="AX21" s="348">
        <f t="shared" si="10"/>
        <v>0</v>
      </c>
      <c r="AY21" s="289">
        <f t="shared" si="8"/>
        <v>0</v>
      </c>
      <c r="AZ21" s="102" t="s">
        <v>1068</v>
      </c>
    </row>
    <row r="22" spans="1:52" s="135" customFormat="1" ht="14.25" x14ac:dyDescent="0.3">
      <c r="A22" s="135" t="s">
        <v>503</v>
      </c>
      <c r="B22" s="138" t="str">
        <f>MID(A22,14,4)</f>
        <v>5711</v>
      </c>
      <c r="C22" s="135" t="s">
        <v>1210</v>
      </c>
      <c r="D22" s="168">
        <v>1200</v>
      </c>
      <c r="E22" s="168">
        <v>1000.86</v>
      </c>
      <c r="F22" s="289"/>
      <c r="G22" s="137"/>
      <c r="H22" s="168">
        <v>1000</v>
      </c>
      <c r="I22" s="168">
        <v>827.03</v>
      </c>
      <c r="J22" s="289">
        <v>-0.16666666666666666</v>
      </c>
      <c r="K22" s="137"/>
      <c r="L22" s="168">
        <v>1000</v>
      </c>
      <c r="M22" s="168">
        <v>1860.33</v>
      </c>
      <c r="N22" s="289">
        <v>0</v>
      </c>
      <c r="O22" s="137"/>
      <c r="P22" s="168">
        <v>1000</v>
      </c>
      <c r="Q22" s="168">
        <v>1291.6600000000001</v>
      </c>
      <c r="R22" s="289">
        <v>0</v>
      </c>
      <c r="S22" s="137"/>
      <c r="T22" s="168">
        <v>1000</v>
      </c>
      <c r="U22" s="168">
        <v>1344.03</v>
      </c>
      <c r="V22" s="289">
        <v>0</v>
      </c>
      <c r="W22" s="137"/>
      <c r="X22" s="168">
        <v>1000</v>
      </c>
      <c r="Y22" s="168">
        <v>1144.8</v>
      </c>
      <c r="Z22" s="289">
        <v>0</v>
      </c>
      <c r="AA22" s="137"/>
      <c r="AB22" s="168">
        <v>1400</v>
      </c>
      <c r="AC22" s="168">
        <v>1408.74</v>
      </c>
      <c r="AD22" s="139">
        <f t="shared" si="9"/>
        <v>0.4</v>
      </c>
      <c r="AE22" s="137"/>
      <c r="AF22" s="168">
        <v>1400</v>
      </c>
      <c r="AG22" s="291">
        <v>1400</v>
      </c>
      <c r="AH22" s="291">
        <v>1132.95</v>
      </c>
      <c r="AI22" s="139">
        <f t="shared" si="11"/>
        <v>0</v>
      </c>
      <c r="AJ22" s="139"/>
      <c r="AK22" s="348">
        <v>1800</v>
      </c>
      <c r="AL22" s="348">
        <v>964.79</v>
      </c>
      <c r="AM22" s="289">
        <f t="shared" si="5"/>
        <v>0.2857142857142857</v>
      </c>
      <c r="AN22" s="290"/>
      <c r="AO22" s="291">
        <v>1800</v>
      </c>
      <c r="AP22" s="291">
        <v>0</v>
      </c>
      <c r="AQ22" s="289">
        <f t="shared" si="6"/>
        <v>0</v>
      </c>
      <c r="AR22" s="290"/>
      <c r="AS22" s="348">
        <v>1200</v>
      </c>
      <c r="AT22" s="348"/>
      <c r="AU22" s="289">
        <f t="shared" si="7"/>
        <v>-0.33333333333333331</v>
      </c>
      <c r="AV22" s="290"/>
      <c r="AW22" s="108">
        <v>1200</v>
      </c>
      <c r="AX22" s="348">
        <f t="shared" si="10"/>
        <v>0</v>
      </c>
      <c r="AY22" s="289">
        <f t="shared" si="8"/>
        <v>0</v>
      </c>
      <c r="AZ22" s="102" t="s">
        <v>1804</v>
      </c>
    </row>
    <row r="23" spans="1:52" s="64" customFormat="1" x14ac:dyDescent="0.25">
      <c r="A23" s="142"/>
      <c r="B23" s="142"/>
      <c r="C23" s="142" t="s">
        <v>168</v>
      </c>
      <c r="D23" s="143">
        <f>SUM(D15:D22)</f>
        <v>1375</v>
      </c>
      <c r="E23" s="143">
        <f>SUM(E15:E22)</f>
        <v>1545.8000000000002</v>
      </c>
      <c r="F23" s="144"/>
      <c r="G23" s="142"/>
      <c r="H23" s="143">
        <f>SUM(H15:H22)</f>
        <v>1175</v>
      </c>
      <c r="I23" s="143">
        <f>SUM(I15:I22)</f>
        <v>907.03</v>
      </c>
      <c r="J23" s="144">
        <f>(H23-D23)/D23</f>
        <v>-0.14545454545454545</v>
      </c>
      <c r="K23" s="142"/>
      <c r="L23" s="143">
        <f>SUM(L15:L22)</f>
        <v>1675</v>
      </c>
      <c r="M23" s="143">
        <f>SUM(M15:M22)</f>
        <v>2618.8000000000002</v>
      </c>
      <c r="N23" s="144">
        <f>(L23-H23)/H23</f>
        <v>0.42553191489361702</v>
      </c>
      <c r="O23" s="142"/>
      <c r="P23" s="143">
        <f>SUM(P15:P22)</f>
        <v>1675</v>
      </c>
      <c r="Q23" s="143">
        <f>SUM(Q15:Q22)</f>
        <v>2294.98</v>
      </c>
      <c r="R23" s="144">
        <f>(P23-L23)/L23</f>
        <v>0</v>
      </c>
      <c r="S23" s="142"/>
      <c r="T23" s="143">
        <f>SUM(T15:T22)</f>
        <v>1875</v>
      </c>
      <c r="U23" s="143">
        <f>SUM(U15:U22)</f>
        <v>2212.4899999999998</v>
      </c>
      <c r="V23" s="144">
        <f>(T23-P23)/P23</f>
        <v>0.11940298507462686</v>
      </c>
      <c r="W23" s="142"/>
      <c r="X23" s="143">
        <f>SUM(X15:X22)</f>
        <v>1875</v>
      </c>
      <c r="Y23" s="143">
        <f>SUM(Y15:Y22)</f>
        <v>1875</v>
      </c>
      <c r="Z23" s="144">
        <f>(X23-T23)/T23</f>
        <v>0</v>
      </c>
      <c r="AA23" s="142"/>
      <c r="AB23" s="143">
        <f>SUM(AB15:AB22)</f>
        <v>2910</v>
      </c>
      <c r="AC23" s="143">
        <f>SUM(AC15:AC22)</f>
        <v>2878.84</v>
      </c>
      <c r="AD23" s="144">
        <f>(AB23-X23)/X23</f>
        <v>0.55200000000000005</v>
      </c>
      <c r="AE23" s="142"/>
      <c r="AF23" s="143">
        <f>SUM(AF15:AF22)</f>
        <v>2910</v>
      </c>
      <c r="AG23" s="143">
        <f>SUM(AG15:AG22)</f>
        <v>2910</v>
      </c>
      <c r="AH23" s="143">
        <f>SUM(AH15:AH22)</f>
        <v>2967</v>
      </c>
      <c r="AI23" s="144">
        <f>(AG23-AB23)/AB23</f>
        <v>0</v>
      </c>
      <c r="AJ23" s="144"/>
      <c r="AK23" s="294">
        <f>SUM(AK15:AK22)</f>
        <v>3200</v>
      </c>
      <c r="AL23" s="294">
        <f>SUM(AL15:AL22)</f>
        <v>2165.4</v>
      </c>
      <c r="AM23" s="144">
        <f t="shared" si="5"/>
        <v>9.9656357388316158E-2</v>
      </c>
      <c r="AN23" s="142"/>
      <c r="AO23" s="294">
        <f>SUM(AO15:AO22)</f>
        <v>3200</v>
      </c>
      <c r="AP23" s="294">
        <f>SUM(AP15:AP22)</f>
        <v>1022.1600000000001</v>
      </c>
      <c r="AQ23" s="144">
        <f t="shared" si="6"/>
        <v>0</v>
      </c>
      <c r="AR23" s="142"/>
      <c r="AS23" s="294">
        <f>SUM(AS15:AS22)</f>
        <v>3200</v>
      </c>
      <c r="AT23" s="294">
        <f>SUM(AT15:AT22)</f>
        <v>238.25</v>
      </c>
      <c r="AU23" s="144">
        <f t="shared" si="7"/>
        <v>0</v>
      </c>
      <c r="AV23" s="142"/>
      <c r="AW23" s="146">
        <f>SUM(AW15:AW22)</f>
        <v>3200</v>
      </c>
      <c r="AX23" s="146">
        <f>SUM(AX15:AX22)</f>
        <v>0</v>
      </c>
      <c r="AY23" s="144">
        <f t="shared" si="8"/>
        <v>0</v>
      </c>
      <c r="AZ23" s="142"/>
    </row>
    <row r="24" spans="1:52" s="135" customFormat="1" x14ac:dyDescent="0.25">
      <c r="D24" s="62"/>
      <c r="E24" s="62"/>
      <c r="F24" s="289"/>
      <c r="G24" s="137"/>
      <c r="H24" s="62"/>
      <c r="I24" s="62"/>
      <c r="J24" s="289"/>
      <c r="K24" s="137"/>
      <c r="L24" s="62"/>
      <c r="M24" s="62"/>
      <c r="N24" s="289"/>
      <c r="O24" s="137"/>
      <c r="P24" s="62"/>
      <c r="Q24" s="62"/>
      <c r="R24" s="289"/>
      <c r="S24" s="137"/>
      <c r="T24" s="62"/>
      <c r="U24" s="62"/>
      <c r="V24" s="289"/>
      <c r="W24" s="137"/>
      <c r="X24" s="62"/>
      <c r="Y24" s="62"/>
      <c r="Z24" s="289"/>
      <c r="AA24" s="137"/>
      <c r="AB24" s="62"/>
      <c r="AC24" s="62"/>
      <c r="AD24" s="139"/>
      <c r="AE24" s="137"/>
      <c r="AF24" s="62"/>
      <c r="AG24" s="62"/>
      <c r="AH24" s="62"/>
      <c r="AI24" s="139"/>
      <c r="AJ24" s="139"/>
      <c r="AK24" s="62"/>
      <c r="AL24" s="62"/>
      <c r="AM24" s="289"/>
      <c r="AN24" s="290"/>
      <c r="AO24" s="62"/>
      <c r="AP24" s="62"/>
      <c r="AQ24" s="289"/>
      <c r="AR24" s="290"/>
      <c r="AS24" s="62"/>
      <c r="AT24" s="62"/>
      <c r="AU24" s="289"/>
      <c r="AV24" s="290"/>
      <c r="AW24" s="136"/>
      <c r="AX24" s="136"/>
      <c r="AY24" s="289"/>
    </row>
    <row r="25" spans="1:52" s="64" customFormat="1" ht="12.75" x14ac:dyDescent="0.2">
      <c r="A25" s="151"/>
      <c r="B25" s="151"/>
      <c r="C25" s="156" t="s">
        <v>169</v>
      </c>
      <c r="D25" s="153">
        <f>D12+D23</f>
        <v>37509</v>
      </c>
      <c r="E25" s="153">
        <f>E12+E23</f>
        <v>50299.8</v>
      </c>
      <c r="F25" s="154"/>
      <c r="G25" s="151"/>
      <c r="H25" s="153">
        <f>H12+H23</f>
        <v>37886</v>
      </c>
      <c r="I25" s="153">
        <f>I12+I23</f>
        <v>50778.03</v>
      </c>
      <c r="J25" s="154">
        <f>(H25-D25)/D25</f>
        <v>1.005092111226639E-2</v>
      </c>
      <c r="K25" s="151"/>
      <c r="L25" s="153">
        <f>L12+L23</f>
        <v>39073.56</v>
      </c>
      <c r="M25" s="153">
        <f>M12+M23</f>
        <v>45017.37</v>
      </c>
      <c r="N25" s="154">
        <f>(L25-H25)/H25</f>
        <v>3.1345615794752618E-2</v>
      </c>
      <c r="O25" s="151"/>
      <c r="P25" s="153">
        <f>P12+P23</f>
        <v>39637.520000000004</v>
      </c>
      <c r="Q25" s="153">
        <f>Q12+Q23</f>
        <v>58351.340000000004</v>
      </c>
      <c r="R25" s="154">
        <f>(P25-L25)/L25</f>
        <v>1.4433289416168029E-2</v>
      </c>
      <c r="S25" s="151"/>
      <c r="T25" s="153">
        <f>T12+T23</f>
        <v>40193.199999999997</v>
      </c>
      <c r="U25" s="153">
        <f>U12+U23</f>
        <v>57505.689999999995</v>
      </c>
      <c r="V25" s="154">
        <f>(T25-P25)/P25</f>
        <v>1.4019040545422442E-2</v>
      </c>
      <c r="W25" s="151"/>
      <c r="X25" s="153">
        <f>X12+X23</f>
        <v>41105.410000000003</v>
      </c>
      <c r="Y25" s="153">
        <f>Y12+Y23</f>
        <v>41105.410000000003</v>
      </c>
      <c r="Z25" s="154">
        <f>(X25-T25)/T25</f>
        <v>2.2695630106585353E-2</v>
      </c>
      <c r="AA25" s="151"/>
      <c r="AB25" s="153">
        <f>AB12+AB23</f>
        <v>58644.69</v>
      </c>
      <c r="AC25" s="153">
        <f>AC12+AC23</f>
        <v>66323.53</v>
      </c>
      <c r="AD25" s="154">
        <f>(AB25-X25)/X25</f>
        <v>0.4266903067017212</v>
      </c>
      <c r="AE25" s="151"/>
      <c r="AF25" s="153">
        <f>AF12+AF23</f>
        <v>61640.350000000006</v>
      </c>
      <c r="AG25" s="280">
        <f>AG12+AG23</f>
        <v>62434.59</v>
      </c>
      <c r="AH25" s="153">
        <f>AH12+AH23</f>
        <v>70611.040000000008</v>
      </c>
      <c r="AI25" s="154">
        <f>(AG25-AB25)/AB25</f>
        <v>6.4624776770070641E-2</v>
      </c>
      <c r="AJ25" s="154"/>
      <c r="AK25" s="295">
        <f>AK12+AK23</f>
        <v>65720.23</v>
      </c>
      <c r="AL25" s="295">
        <f>AL12+AL23</f>
        <v>69747.929999999993</v>
      </c>
      <c r="AM25" s="154">
        <f t="shared" si="5"/>
        <v>5.2625315550242253E-2</v>
      </c>
      <c r="AN25" s="151"/>
      <c r="AO25" s="295">
        <f>AO12+AO23</f>
        <v>73839.540000000008</v>
      </c>
      <c r="AP25" s="295">
        <f>AP12+AP23</f>
        <v>57034.140000000007</v>
      </c>
      <c r="AQ25" s="154">
        <f t="shared" si="6"/>
        <v>0.12354354207220536</v>
      </c>
      <c r="AR25" s="151"/>
      <c r="AS25" s="295">
        <f>AS12+AS23</f>
        <v>77228.320000000007</v>
      </c>
      <c r="AT25" s="295">
        <f>AT12+AT23</f>
        <v>24815.42</v>
      </c>
      <c r="AU25" s="154">
        <f t="shared" si="7"/>
        <v>4.5893839533669878E-2</v>
      </c>
      <c r="AV25" s="151"/>
      <c r="AW25" s="155" t="e">
        <f>SUM(AW12+AW23)</f>
        <v>#REF!</v>
      </c>
      <c r="AX25" s="155" t="e">
        <f>SUM(AX12+AX23)</f>
        <v>#REF!</v>
      </c>
      <c r="AY25" s="154" t="e">
        <f t="shared" si="8"/>
        <v>#REF!</v>
      </c>
      <c r="AZ25" s="156"/>
    </row>
    <row r="26" spans="1:52" x14ac:dyDescent="0.25">
      <c r="D26" s="67"/>
      <c r="H26" s="67"/>
      <c r="L26" s="67"/>
      <c r="P26" s="67"/>
      <c r="T26" s="67"/>
      <c r="X26" s="67"/>
      <c r="AB26" s="67"/>
      <c r="AF26" s="67"/>
      <c r="AG26" s="67"/>
      <c r="AK26" s="296"/>
      <c r="AO26" s="296"/>
      <c r="AS26" s="296"/>
      <c r="AZ26" s="347"/>
    </row>
    <row r="27" spans="1:52" s="61" customFormat="1" thickBot="1" x14ac:dyDescent="0.25">
      <c r="B27" s="97"/>
      <c r="C27" s="61" t="s">
        <v>170</v>
      </c>
      <c r="D27" s="69"/>
      <c r="E27" s="68">
        <f>D25-E25</f>
        <v>-12790.800000000003</v>
      </c>
      <c r="G27" s="65"/>
      <c r="H27" s="69"/>
      <c r="I27" s="68">
        <f>H25-I25</f>
        <v>-12892.029999999999</v>
      </c>
      <c r="K27" s="65"/>
      <c r="L27" s="69"/>
      <c r="M27" s="68">
        <f>L25-M25</f>
        <v>-5943.8100000000049</v>
      </c>
      <c r="O27" s="65"/>
      <c r="P27" s="69"/>
      <c r="Q27" s="68">
        <f>P25-Q25</f>
        <v>-18713.82</v>
      </c>
      <c r="S27" s="65"/>
      <c r="T27" s="69"/>
      <c r="U27" s="68">
        <f>T25-U25</f>
        <v>-17312.489999999998</v>
      </c>
      <c r="W27" s="65"/>
      <c r="X27" s="69"/>
      <c r="Y27" s="68">
        <f>X25-Y25</f>
        <v>0</v>
      </c>
      <c r="AA27" s="65"/>
      <c r="AB27" s="69"/>
      <c r="AC27" s="68">
        <f>AB25-AC25</f>
        <v>-7678.8399999999965</v>
      </c>
      <c r="AE27" s="65"/>
      <c r="AF27" s="69"/>
      <c r="AG27" s="69"/>
      <c r="AH27" s="439">
        <f>AG25-AH25</f>
        <v>-8176.4500000000116</v>
      </c>
      <c r="AK27" s="69"/>
      <c r="AL27" s="439">
        <f>AK25-AL25</f>
        <v>-4027.6999999999971</v>
      </c>
      <c r="AN27" s="65"/>
      <c r="AO27" s="69"/>
      <c r="AP27" s="68">
        <f>AO25-AP25</f>
        <v>16805.400000000001</v>
      </c>
      <c r="AR27" s="65"/>
      <c r="AS27" s="69"/>
      <c r="AT27" s="68">
        <f>AS25-AT25</f>
        <v>52412.900000000009</v>
      </c>
      <c r="AV27" s="65"/>
      <c r="AW27" s="70"/>
      <c r="AX27" s="70"/>
    </row>
    <row r="28" spans="1:52" ht="14.25" thickTop="1" x14ac:dyDescent="0.25">
      <c r="D28" s="67"/>
      <c r="H28" s="67"/>
      <c r="L28" s="67"/>
      <c r="P28" s="67"/>
      <c r="T28" s="67"/>
      <c r="X28" s="67"/>
      <c r="AB28" s="67"/>
      <c r="AF28" s="67"/>
      <c r="AG28" s="67"/>
      <c r="AK28" s="296"/>
      <c r="AO28" s="296"/>
      <c r="AS28" s="296"/>
    </row>
    <row r="29" spans="1:52" x14ac:dyDescent="0.25">
      <c r="D29" s="67"/>
      <c r="H29" s="67"/>
      <c r="L29" s="67"/>
      <c r="P29" s="67"/>
      <c r="T29" s="67"/>
      <c r="X29" s="67"/>
      <c r="AB29" s="67"/>
      <c r="AF29" s="67"/>
      <c r="AG29" s="67"/>
      <c r="AK29" s="296"/>
      <c r="AO29" s="296"/>
      <c r="AS29" s="296"/>
    </row>
    <row r="30" spans="1:52" x14ac:dyDescent="0.25">
      <c r="D30" s="67"/>
      <c r="H30" s="67"/>
      <c r="L30" s="67"/>
      <c r="P30" s="67"/>
      <c r="T30" s="67"/>
      <c r="X30" s="67"/>
      <c r="AB30" s="67"/>
      <c r="AF30" s="67"/>
      <c r="AG30" s="67"/>
      <c r="AK30" s="296"/>
      <c r="AO30" s="296"/>
      <c r="AS30" s="296"/>
    </row>
    <row r="31" spans="1:52" x14ac:dyDescent="0.25">
      <c r="D31" s="67"/>
      <c r="H31" s="67"/>
      <c r="L31" s="67"/>
      <c r="P31" s="67"/>
      <c r="T31" s="67"/>
      <c r="X31" s="67"/>
      <c r="AB31" s="67"/>
      <c r="AF31" s="67"/>
      <c r="AG31" s="67"/>
      <c r="AK31" s="296"/>
      <c r="AO31" s="296"/>
      <c r="AS31" s="296"/>
    </row>
    <row r="32" spans="1:52" x14ac:dyDescent="0.25">
      <c r="D32" s="67"/>
      <c r="H32" s="67"/>
      <c r="L32" s="67"/>
      <c r="P32" s="67"/>
      <c r="T32" s="67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H33" s="67"/>
      <c r="L33" s="67"/>
      <c r="P33" s="67"/>
      <c r="T33" s="67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H34" s="67"/>
      <c r="L34" s="67"/>
      <c r="P34" s="67"/>
      <c r="T34" s="67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296" t="s">
        <v>1128</v>
      </c>
      <c r="E105" s="135">
        <v>30.35</v>
      </c>
      <c r="F105" s="135">
        <v>25</v>
      </c>
      <c r="G105" s="290"/>
      <c r="H105" s="296"/>
      <c r="I105" s="287"/>
      <c r="J105" s="28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</sheetData>
  <sortState ref="A14:AA19">
    <sortCondition ref="B14:B19"/>
  </sortState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6" fitToHeight="3" orientation="landscape" copies="4" r:id="rId1"/>
  <headerFooter alignWithMargins="0">
    <oddHeader>&amp;C&amp;"-,Bold"Proposed Budget &amp; Analysis Report for FY22</oddHeader>
    <oddFooter>&amp;C&amp;D&amp;T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I373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41.85546875" style="106" bestFit="1" customWidth="1"/>
    <col min="4" max="4" width="9.5703125" style="135" bestFit="1" customWidth="1"/>
    <col min="5" max="5" width="9.28515625" style="135" customWidth="1"/>
    <col min="6" max="6" width="8" style="135" customWidth="1"/>
    <col min="7" max="7" width="1.85546875" style="137" customWidth="1"/>
    <col min="8" max="8" width="9.5703125" style="135" bestFit="1" customWidth="1"/>
    <col min="9" max="9" width="10.140625" style="135" bestFit="1" customWidth="1"/>
    <col min="10" max="10" width="6.140625" style="135" bestFit="1" customWidth="1"/>
    <col min="11" max="11" width="1.85546875" style="137" customWidth="1"/>
    <col min="12" max="12" width="9.5703125" style="135" bestFit="1" customWidth="1"/>
    <col min="13" max="13" width="10.28515625" style="135" bestFit="1" customWidth="1"/>
    <col min="14" max="14" width="6.140625" style="135" bestFit="1" customWidth="1"/>
    <col min="15" max="15" width="1.85546875" style="137" customWidth="1"/>
    <col min="16" max="16" width="9.5703125" style="135" bestFit="1" customWidth="1"/>
    <col min="17" max="17" width="10.140625" style="135" bestFit="1" customWidth="1"/>
    <col min="18" max="18" width="6.140625" style="135" bestFit="1" customWidth="1"/>
    <col min="19" max="19" width="1.85546875" style="137" customWidth="1"/>
    <col min="20" max="20" width="9.5703125" style="106" bestFit="1" customWidth="1"/>
    <col min="21" max="21" width="10.140625" style="106" bestFit="1" customWidth="1"/>
    <col min="22" max="22" width="6.140625" style="106" bestFit="1" customWidth="1"/>
    <col min="23" max="23" width="1.85546875" style="59" customWidth="1"/>
    <col min="24" max="24" width="9.5703125" style="106" bestFit="1" customWidth="1"/>
    <col min="25" max="25" width="10.140625" style="106" bestFit="1" customWidth="1"/>
    <col min="26" max="26" width="7.7109375" style="106" bestFit="1" customWidth="1"/>
    <col min="27" max="27" width="1.85546875" style="59" customWidth="1"/>
    <col min="28" max="28" width="9.5703125" style="106" bestFit="1" customWidth="1"/>
    <col min="29" max="29" width="10.140625" style="106" bestFit="1" customWidth="1"/>
    <col min="30" max="30" width="8.28515625" style="106" bestFit="1" customWidth="1"/>
    <col min="31" max="31" width="1.85546875" style="137" customWidth="1"/>
    <col min="32" max="33" width="9.5703125" style="135" bestFit="1" customWidth="1"/>
    <col min="34" max="34" width="10.140625" style="135" bestFit="1" customWidth="1"/>
    <col min="35" max="35" width="6.140625" style="135" bestFit="1" customWidth="1"/>
    <col min="36" max="36" width="1.85546875" style="106" customWidth="1"/>
    <col min="37" max="37" width="9.5703125" style="347" bestFit="1" customWidth="1"/>
    <col min="38" max="38" width="10.140625" style="347" bestFit="1" customWidth="1"/>
    <col min="39" max="39" width="8" style="347" customWidth="1"/>
    <col min="40" max="40" width="2.5703125" style="290" customWidth="1"/>
    <col min="41" max="41" width="9.5703125" style="287" bestFit="1" customWidth="1"/>
    <col min="42" max="42" width="9.85546875" style="287" customWidth="1"/>
    <col min="43" max="43" width="7" style="287" bestFit="1" customWidth="1"/>
    <col min="44" max="44" width="2.5703125" style="290" customWidth="1"/>
    <col min="45" max="45" width="11.5703125" style="347" customWidth="1"/>
    <col min="46" max="46" width="10.140625" style="347" customWidth="1"/>
    <col min="47" max="47" width="8" style="347" bestFit="1" customWidth="1"/>
    <col min="48" max="48" width="2.5703125" style="290" hidden="1" customWidth="1"/>
    <col min="49" max="49" width="12" style="60" hidden="1" customWidth="1"/>
    <col min="50" max="50" width="11.28515625" style="60" hidden="1" customWidth="1"/>
    <col min="51" max="51" width="9" style="106" hidden="1" customWidth="1"/>
    <col min="52" max="52" width="27.42578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1487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Y5" s="135"/>
      <c r="AZ5" s="61"/>
    </row>
    <row r="6" spans="1:52" s="287" customFormat="1" ht="14.25" x14ac:dyDescent="0.3">
      <c r="A6" s="287" t="s">
        <v>504</v>
      </c>
      <c r="B6" s="288" t="str">
        <f>MID(A6,14,4)</f>
        <v>5108</v>
      </c>
      <c r="C6" s="287" t="s">
        <v>1298</v>
      </c>
      <c r="D6" s="291">
        <v>0</v>
      </c>
      <c r="E6" s="291">
        <v>0</v>
      </c>
      <c r="F6" s="289"/>
      <c r="G6" s="290"/>
      <c r="H6" s="291">
        <v>1000</v>
      </c>
      <c r="I6" s="291">
        <v>51.2</v>
      </c>
      <c r="J6" s="289"/>
      <c r="K6" s="290"/>
      <c r="L6" s="291">
        <v>1000</v>
      </c>
      <c r="M6" s="291">
        <v>67.5</v>
      </c>
      <c r="N6" s="289"/>
      <c r="O6" s="290"/>
      <c r="P6" s="291">
        <v>1000</v>
      </c>
      <c r="Q6" s="291">
        <v>328.2</v>
      </c>
      <c r="R6" s="289"/>
      <c r="S6" s="290"/>
      <c r="T6" s="291">
        <v>1000</v>
      </c>
      <c r="U6" s="291">
        <v>0</v>
      </c>
      <c r="V6" s="289"/>
      <c r="W6" s="290"/>
      <c r="X6" s="291">
        <v>1000</v>
      </c>
      <c r="Y6" s="291">
        <v>851.76</v>
      </c>
      <c r="Z6" s="289">
        <v>0</v>
      </c>
      <c r="AA6" s="290"/>
      <c r="AB6" s="291">
        <v>1000</v>
      </c>
      <c r="AC6" s="291">
        <v>0</v>
      </c>
      <c r="AD6" s="289">
        <f>(AB6-X6)/X6</f>
        <v>0</v>
      </c>
      <c r="AE6" s="290"/>
      <c r="AF6" s="292">
        <v>1000</v>
      </c>
      <c r="AG6" s="278">
        <v>1000</v>
      </c>
      <c r="AH6" s="291">
        <v>0</v>
      </c>
      <c r="AI6" s="289">
        <f>(AG6-AB6)/AB6</f>
        <v>0</v>
      </c>
      <c r="AJ6" s="289"/>
      <c r="AK6" s="348">
        <v>3000</v>
      </c>
      <c r="AL6" s="348">
        <v>2961.12</v>
      </c>
      <c r="AM6" s="289">
        <f>(AK6-AG6)/AG6</f>
        <v>2</v>
      </c>
      <c r="AN6" s="290"/>
      <c r="AO6" s="348">
        <v>3000</v>
      </c>
      <c r="AP6" s="291">
        <v>0</v>
      </c>
      <c r="AQ6" s="289">
        <f>(AO6-AK6)/AK6</f>
        <v>0</v>
      </c>
      <c r="AR6" s="290"/>
      <c r="AS6" s="348">
        <v>3000</v>
      </c>
      <c r="AT6" s="348">
        <v>0</v>
      </c>
      <c r="AU6" s="289">
        <f>(AS6-AO6)/AO6</f>
        <v>0</v>
      </c>
      <c r="AV6" s="290"/>
      <c r="AW6" s="342" t="e">
        <f>#REF!</f>
        <v>#REF!</v>
      </c>
      <c r="AX6" s="291" t="e">
        <f>AW6-AS6</f>
        <v>#REF!</v>
      </c>
      <c r="AY6" s="289" t="e">
        <f>(AW6-AS6)/AS6</f>
        <v>#REF!</v>
      </c>
      <c r="AZ6" s="112" t="s">
        <v>1532</v>
      </c>
    </row>
    <row r="7" spans="1:52" x14ac:dyDescent="0.25">
      <c r="A7" s="288" t="s">
        <v>1087</v>
      </c>
      <c r="B7" s="66" t="str">
        <f>MID(A7,14,4)</f>
        <v>5142</v>
      </c>
      <c r="C7" s="287" t="s">
        <v>1088</v>
      </c>
      <c r="D7" s="168">
        <v>0</v>
      </c>
      <c r="E7" s="168">
        <v>0</v>
      </c>
      <c r="F7" s="139"/>
      <c r="H7" s="168">
        <v>0</v>
      </c>
      <c r="I7" s="168">
        <v>0</v>
      </c>
      <c r="J7" s="139"/>
      <c r="L7" s="168">
        <v>0</v>
      </c>
      <c r="M7" s="168">
        <v>0</v>
      </c>
      <c r="N7" s="139"/>
      <c r="P7" s="168">
        <v>0</v>
      </c>
      <c r="Q7" s="168">
        <v>0</v>
      </c>
      <c r="R7" s="139"/>
      <c r="T7" s="107">
        <v>0</v>
      </c>
      <c r="U7" s="107">
        <v>0</v>
      </c>
      <c r="V7" s="38"/>
      <c r="X7" s="107">
        <v>0</v>
      </c>
      <c r="Y7" s="107">
        <v>0</v>
      </c>
      <c r="Z7" s="38" t="e">
        <v>#DIV/0!</v>
      </c>
      <c r="AB7" s="107">
        <v>0</v>
      </c>
      <c r="AC7" s="107">
        <v>0</v>
      </c>
      <c r="AD7" s="38"/>
      <c r="AF7" s="136"/>
      <c r="AG7" s="278"/>
      <c r="AH7" s="168"/>
      <c r="AI7" s="139"/>
      <c r="AJ7" s="38"/>
      <c r="AK7" s="348">
        <v>30</v>
      </c>
      <c r="AL7" s="348">
        <v>30</v>
      </c>
      <c r="AM7" s="289" t="e">
        <f>(AK7-AG7)/AG7</f>
        <v>#DIV/0!</v>
      </c>
      <c r="AO7" s="291">
        <v>30</v>
      </c>
      <c r="AP7" s="291">
        <v>0</v>
      </c>
      <c r="AQ7" s="289">
        <f>(AO7-AK7)/AK7</f>
        <v>0</v>
      </c>
      <c r="AS7" s="348">
        <v>30</v>
      </c>
      <c r="AT7" s="348">
        <v>0</v>
      </c>
      <c r="AU7" s="289">
        <f>(AS7-AO7)/AO7</f>
        <v>0</v>
      </c>
      <c r="AW7" s="342" t="e">
        <f>#REF!</f>
        <v>#REF!</v>
      </c>
      <c r="AX7" s="348" t="e">
        <f>AW7-AS7</f>
        <v>#REF!</v>
      </c>
      <c r="AY7" s="289" t="e">
        <f>(AW7-AS7)/AS7</f>
        <v>#REF!</v>
      </c>
      <c r="AZ7" s="169"/>
    </row>
    <row r="8" spans="1:52" s="64" customFormat="1" x14ac:dyDescent="0.25">
      <c r="A8" s="147"/>
      <c r="B8" s="147"/>
      <c r="C8" s="147" t="s">
        <v>26</v>
      </c>
      <c r="D8" s="148">
        <f>SUM(D6:D7)</f>
        <v>0</v>
      </c>
      <c r="E8" s="148">
        <f>SUM(E6:E7)</f>
        <v>0</v>
      </c>
      <c r="F8" s="149">
        <v>0</v>
      </c>
      <c r="G8" s="147"/>
      <c r="H8" s="148">
        <f>SUM(H6:H7)</f>
        <v>1000</v>
      </c>
      <c r="I8" s="148">
        <f>SUM(I6:I7)</f>
        <v>51.2</v>
      </c>
      <c r="J8" s="149">
        <v>0</v>
      </c>
      <c r="K8" s="147"/>
      <c r="L8" s="148">
        <f>SUM(L6:L7)</f>
        <v>1000</v>
      </c>
      <c r="M8" s="148">
        <f>SUM(M6:M7)</f>
        <v>67.5</v>
      </c>
      <c r="N8" s="149">
        <v>0</v>
      </c>
      <c r="O8" s="147"/>
      <c r="P8" s="148">
        <f>SUM(P6:P7)</f>
        <v>1000</v>
      </c>
      <c r="Q8" s="148">
        <f>SUM(Q6:Q7)</f>
        <v>328.2</v>
      </c>
      <c r="R8" s="149">
        <v>0</v>
      </c>
      <c r="S8" s="147"/>
      <c r="T8" s="148">
        <f>SUM(T6:T7)</f>
        <v>1000</v>
      </c>
      <c r="U8" s="148">
        <f>SUM(U6:U7)</f>
        <v>0</v>
      </c>
      <c r="V8" s="149">
        <v>0</v>
      </c>
      <c r="W8" s="147"/>
      <c r="X8" s="148">
        <f>SUM(X6:X7)</f>
        <v>1000</v>
      </c>
      <c r="Y8" s="148">
        <f>SUM(Y6:Y7)</f>
        <v>851.76</v>
      </c>
      <c r="Z8" s="149">
        <f>(X8-T8)/T8</f>
        <v>0</v>
      </c>
      <c r="AA8" s="147"/>
      <c r="AB8" s="148">
        <f>SUM(AB6:AB7)</f>
        <v>1000</v>
      </c>
      <c r="AC8" s="148">
        <f>SUM(AC6:AC7)</f>
        <v>0</v>
      </c>
      <c r="AD8" s="149">
        <f>(AB8-X8)/X8</f>
        <v>0</v>
      </c>
      <c r="AE8" s="147"/>
      <c r="AF8" s="150">
        <f>SUM(AF6:AF7)</f>
        <v>1000</v>
      </c>
      <c r="AG8" s="279">
        <f>SUM(AG6:AG7)</f>
        <v>1000</v>
      </c>
      <c r="AH8" s="148">
        <f>SUM(AH6:AH7)</f>
        <v>0</v>
      </c>
      <c r="AI8" s="149">
        <f t="shared" ref="AI8:AI21" si="0">(AG8-AB8)/AB8</f>
        <v>0</v>
      </c>
      <c r="AJ8" s="149"/>
      <c r="AK8" s="148">
        <f>SUM(AK6:AK7)</f>
        <v>3030</v>
      </c>
      <c r="AL8" s="148">
        <f>SUM(AL6:AL7)</f>
        <v>2991.12</v>
      </c>
      <c r="AM8" s="149">
        <f>(AK8-AG8)/AG8</f>
        <v>2.0299999999999998</v>
      </c>
      <c r="AN8" s="147"/>
      <c r="AO8" s="148">
        <f>SUM(AO6:AO7)</f>
        <v>3030</v>
      </c>
      <c r="AP8" s="148">
        <f>SUM(AP6:AP7)</f>
        <v>0</v>
      </c>
      <c r="AQ8" s="149">
        <f>(AO8-AK8)/AK8</f>
        <v>0</v>
      </c>
      <c r="AR8" s="147"/>
      <c r="AS8" s="148">
        <f>SUM(AS6:AS7)</f>
        <v>3030</v>
      </c>
      <c r="AT8" s="148">
        <f>SUM(AT6:AT7)</f>
        <v>0</v>
      </c>
      <c r="AU8" s="149">
        <f>(AS8-AO8)/AO8</f>
        <v>0</v>
      </c>
      <c r="AV8" s="147"/>
      <c r="AW8" s="150" t="e">
        <f>SUM(AW6:AW7)</f>
        <v>#REF!</v>
      </c>
      <c r="AX8" s="150" t="e">
        <f>SUM(AX6:AX7)</f>
        <v>#REF!</v>
      </c>
      <c r="AY8" s="149" t="e">
        <f>(AW8-AS8)/AS8</f>
        <v>#REF!</v>
      </c>
      <c r="AZ8" s="147"/>
    </row>
    <row r="9" spans="1:52" x14ac:dyDescent="0.25"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X9" s="62">
        <f>AW9-AG9</f>
        <v>0</v>
      </c>
      <c r="AY9" s="289"/>
    </row>
    <row r="10" spans="1:52" x14ac:dyDescent="0.25">
      <c r="C10" s="61" t="s">
        <v>166</v>
      </c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136"/>
      <c r="AG10" s="136"/>
      <c r="AH10" s="62"/>
      <c r="AI10" s="139"/>
      <c r="AJ10" s="38"/>
      <c r="AK10" s="62"/>
      <c r="AL10" s="62"/>
      <c r="AM10" s="289"/>
      <c r="AO10" s="62"/>
      <c r="AP10" s="62"/>
      <c r="AQ10" s="289"/>
      <c r="AS10" s="62"/>
      <c r="AT10" s="62"/>
      <c r="AU10" s="289"/>
      <c r="AX10" s="62">
        <f>AW10-AG10</f>
        <v>0</v>
      </c>
      <c r="AY10" s="289"/>
      <c r="AZ10" s="61"/>
    </row>
    <row r="11" spans="1:52" x14ac:dyDescent="0.25">
      <c r="A11" s="106" t="s">
        <v>505</v>
      </c>
      <c r="B11" s="66" t="str">
        <f t="shared" ref="B11:B20" si="1">MID(A11,14,4)</f>
        <v>5251</v>
      </c>
      <c r="C11" s="106" t="s">
        <v>1284</v>
      </c>
      <c r="D11" s="168">
        <v>200</v>
      </c>
      <c r="E11" s="168">
        <v>71.5</v>
      </c>
      <c r="F11" s="139">
        <v>6</v>
      </c>
      <c r="H11" s="168">
        <v>200</v>
      </c>
      <c r="I11" s="168">
        <v>305.41000000000003</v>
      </c>
      <c r="J11" s="139"/>
      <c r="L11" s="168">
        <v>200</v>
      </c>
      <c r="M11" s="168">
        <v>195</v>
      </c>
      <c r="N11" s="139"/>
      <c r="P11" s="168">
        <v>200</v>
      </c>
      <c r="Q11" s="168">
        <v>75.150000000000006</v>
      </c>
      <c r="R11" s="139"/>
      <c r="T11" s="168">
        <v>200</v>
      </c>
      <c r="U11" s="168">
        <v>0</v>
      </c>
      <c r="V11" s="139"/>
      <c r="W11" s="137"/>
      <c r="X11" s="168">
        <v>200</v>
      </c>
      <c r="Y11" s="168">
        <v>0</v>
      </c>
      <c r="Z11" s="139">
        <v>0</v>
      </c>
      <c r="AA11" s="137"/>
      <c r="AB11" s="168">
        <v>200</v>
      </c>
      <c r="AC11" s="168">
        <v>0</v>
      </c>
      <c r="AD11" s="139">
        <f t="shared" ref="AD11:AD20" si="2">(AB11-X11)/X11</f>
        <v>0</v>
      </c>
      <c r="AF11" s="136">
        <v>200</v>
      </c>
      <c r="AG11" s="136">
        <v>200</v>
      </c>
      <c r="AH11" s="168">
        <v>204</v>
      </c>
      <c r="AI11" s="139">
        <f t="shared" si="0"/>
        <v>0</v>
      </c>
      <c r="AJ11" s="38"/>
      <c r="AK11" s="348">
        <v>200</v>
      </c>
      <c r="AL11" s="348">
        <v>47.82</v>
      </c>
      <c r="AM11" s="289">
        <f t="shared" ref="AM11:AM20" si="3">(AK11-AG11)/AG11</f>
        <v>0</v>
      </c>
      <c r="AO11" s="291">
        <v>200</v>
      </c>
      <c r="AP11" s="291">
        <v>42</v>
      </c>
      <c r="AQ11" s="289">
        <f t="shared" ref="AQ11:AQ20" si="4">(AO11-AK11)/AK11</f>
        <v>0</v>
      </c>
      <c r="AS11" s="348">
        <v>200</v>
      </c>
      <c r="AT11" s="348">
        <v>0</v>
      </c>
      <c r="AU11" s="289">
        <f t="shared" ref="AU11:AU20" si="5">(AS11-AO11)/AO11</f>
        <v>0</v>
      </c>
      <c r="AW11" s="108">
        <v>200</v>
      </c>
      <c r="AX11" s="348">
        <f t="shared" ref="AX11:AX20" si="6">AW11-AS11</f>
        <v>0</v>
      </c>
      <c r="AY11" s="289">
        <f t="shared" ref="AY11:AY20" si="7">(AW11-AS11)/AS11</f>
        <v>0</v>
      </c>
      <c r="AZ11" s="140" t="s">
        <v>896</v>
      </c>
    </row>
    <row r="12" spans="1:52" x14ac:dyDescent="0.25">
      <c r="A12" s="66" t="s">
        <v>810</v>
      </c>
      <c r="B12" s="66" t="str">
        <f t="shared" si="1"/>
        <v>5303</v>
      </c>
      <c r="C12" s="106" t="s">
        <v>1113</v>
      </c>
      <c r="D12" s="168">
        <v>0</v>
      </c>
      <c r="E12" s="168">
        <v>0</v>
      </c>
      <c r="F12" s="139"/>
      <c r="H12" s="168">
        <v>0</v>
      </c>
      <c r="I12" s="168">
        <v>0</v>
      </c>
      <c r="J12" s="139"/>
      <c r="L12" s="168">
        <v>0</v>
      </c>
      <c r="M12" s="168">
        <v>121.21</v>
      </c>
      <c r="N12" s="139"/>
      <c r="P12" s="168">
        <v>0</v>
      </c>
      <c r="Q12" s="168">
        <v>0</v>
      </c>
      <c r="R12" s="139"/>
      <c r="T12" s="168">
        <v>0</v>
      </c>
      <c r="U12" s="168">
        <v>0</v>
      </c>
      <c r="V12" s="139"/>
      <c r="W12" s="137"/>
      <c r="X12" s="168">
        <v>0</v>
      </c>
      <c r="Y12" s="168">
        <v>0</v>
      </c>
      <c r="Z12" s="139"/>
      <c r="AA12" s="137"/>
      <c r="AB12" s="168">
        <v>0</v>
      </c>
      <c r="AC12" s="168">
        <v>0</v>
      </c>
      <c r="AD12" s="139"/>
      <c r="AF12" s="168">
        <v>0</v>
      </c>
      <c r="AG12" s="168">
        <v>0</v>
      </c>
      <c r="AH12" s="168"/>
      <c r="AI12" s="139"/>
      <c r="AJ12" s="38"/>
      <c r="AK12" s="348">
        <v>300</v>
      </c>
      <c r="AL12" s="348">
        <v>0</v>
      </c>
      <c r="AM12" s="289" t="e">
        <f t="shared" si="3"/>
        <v>#DIV/0!</v>
      </c>
      <c r="AO12" s="291">
        <v>300</v>
      </c>
      <c r="AP12" s="291">
        <v>0</v>
      </c>
      <c r="AQ12" s="289">
        <f t="shared" si="4"/>
        <v>0</v>
      </c>
      <c r="AS12" s="348">
        <v>300</v>
      </c>
      <c r="AT12" s="348">
        <v>0</v>
      </c>
      <c r="AU12" s="289">
        <f t="shared" si="5"/>
        <v>0</v>
      </c>
      <c r="AW12" s="108">
        <v>300</v>
      </c>
      <c r="AX12" s="348">
        <f t="shared" si="6"/>
        <v>0</v>
      </c>
      <c r="AY12" s="289">
        <f t="shared" si="7"/>
        <v>0</v>
      </c>
      <c r="AZ12" s="140"/>
    </row>
    <row r="13" spans="1:52" s="135" customFormat="1" ht="14.25" x14ac:dyDescent="0.3">
      <c r="A13" s="138" t="s">
        <v>986</v>
      </c>
      <c r="B13" s="138" t="str">
        <f>MID(A13,14,4)</f>
        <v>5341</v>
      </c>
      <c r="C13" s="135" t="s">
        <v>1244</v>
      </c>
      <c r="D13" s="168">
        <v>0</v>
      </c>
      <c r="E13" s="168">
        <v>0</v>
      </c>
      <c r="F13" s="139"/>
      <c r="G13" s="137"/>
      <c r="H13" s="168">
        <v>0</v>
      </c>
      <c r="I13" s="168">
        <v>0</v>
      </c>
      <c r="J13" s="139"/>
      <c r="K13" s="137"/>
      <c r="L13" s="168">
        <v>0</v>
      </c>
      <c r="M13" s="168">
        <v>0</v>
      </c>
      <c r="N13" s="139"/>
      <c r="O13" s="137"/>
      <c r="P13" s="168">
        <v>0</v>
      </c>
      <c r="Q13" s="168">
        <v>0</v>
      </c>
      <c r="R13" s="139"/>
      <c r="S13" s="137"/>
      <c r="T13" s="168">
        <v>0</v>
      </c>
      <c r="U13" s="168">
        <v>0</v>
      </c>
      <c r="V13" s="139"/>
      <c r="W13" s="137"/>
      <c r="X13" s="168">
        <v>0</v>
      </c>
      <c r="Y13" s="168">
        <v>0</v>
      </c>
      <c r="Z13" s="139"/>
      <c r="AA13" s="137"/>
      <c r="AB13" s="168">
        <v>0</v>
      </c>
      <c r="AC13" s="168">
        <v>883.65</v>
      </c>
      <c r="AD13" s="139"/>
      <c r="AE13" s="137"/>
      <c r="AF13" s="168">
        <v>0</v>
      </c>
      <c r="AG13" s="168">
        <v>0</v>
      </c>
      <c r="AH13" s="168">
        <v>545.95000000000005</v>
      </c>
      <c r="AI13" s="139"/>
      <c r="AJ13" s="139"/>
      <c r="AK13" s="348">
        <v>1080</v>
      </c>
      <c r="AL13" s="348">
        <v>1094.58</v>
      </c>
      <c r="AM13" s="289" t="e">
        <f t="shared" si="3"/>
        <v>#DIV/0!</v>
      </c>
      <c r="AN13" s="290"/>
      <c r="AO13" s="291">
        <v>1080</v>
      </c>
      <c r="AP13" s="291">
        <v>1736.27</v>
      </c>
      <c r="AQ13" s="289">
        <f t="shared" si="4"/>
        <v>0</v>
      </c>
      <c r="AR13" s="290"/>
      <c r="AS13" s="348">
        <v>1080</v>
      </c>
      <c r="AT13" s="348">
        <v>550.17999999999995</v>
      </c>
      <c r="AU13" s="289">
        <f t="shared" si="5"/>
        <v>0</v>
      </c>
      <c r="AV13" s="290"/>
      <c r="AW13" s="108">
        <v>1080</v>
      </c>
      <c r="AX13" s="348">
        <f t="shared" si="6"/>
        <v>0</v>
      </c>
      <c r="AY13" s="289">
        <f t="shared" si="7"/>
        <v>0</v>
      </c>
      <c r="AZ13" s="112"/>
    </row>
    <row r="14" spans="1:52" ht="14.25" x14ac:dyDescent="0.3">
      <c r="A14" s="106" t="s">
        <v>506</v>
      </c>
      <c r="B14" s="66" t="str">
        <f t="shared" si="1"/>
        <v>5399</v>
      </c>
      <c r="C14" s="106" t="s">
        <v>1206</v>
      </c>
      <c r="D14" s="168">
        <v>1787.17</v>
      </c>
      <c r="E14" s="168">
        <v>787.17</v>
      </c>
      <c r="F14" s="139"/>
      <c r="H14" s="168">
        <v>1700</v>
      </c>
      <c r="I14" s="168">
        <v>787.17</v>
      </c>
      <c r="J14" s="139"/>
      <c r="L14" s="168">
        <v>1700</v>
      </c>
      <c r="M14" s="168">
        <v>-2531.4</v>
      </c>
      <c r="N14" s="139"/>
      <c r="P14" s="168">
        <v>1700</v>
      </c>
      <c r="Q14" s="168">
        <v>1751.19</v>
      </c>
      <c r="R14" s="139"/>
      <c r="T14" s="168">
        <v>1700</v>
      </c>
      <c r="U14" s="168">
        <v>1211.9100000000001</v>
      </c>
      <c r="V14" s="139"/>
      <c r="W14" s="137"/>
      <c r="X14" s="168">
        <v>1700</v>
      </c>
      <c r="Y14" s="168">
        <v>2821.48</v>
      </c>
      <c r="Z14" s="139">
        <v>0</v>
      </c>
      <c r="AA14" s="137"/>
      <c r="AB14" s="168">
        <v>1700</v>
      </c>
      <c r="AC14" s="168">
        <v>814.91</v>
      </c>
      <c r="AD14" s="139">
        <f t="shared" si="2"/>
        <v>0</v>
      </c>
      <c r="AF14" s="168">
        <v>1700</v>
      </c>
      <c r="AG14" s="168">
        <v>1700</v>
      </c>
      <c r="AH14" s="168">
        <v>814.91</v>
      </c>
      <c r="AI14" s="139">
        <f t="shared" si="0"/>
        <v>0</v>
      </c>
      <c r="AJ14" s="38"/>
      <c r="AK14" s="348">
        <v>1700</v>
      </c>
      <c r="AL14" s="348">
        <v>814.91</v>
      </c>
      <c r="AM14" s="289">
        <f t="shared" si="3"/>
        <v>0</v>
      </c>
      <c r="AO14" s="291">
        <v>2200</v>
      </c>
      <c r="AP14" s="291">
        <v>814.91</v>
      </c>
      <c r="AQ14" s="289">
        <f t="shared" si="4"/>
        <v>0.29411764705882354</v>
      </c>
      <c r="AS14" s="348">
        <v>2200</v>
      </c>
      <c r="AT14" s="348">
        <v>814.91</v>
      </c>
      <c r="AU14" s="289">
        <f t="shared" si="5"/>
        <v>0</v>
      </c>
      <c r="AW14" s="108">
        <v>2200</v>
      </c>
      <c r="AX14" s="348">
        <f t="shared" si="6"/>
        <v>0</v>
      </c>
      <c r="AY14" s="289">
        <f t="shared" si="7"/>
        <v>0</v>
      </c>
      <c r="AZ14" s="112" t="s">
        <v>1079</v>
      </c>
    </row>
    <row r="15" spans="1:52" s="347" customFormat="1" ht="14.25" x14ac:dyDescent="0.3">
      <c r="B15" s="349"/>
      <c r="C15" s="347" t="s">
        <v>1820</v>
      </c>
      <c r="D15" s="348"/>
      <c r="E15" s="348"/>
      <c r="F15" s="289"/>
      <c r="G15" s="290"/>
      <c r="H15" s="348"/>
      <c r="I15" s="348"/>
      <c r="J15" s="289"/>
      <c r="K15" s="290"/>
      <c r="L15" s="348"/>
      <c r="M15" s="348"/>
      <c r="N15" s="289"/>
      <c r="O15" s="290"/>
      <c r="P15" s="348"/>
      <c r="Q15" s="348"/>
      <c r="R15" s="289"/>
      <c r="S15" s="290"/>
      <c r="T15" s="348"/>
      <c r="U15" s="348"/>
      <c r="V15" s="289"/>
      <c r="W15" s="290"/>
      <c r="X15" s="348"/>
      <c r="Y15" s="348"/>
      <c r="Z15" s="289"/>
      <c r="AA15" s="290"/>
      <c r="AB15" s="348"/>
      <c r="AC15" s="348"/>
      <c r="AD15" s="289"/>
      <c r="AE15" s="290"/>
      <c r="AF15" s="348"/>
      <c r="AG15" s="348"/>
      <c r="AH15" s="348"/>
      <c r="AI15" s="289"/>
      <c r="AJ15" s="289"/>
      <c r="AK15" s="348"/>
      <c r="AL15" s="348"/>
      <c r="AM15" s="289"/>
      <c r="AN15" s="290"/>
      <c r="AO15" s="348"/>
      <c r="AP15" s="348"/>
      <c r="AQ15" s="289"/>
      <c r="AR15" s="290"/>
      <c r="AS15" s="348"/>
      <c r="AT15" s="348"/>
      <c r="AU15" s="289"/>
      <c r="AV15" s="290"/>
      <c r="AW15" s="342">
        <v>5000</v>
      </c>
      <c r="AX15" s="348"/>
      <c r="AY15" s="289"/>
      <c r="AZ15" s="112"/>
    </row>
    <row r="16" spans="1:52" s="347" customFormat="1" ht="14.25" x14ac:dyDescent="0.3">
      <c r="B16" s="349">
        <v>5420</v>
      </c>
      <c r="C16" s="347" t="s">
        <v>1099</v>
      </c>
      <c r="D16" s="348"/>
      <c r="E16" s="348"/>
      <c r="F16" s="289"/>
      <c r="G16" s="290"/>
      <c r="H16" s="348"/>
      <c r="I16" s="348"/>
      <c r="J16" s="289"/>
      <c r="K16" s="290"/>
      <c r="L16" s="348"/>
      <c r="M16" s="348"/>
      <c r="N16" s="289"/>
      <c r="O16" s="290"/>
      <c r="P16" s="348"/>
      <c r="Q16" s="348"/>
      <c r="R16" s="289"/>
      <c r="S16" s="290"/>
      <c r="T16" s="348"/>
      <c r="U16" s="348"/>
      <c r="V16" s="289"/>
      <c r="W16" s="290"/>
      <c r="X16" s="348"/>
      <c r="Y16" s="348"/>
      <c r="Z16" s="289"/>
      <c r="AA16" s="290"/>
      <c r="AB16" s="348"/>
      <c r="AC16" s="348"/>
      <c r="AD16" s="289"/>
      <c r="AE16" s="290"/>
      <c r="AF16" s="348"/>
      <c r="AG16" s="348"/>
      <c r="AH16" s="348"/>
      <c r="AI16" s="289"/>
      <c r="AJ16" s="289"/>
      <c r="AK16" s="348"/>
      <c r="AL16" s="348"/>
      <c r="AM16" s="289"/>
      <c r="AN16" s="290"/>
      <c r="AO16" s="348"/>
      <c r="AP16" s="348">
        <v>150.63</v>
      </c>
      <c r="AQ16" s="289"/>
      <c r="AR16" s="290"/>
      <c r="AS16" s="348"/>
      <c r="AT16" s="348"/>
      <c r="AU16" s="289"/>
      <c r="AV16" s="290"/>
      <c r="AW16" s="342"/>
      <c r="AX16" s="348"/>
      <c r="AY16" s="289"/>
      <c r="AZ16" s="112"/>
    </row>
    <row r="17" spans="1:61" ht="14.25" x14ac:dyDescent="0.3">
      <c r="A17" s="106" t="s">
        <v>507</v>
      </c>
      <c r="B17" s="66" t="str">
        <f t="shared" si="1"/>
        <v>5589</v>
      </c>
      <c r="C17" s="106" t="s">
        <v>1208</v>
      </c>
      <c r="D17" s="168">
        <v>1000</v>
      </c>
      <c r="E17" s="168">
        <v>698.51</v>
      </c>
      <c r="F17" s="139"/>
      <c r="H17" s="168">
        <v>1000</v>
      </c>
      <c r="I17" s="168">
        <v>92.9</v>
      </c>
      <c r="J17" s="139"/>
      <c r="L17" s="168">
        <v>1000</v>
      </c>
      <c r="M17" s="168">
        <v>450</v>
      </c>
      <c r="N17" s="139"/>
      <c r="P17" s="168">
        <v>1000</v>
      </c>
      <c r="Q17" s="168">
        <v>543.30999999999995</v>
      </c>
      <c r="R17" s="139"/>
      <c r="T17" s="168">
        <v>1000</v>
      </c>
      <c r="U17" s="168">
        <v>1547.98</v>
      </c>
      <c r="V17" s="139"/>
      <c r="W17" s="137"/>
      <c r="X17" s="168">
        <v>1000</v>
      </c>
      <c r="Y17" s="168">
        <v>1110.0899999999999</v>
      </c>
      <c r="Z17" s="139">
        <v>0</v>
      </c>
      <c r="AA17" s="137"/>
      <c r="AB17" s="168">
        <v>800</v>
      </c>
      <c r="AC17" s="168">
        <v>1556.71</v>
      </c>
      <c r="AD17" s="139">
        <f t="shared" si="2"/>
        <v>-0.2</v>
      </c>
      <c r="AF17" s="168">
        <v>800</v>
      </c>
      <c r="AG17" s="168">
        <v>800</v>
      </c>
      <c r="AH17" s="168">
        <v>0</v>
      </c>
      <c r="AI17" s="139">
        <f t="shared" si="0"/>
        <v>0</v>
      </c>
      <c r="AJ17" s="38"/>
      <c r="AK17" s="348">
        <v>800</v>
      </c>
      <c r="AL17" s="348">
        <v>972.03</v>
      </c>
      <c r="AM17" s="289">
        <f t="shared" si="3"/>
        <v>0</v>
      </c>
      <c r="AO17" s="291">
        <v>800</v>
      </c>
      <c r="AP17" s="291">
        <v>0</v>
      </c>
      <c r="AQ17" s="289">
        <f t="shared" si="4"/>
        <v>0</v>
      </c>
      <c r="AS17" s="348">
        <v>800</v>
      </c>
      <c r="AT17" s="348">
        <v>0</v>
      </c>
      <c r="AU17" s="289">
        <f t="shared" si="5"/>
        <v>0</v>
      </c>
      <c r="AW17" s="108">
        <v>800</v>
      </c>
      <c r="AX17" s="348">
        <f t="shared" si="6"/>
        <v>0</v>
      </c>
      <c r="AY17" s="289">
        <f t="shared" si="7"/>
        <v>0</v>
      </c>
      <c r="AZ17" s="112" t="s">
        <v>897</v>
      </c>
    </row>
    <row r="18" spans="1:61" ht="14.25" x14ac:dyDescent="0.3">
      <c r="A18" s="106" t="s">
        <v>508</v>
      </c>
      <c r="B18" s="66" t="str">
        <f t="shared" si="1"/>
        <v>5700</v>
      </c>
      <c r="C18" s="106" t="s">
        <v>1352</v>
      </c>
      <c r="D18" s="168">
        <v>1000</v>
      </c>
      <c r="E18" s="168">
        <v>0</v>
      </c>
      <c r="F18" s="139"/>
      <c r="H18" s="168">
        <v>1000</v>
      </c>
      <c r="I18" s="168">
        <v>0</v>
      </c>
      <c r="J18" s="139"/>
      <c r="L18" s="168">
        <v>1000</v>
      </c>
      <c r="M18" s="168">
        <v>0</v>
      </c>
      <c r="N18" s="139"/>
      <c r="P18" s="168">
        <v>1000</v>
      </c>
      <c r="Q18" s="168">
        <v>0</v>
      </c>
      <c r="R18" s="139"/>
      <c r="T18" s="168">
        <v>1000</v>
      </c>
      <c r="U18" s="168">
        <v>622.5</v>
      </c>
      <c r="V18" s="139"/>
      <c r="W18" s="137"/>
      <c r="X18" s="168">
        <v>1000</v>
      </c>
      <c r="Y18" s="168">
        <v>0</v>
      </c>
      <c r="Z18" s="139">
        <v>0</v>
      </c>
      <c r="AA18" s="137"/>
      <c r="AB18" s="168">
        <v>1000</v>
      </c>
      <c r="AC18" s="168">
        <v>1123.49</v>
      </c>
      <c r="AD18" s="139">
        <f t="shared" si="2"/>
        <v>0</v>
      </c>
      <c r="AF18" s="168">
        <v>1000</v>
      </c>
      <c r="AG18" s="168">
        <v>1000</v>
      </c>
      <c r="AH18" s="168">
        <v>0</v>
      </c>
      <c r="AI18" s="139">
        <f t="shared" si="0"/>
        <v>0</v>
      </c>
      <c r="AJ18" s="38"/>
      <c r="AK18" s="348">
        <v>1000</v>
      </c>
      <c r="AL18" s="348">
        <v>0</v>
      </c>
      <c r="AM18" s="289">
        <f t="shared" si="3"/>
        <v>0</v>
      </c>
      <c r="AO18" s="291">
        <v>1000</v>
      </c>
      <c r="AP18" s="291">
        <v>0</v>
      </c>
      <c r="AQ18" s="289">
        <f t="shared" si="4"/>
        <v>0</v>
      </c>
      <c r="AS18" s="348">
        <v>2000</v>
      </c>
      <c r="AT18" s="348">
        <v>0</v>
      </c>
      <c r="AU18" s="289">
        <f t="shared" si="5"/>
        <v>1</v>
      </c>
      <c r="AW18" s="108">
        <v>2000</v>
      </c>
      <c r="AX18" s="348">
        <f t="shared" si="6"/>
        <v>0</v>
      </c>
      <c r="AY18" s="289">
        <f t="shared" si="7"/>
        <v>0</v>
      </c>
      <c r="AZ18" s="112" t="s">
        <v>898</v>
      </c>
    </row>
    <row r="19" spans="1:61" s="135" customFormat="1" ht="14.25" x14ac:dyDescent="0.3">
      <c r="A19" s="135" t="s">
        <v>921</v>
      </c>
      <c r="B19" s="138">
        <v>5710</v>
      </c>
      <c r="C19" s="135" t="s">
        <v>1209</v>
      </c>
      <c r="D19" s="168">
        <v>0</v>
      </c>
      <c r="E19" s="168">
        <v>0</v>
      </c>
      <c r="F19" s="139"/>
      <c r="G19" s="137"/>
      <c r="H19" s="168">
        <v>0</v>
      </c>
      <c r="I19" s="168">
        <v>0</v>
      </c>
      <c r="J19" s="139"/>
      <c r="K19" s="137"/>
      <c r="L19" s="168">
        <v>0</v>
      </c>
      <c r="M19" s="168">
        <v>0</v>
      </c>
      <c r="N19" s="139"/>
      <c r="O19" s="137"/>
      <c r="P19" s="168">
        <v>0</v>
      </c>
      <c r="Q19" s="168">
        <v>0</v>
      </c>
      <c r="R19" s="139"/>
      <c r="S19" s="137"/>
      <c r="T19" s="168">
        <v>0</v>
      </c>
      <c r="U19" s="168">
        <v>0</v>
      </c>
      <c r="V19" s="139"/>
      <c r="W19" s="137"/>
      <c r="X19" s="168">
        <v>0</v>
      </c>
      <c r="Y19" s="168">
        <v>160.22</v>
      </c>
      <c r="Z19" s="139" t="e">
        <v>#DIV/0!</v>
      </c>
      <c r="AA19" s="137"/>
      <c r="AB19" s="168">
        <v>200</v>
      </c>
      <c r="AC19" s="168">
        <v>0</v>
      </c>
      <c r="AD19" s="139"/>
      <c r="AE19" s="137"/>
      <c r="AF19" s="168">
        <v>200</v>
      </c>
      <c r="AG19" s="168">
        <v>200</v>
      </c>
      <c r="AH19" s="168">
        <v>0</v>
      </c>
      <c r="AI19" s="139">
        <f t="shared" si="0"/>
        <v>0</v>
      </c>
      <c r="AJ19" s="139"/>
      <c r="AK19" s="348">
        <v>200</v>
      </c>
      <c r="AL19" s="348">
        <v>505.04</v>
      </c>
      <c r="AM19" s="289">
        <f t="shared" si="3"/>
        <v>0</v>
      </c>
      <c r="AN19" s="290"/>
      <c r="AO19" s="291">
        <v>300</v>
      </c>
      <c r="AP19" s="291">
        <v>0</v>
      </c>
      <c r="AQ19" s="289">
        <f t="shared" si="4"/>
        <v>0.5</v>
      </c>
      <c r="AR19" s="290"/>
      <c r="AS19" s="348">
        <v>300</v>
      </c>
      <c r="AT19" s="348">
        <v>0</v>
      </c>
      <c r="AU19" s="289">
        <f t="shared" si="5"/>
        <v>0</v>
      </c>
      <c r="AV19" s="290"/>
      <c r="AW19" s="108">
        <v>300</v>
      </c>
      <c r="AX19" s="348">
        <f t="shared" si="6"/>
        <v>0</v>
      </c>
      <c r="AY19" s="289">
        <f t="shared" si="7"/>
        <v>0</v>
      </c>
      <c r="AZ19" s="112" t="s">
        <v>948</v>
      </c>
    </row>
    <row r="20" spans="1:61" ht="14.25" x14ac:dyDescent="0.3">
      <c r="A20" s="106" t="s">
        <v>509</v>
      </c>
      <c r="B20" s="66" t="str">
        <f t="shared" si="1"/>
        <v>5730</v>
      </c>
      <c r="C20" s="106" t="s">
        <v>1199</v>
      </c>
      <c r="D20" s="168">
        <v>200</v>
      </c>
      <c r="E20" s="168">
        <v>250</v>
      </c>
      <c r="F20" s="139"/>
      <c r="H20" s="168">
        <v>250</v>
      </c>
      <c r="I20" s="168">
        <v>250</v>
      </c>
      <c r="J20" s="139"/>
      <c r="L20" s="168">
        <v>250</v>
      </c>
      <c r="M20" s="168">
        <v>250</v>
      </c>
      <c r="N20" s="139"/>
      <c r="P20" s="168">
        <v>250</v>
      </c>
      <c r="Q20" s="168">
        <v>250</v>
      </c>
      <c r="R20" s="139"/>
      <c r="T20" s="168">
        <v>250</v>
      </c>
      <c r="U20" s="168">
        <v>0</v>
      </c>
      <c r="V20" s="139"/>
      <c r="W20" s="137"/>
      <c r="X20" s="168">
        <v>250</v>
      </c>
      <c r="Y20" s="168">
        <v>0</v>
      </c>
      <c r="Z20" s="139">
        <v>0</v>
      </c>
      <c r="AA20" s="137"/>
      <c r="AB20" s="168">
        <v>250</v>
      </c>
      <c r="AC20" s="168">
        <v>0</v>
      </c>
      <c r="AD20" s="139">
        <f t="shared" si="2"/>
        <v>0</v>
      </c>
      <c r="AF20" s="168">
        <v>250</v>
      </c>
      <c r="AG20" s="168">
        <v>250</v>
      </c>
      <c r="AH20" s="168">
        <v>0</v>
      </c>
      <c r="AI20" s="139">
        <f t="shared" si="0"/>
        <v>0</v>
      </c>
      <c r="AJ20" s="38"/>
      <c r="AK20" s="348">
        <v>250</v>
      </c>
      <c r="AL20" s="348">
        <v>0</v>
      </c>
      <c r="AM20" s="289">
        <f t="shared" si="3"/>
        <v>0</v>
      </c>
      <c r="AO20" s="291">
        <v>250</v>
      </c>
      <c r="AP20" s="291">
        <v>0</v>
      </c>
      <c r="AQ20" s="289">
        <f t="shared" si="4"/>
        <v>0</v>
      </c>
      <c r="AS20" s="348">
        <v>250</v>
      </c>
      <c r="AT20" s="348">
        <v>0</v>
      </c>
      <c r="AU20" s="289">
        <f t="shared" si="5"/>
        <v>0</v>
      </c>
      <c r="AW20" s="108">
        <v>250</v>
      </c>
      <c r="AX20" s="348">
        <f t="shared" si="6"/>
        <v>0</v>
      </c>
      <c r="AY20" s="289">
        <f t="shared" si="7"/>
        <v>0</v>
      </c>
      <c r="AZ20" s="112" t="s">
        <v>899</v>
      </c>
    </row>
    <row r="21" spans="1:61" s="64" customFormat="1" x14ac:dyDescent="0.25">
      <c r="A21" s="142"/>
      <c r="B21" s="142"/>
      <c r="C21" s="142" t="s">
        <v>168</v>
      </c>
      <c r="D21" s="143">
        <f>SUM(D11:D20)</f>
        <v>4187.17</v>
      </c>
      <c r="E21" s="143">
        <f>SUM(E11:E20)</f>
        <v>1807.1799999999998</v>
      </c>
      <c r="F21" s="144">
        <v>0</v>
      </c>
      <c r="G21" s="142"/>
      <c r="H21" s="143">
        <f>SUM(H11:H20)</f>
        <v>4150</v>
      </c>
      <c r="I21" s="143">
        <f>SUM(I11:I20)</f>
        <v>1435.48</v>
      </c>
      <c r="J21" s="144">
        <v>0</v>
      </c>
      <c r="K21" s="142"/>
      <c r="L21" s="143">
        <f>SUM(L11:L20)</f>
        <v>4150</v>
      </c>
      <c r="M21" s="143">
        <f>SUM(M11:M20)</f>
        <v>-1515.19</v>
      </c>
      <c r="N21" s="144">
        <v>0</v>
      </c>
      <c r="O21" s="142"/>
      <c r="P21" s="143">
        <f>SUM(P11:P20)</f>
        <v>4150</v>
      </c>
      <c r="Q21" s="143">
        <f>SUM(Q11:Q20)</f>
        <v>2619.65</v>
      </c>
      <c r="R21" s="144">
        <v>0</v>
      </c>
      <c r="S21" s="142"/>
      <c r="T21" s="143">
        <f>SUM(T11:T20)</f>
        <v>4150</v>
      </c>
      <c r="U21" s="143">
        <f>SUM(U11:U20)</f>
        <v>3382.3900000000003</v>
      </c>
      <c r="V21" s="144">
        <v>0</v>
      </c>
      <c r="W21" s="142"/>
      <c r="X21" s="143">
        <f>SUM(X11:X20)</f>
        <v>4150</v>
      </c>
      <c r="Y21" s="143">
        <f>SUM(Y11:Y20)</f>
        <v>4091.7899999999995</v>
      </c>
      <c r="Z21" s="145">
        <f>(X21-T21)/T21</f>
        <v>0</v>
      </c>
      <c r="AA21" s="142"/>
      <c r="AB21" s="143">
        <f>SUM(AB11:AB20)</f>
        <v>4150</v>
      </c>
      <c r="AC21" s="143">
        <f>SUM(AC11:AC20)</f>
        <v>4378.76</v>
      </c>
      <c r="AD21" s="144">
        <f>(AB21-X21)/X21</f>
        <v>0</v>
      </c>
      <c r="AE21" s="142"/>
      <c r="AF21" s="143">
        <f>SUM(AF11:AF20)</f>
        <v>4150</v>
      </c>
      <c r="AG21" s="143">
        <f>SUM(AG11:AG20)</f>
        <v>4150</v>
      </c>
      <c r="AH21" s="143">
        <f>SUM(AH11:AH20)</f>
        <v>1564.8600000000001</v>
      </c>
      <c r="AI21" s="144">
        <f t="shared" si="0"/>
        <v>0</v>
      </c>
      <c r="AJ21" s="144"/>
      <c r="AK21" s="294">
        <f>SUM(AK11:AK20)</f>
        <v>5530</v>
      </c>
      <c r="AL21" s="294">
        <f>SUM(AL11:AL20)</f>
        <v>3434.38</v>
      </c>
      <c r="AM21" s="144">
        <f>(AK21-AG21)/AG21</f>
        <v>0.3325301204819277</v>
      </c>
      <c r="AN21" s="142"/>
      <c r="AO21" s="294">
        <f>SUM(AO11:AO20)</f>
        <v>6130</v>
      </c>
      <c r="AP21" s="294">
        <f>SUM(AP11:AP20)</f>
        <v>2743.81</v>
      </c>
      <c r="AQ21" s="144">
        <f>(AO21-AK21)/AK21</f>
        <v>0.10849909584086799</v>
      </c>
      <c r="AR21" s="142"/>
      <c r="AS21" s="294">
        <f>SUM(AS11:AS20)</f>
        <v>7130</v>
      </c>
      <c r="AT21" s="294">
        <f>SUM(AT11:AT20)</f>
        <v>1365.09</v>
      </c>
      <c r="AU21" s="144">
        <f>(AS21-AO21)/AO21</f>
        <v>0.16313213703099511</v>
      </c>
      <c r="AV21" s="142"/>
      <c r="AW21" s="146">
        <f>SUM(AW11:AW20)</f>
        <v>12130</v>
      </c>
      <c r="AX21" s="146">
        <f>SUM(AX11:AX20)</f>
        <v>0</v>
      </c>
      <c r="AY21" s="144">
        <f>(AW21-AS21)/AS21</f>
        <v>0.70126227208976155</v>
      </c>
      <c r="AZ21" s="142"/>
    </row>
    <row r="22" spans="1:61" s="135" customFormat="1" x14ac:dyDescent="0.25">
      <c r="D22" s="62"/>
      <c r="E22" s="62"/>
      <c r="F22" s="139"/>
      <c r="G22" s="137"/>
      <c r="H22" s="62"/>
      <c r="I22" s="62"/>
      <c r="J22" s="139"/>
      <c r="K22" s="137"/>
      <c r="L22" s="62"/>
      <c r="M22" s="62"/>
      <c r="N22" s="139"/>
      <c r="O22" s="137"/>
      <c r="P22" s="62"/>
      <c r="Q22" s="62"/>
      <c r="R22" s="139"/>
      <c r="S22" s="137"/>
      <c r="T22" s="62"/>
      <c r="U22" s="62"/>
      <c r="V22" s="139"/>
      <c r="W22" s="137"/>
      <c r="X22" s="62"/>
      <c r="Y22" s="62"/>
      <c r="Z22" s="139"/>
      <c r="AA22" s="137"/>
      <c r="AB22" s="62"/>
      <c r="AC22" s="62"/>
      <c r="AD22" s="139"/>
      <c r="AE22" s="137"/>
      <c r="AF22" s="62"/>
      <c r="AG22" s="62"/>
      <c r="AH22" s="62"/>
      <c r="AI22" s="139"/>
      <c r="AJ22" s="139"/>
      <c r="AK22" s="62"/>
      <c r="AL22" s="62"/>
      <c r="AM22" s="289"/>
      <c r="AN22" s="290"/>
      <c r="AO22" s="62"/>
      <c r="AP22" s="62"/>
      <c r="AQ22" s="289"/>
      <c r="AR22" s="290"/>
      <c r="AS22" s="62"/>
      <c r="AT22" s="62"/>
      <c r="AU22" s="289"/>
      <c r="AV22" s="290"/>
      <c r="AW22" s="136"/>
      <c r="AX22" s="62"/>
      <c r="AY22" s="289"/>
    </row>
    <row r="23" spans="1:61" s="64" customFormat="1" ht="12.75" x14ac:dyDescent="0.2">
      <c r="A23" s="151"/>
      <c r="B23" s="151"/>
      <c r="C23" s="152" t="s">
        <v>169</v>
      </c>
      <c r="D23" s="153">
        <f>D8+D21</f>
        <v>4187.17</v>
      </c>
      <c r="E23" s="153">
        <f>E8+E21</f>
        <v>1807.1799999999998</v>
      </c>
      <c r="F23" s="154">
        <v>0</v>
      </c>
      <c r="G23" s="151"/>
      <c r="H23" s="153">
        <f>H8+H21</f>
        <v>5150</v>
      </c>
      <c r="I23" s="153">
        <f>I8+I21</f>
        <v>1486.68</v>
      </c>
      <c r="J23" s="154">
        <v>0</v>
      </c>
      <c r="K23" s="151"/>
      <c r="L23" s="153">
        <f>L8+L21</f>
        <v>5150</v>
      </c>
      <c r="M23" s="153">
        <f>M8+M21</f>
        <v>-1447.69</v>
      </c>
      <c r="N23" s="154">
        <v>0</v>
      </c>
      <c r="O23" s="151"/>
      <c r="P23" s="153">
        <f>P8+P21</f>
        <v>5150</v>
      </c>
      <c r="Q23" s="153">
        <f>Q8+Q21</f>
        <v>2947.85</v>
      </c>
      <c r="R23" s="154">
        <v>0</v>
      </c>
      <c r="S23" s="151"/>
      <c r="T23" s="153">
        <f>T8+T21</f>
        <v>5150</v>
      </c>
      <c r="U23" s="153">
        <f>U8+U21</f>
        <v>3382.3900000000003</v>
      </c>
      <c r="V23" s="154">
        <v>0</v>
      </c>
      <c r="W23" s="151"/>
      <c r="X23" s="153">
        <f>X8+X21</f>
        <v>5150</v>
      </c>
      <c r="Y23" s="153">
        <f>Y8+Y21</f>
        <v>4943.5499999999993</v>
      </c>
      <c r="Z23" s="154">
        <f>(X23-T23)/T23</f>
        <v>0</v>
      </c>
      <c r="AA23" s="151"/>
      <c r="AB23" s="153">
        <f>AB8+AB21</f>
        <v>5150</v>
      </c>
      <c r="AC23" s="153">
        <f>AC8+AC21</f>
        <v>4378.76</v>
      </c>
      <c r="AD23" s="154">
        <f>(AB23-X23)/X23</f>
        <v>0</v>
      </c>
      <c r="AE23" s="151"/>
      <c r="AF23" s="153">
        <f>AF8+AF21</f>
        <v>5150</v>
      </c>
      <c r="AG23" s="280">
        <f>AG8+AG21</f>
        <v>5150</v>
      </c>
      <c r="AH23" s="153">
        <f>AH8+AH21</f>
        <v>1564.8600000000001</v>
      </c>
      <c r="AI23" s="154">
        <f>(AG23-AB23)/AB23</f>
        <v>0</v>
      </c>
      <c r="AJ23" s="154"/>
      <c r="AK23" s="295">
        <f>AK8+AK21</f>
        <v>8560</v>
      </c>
      <c r="AL23" s="295">
        <f>AL8+AL21</f>
        <v>6425.5</v>
      </c>
      <c r="AM23" s="154">
        <f>(AK23-AG23)/AG23</f>
        <v>0.6621359223300971</v>
      </c>
      <c r="AN23" s="151"/>
      <c r="AO23" s="295">
        <f>AO8+AO21</f>
        <v>9160</v>
      </c>
      <c r="AP23" s="295">
        <f>AP8+AP21</f>
        <v>2743.81</v>
      </c>
      <c r="AQ23" s="154">
        <f>(AO23-AK23)/AK23</f>
        <v>7.0093457943925228E-2</v>
      </c>
      <c r="AR23" s="151"/>
      <c r="AS23" s="295">
        <f>AS8+AS21</f>
        <v>10160</v>
      </c>
      <c r="AT23" s="295">
        <f>AT8+AT21</f>
        <v>1365.09</v>
      </c>
      <c r="AU23" s="154">
        <f>(AS23-AO23)/AO23</f>
        <v>0.1091703056768559</v>
      </c>
      <c r="AV23" s="151"/>
      <c r="AW23" s="153" t="e">
        <f>AW8+AW21</f>
        <v>#REF!</v>
      </c>
      <c r="AX23" s="295" t="e">
        <f>AX8+AX21</f>
        <v>#REF!</v>
      </c>
      <c r="AY23" s="154" t="e">
        <f>(AW23-AS23)/AS23</f>
        <v>#REF!</v>
      </c>
      <c r="AZ23" s="156"/>
    </row>
    <row r="24" spans="1:61" x14ac:dyDescent="0.25">
      <c r="D24" s="67"/>
      <c r="F24" s="139"/>
      <c r="H24" s="67"/>
      <c r="J24" s="139"/>
      <c r="L24" s="67"/>
      <c r="N24" s="139"/>
      <c r="P24" s="67"/>
      <c r="R24" s="139"/>
      <c r="T24" s="67"/>
      <c r="V24" s="38"/>
      <c r="X24" s="67"/>
      <c r="AB24" s="67"/>
      <c r="AF24" s="67"/>
      <c r="AG24" s="67"/>
      <c r="AK24" s="296"/>
      <c r="AO24" s="296"/>
      <c r="AS24" s="296"/>
      <c r="AX24" s="135"/>
    </row>
    <row r="25" spans="1:61" s="61" customFormat="1" ht="14.25" thickBot="1" x14ac:dyDescent="0.3">
      <c r="C25" s="61" t="s">
        <v>170</v>
      </c>
      <c r="D25" s="69"/>
      <c r="E25" s="68">
        <f>D23-E23</f>
        <v>2379.9900000000002</v>
      </c>
      <c r="F25" s="139"/>
      <c r="G25" s="65"/>
      <c r="H25" s="69"/>
      <c r="I25" s="68">
        <f>H23-I23</f>
        <v>3663.3199999999997</v>
      </c>
      <c r="J25" s="139"/>
      <c r="K25" s="65"/>
      <c r="L25" s="69"/>
      <c r="M25" s="68">
        <f>L23-M23</f>
        <v>6597.6900000000005</v>
      </c>
      <c r="N25" s="139"/>
      <c r="O25" s="65"/>
      <c r="P25" s="69"/>
      <c r="Q25" s="68">
        <f>P23-Q23</f>
        <v>2202.15</v>
      </c>
      <c r="R25" s="139"/>
      <c r="S25" s="65"/>
      <c r="T25" s="69"/>
      <c r="U25" s="68">
        <f>T23-U23</f>
        <v>1767.6099999999997</v>
      </c>
      <c r="V25" s="38"/>
      <c r="W25" s="65"/>
      <c r="X25" s="69"/>
      <c r="Y25" s="68">
        <f>X23-Y23</f>
        <v>206.45000000000073</v>
      </c>
      <c r="AA25" s="65"/>
      <c r="AB25" s="69"/>
      <c r="AC25" s="68">
        <f>AB23-AC23</f>
        <v>771.23999999999978</v>
      </c>
      <c r="AE25" s="65"/>
      <c r="AF25" s="69"/>
      <c r="AG25" s="69"/>
      <c r="AH25" s="68">
        <f>AG23-AH23</f>
        <v>3585.14</v>
      </c>
      <c r="AK25" s="69"/>
      <c r="AL25" s="68">
        <f>AK23-AL23</f>
        <v>2134.5</v>
      </c>
      <c r="AN25" s="65"/>
      <c r="AO25" s="69"/>
      <c r="AP25" s="68">
        <f>AO23-AP23</f>
        <v>6416.1900000000005</v>
      </c>
      <c r="AR25" s="65"/>
      <c r="AS25" s="69"/>
      <c r="AT25" s="68">
        <f>AS23-AT23</f>
        <v>8794.91</v>
      </c>
      <c r="AV25" s="65"/>
      <c r="AW25" s="70"/>
      <c r="AX25" s="70"/>
    </row>
    <row r="26" spans="1:61" ht="14.25" thickTop="1" x14ac:dyDescent="0.25">
      <c r="D26" s="67"/>
      <c r="F26" s="139"/>
      <c r="H26" s="67"/>
      <c r="J26" s="139"/>
      <c r="L26" s="67"/>
      <c r="N26" s="139"/>
      <c r="P26" s="67"/>
      <c r="R26" s="139"/>
      <c r="T26" s="67"/>
      <c r="V26" s="38"/>
      <c r="X26" s="67"/>
      <c r="AB26" s="67"/>
      <c r="AF26" s="67"/>
      <c r="AG26" s="67"/>
      <c r="AK26" s="296"/>
      <c r="AO26" s="296"/>
      <c r="AS26" s="296"/>
      <c r="AW26" s="163" t="s">
        <v>947</v>
      </c>
      <c r="AX26" s="164"/>
      <c r="AY26" s="165"/>
      <c r="AZ26" s="135"/>
      <c r="BA26" s="61"/>
      <c r="BB26" s="61"/>
      <c r="BC26" s="61"/>
      <c r="BD26" s="61"/>
      <c r="BE26" s="135"/>
      <c r="BF26" s="135"/>
      <c r="BG26" s="135"/>
      <c r="BH26" s="135"/>
      <c r="BI26" s="135"/>
    </row>
    <row r="27" spans="1:61" x14ac:dyDescent="0.25">
      <c r="F27" s="139"/>
      <c r="J27" s="139"/>
      <c r="N27" s="139"/>
      <c r="R27" s="139"/>
      <c r="V27" s="38"/>
      <c r="AW27" s="136"/>
      <c r="AX27" s="136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</row>
    <row r="28" spans="1:61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  <c r="AW28" s="136"/>
      <c r="AX28" s="136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</row>
    <row r="29" spans="1:61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6"/>
      <c r="AS29" s="296"/>
      <c r="AW29" s="78"/>
      <c r="AX29" s="78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</row>
    <row r="30" spans="1:61" x14ac:dyDescent="0.25">
      <c r="D30" s="67"/>
      <c r="F30" s="139"/>
      <c r="H30" s="67"/>
      <c r="J30" s="139"/>
      <c r="L30" s="67"/>
      <c r="N30" s="139"/>
      <c r="P30" s="67"/>
      <c r="R30" s="139"/>
      <c r="T30" s="67"/>
      <c r="V30" s="38"/>
      <c r="X30" s="67"/>
      <c r="AB30" s="67"/>
      <c r="AF30" s="67"/>
      <c r="AG30" s="67"/>
      <c r="AK30" s="296"/>
      <c r="AO30" s="296"/>
      <c r="AS30" s="296"/>
      <c r="AW30" s="78"/>
      <c r="AX30" s="78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</row>
    <row r="31" spans="1:61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  <c r="AW31" s="136"/>
      <c r="AX31" s="136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</row>
    <row r="32" spans="1:61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W32" s="78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</row>
    <row r="33" spans="4:61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  <c r="AW33" s="78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</row>
    <row r="34" spans="4:61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  <c r="AW34" s="78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</row>
    <row r="35" spans="4:61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  <c r="AW35" s="136"/>
      <c r="AX35" s="136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</row>
    <row r="36" spans="4:61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  <c r="AW36" s="136"/>
      <c r="AX36" s="136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</row>
    <row r="37" spans="4:61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  <c r="AW37" s="136"/>
      <c r="AX37" s="136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</row>
    <row r="38" spans="4:61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  <c r="AW38" s="136"/>
      <c r="AX38" s="136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</row>
    <row r="39" spans="4:61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  <c r="AW39" s="136"/>
      <c r="AX39" s="136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</row>
    <row r="40" spans="4:61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  <c r="AW40" s="136"/>
      <c r="AX40" s="136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</row>
    <row r="41" spans="4:61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  <c r="AW41" s="136"/>
      <c r="AX41" s="136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</row>
    <row r="42" spans="4:61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  <c r="AW42" s="136"/>
      <c r="AX42" s="136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</row>
    <row r="43" spans="4:61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61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61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61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61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61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296" t="s">
        <v>1128</v>
      </c>
      <c r="E120" s="135">
        <v>30.35</v>
      </c>
      <c r="F120" s="135">
        <v>25</v>
      </c>
      <c r="G120" s="290"/>
      <c r="H120" s="296"/>
      <c r="I120" s="287"/>
      <c r="J120" s="28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4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I376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106" customWidth="1"/>
    <col min="3" max="3" width="22.140625" style="106" customWidth="1"/>
    <col min="4" max="5" width="10.5703125" style="135" bestFit="1" customWidth="1"/>
    <col min="6" max="6" width="8" style="135" bestFit="1" customWidth="1"/>
    <col min="7" max="7" width="2.42578125" style="135" customWidth="1"/>
    <col min="8" max="9" width="10.5703125" style="135" bestFit="1" customWidth="1"/>
    <col min="10" max="10" width="6.140625" style="135" bestFit="1" customWidth="1"/>
    <col min="11" max="11" width="2.42578125" style="135" customWidth="1"/>
    <col min="12" max="13" width="10.5703125" style="135" bestFit="1" customWidth="1"/>
    <col min="14" max="14" width="6.140625" style="135" bestFit="1" customWidth="1"/>
    <col min="15" max="15" width="2.42578125" style="135" customWidth="1"/>
    <col min="16" max="17" width="10.5703125" style="135" bestFit="1" customWidth="1"/>
    <col min="18" max="18" width="6.140625" style="135" bestFit="1" customWidth="1"/>
    <col min="19" max="19" width="2.42578125" style="135" customWidth="1"/>
    <col min="20" max="21" width="10.5703125" style="106" bestFit="1" customWidth="1"/>
    <col min="22" max="22" width="6.140625" style="106" bestFit="1" customWidth="1"/>
    <col min="23" max="23" width="2.42578125" style="106" customWidth="1"/>
    <col min="24" max="25" width="10.5703125" style="106" bestFit="1" customWidth="1"/>
    <col min="26" max="26" width="8.5703125" style="106" bestFit="1" customWidth="1"/>
    <col min="27" max="27" width="2.42578125" style="106" customWidth="1"/>
    <col min="28" max="29" width="10.5703125" style="106" bestFit="1" customWidth="1"/>
    <col min="30" max="30" width="6.140625" style="106" bestFit="1" customWidth="1"/>
    <col min="31" max="31" width="2.42578125" style="135" customWidth="1"/>
    <col min="32" max="34" width="10.5703125" style="135" bestFit="1" customWidth="1"/>
    <col min="35" max="35" width="6.140625" style="135" bestFit="1" customWidth="1"/>
    <col min="36" max="36" width="1.85546875" style="106" customWidth="1"/>
    <col min="37" max="38" width="10.5703125" style="347" bestFit="1" customWidth="1"/>
    <col min="39" max="39" width="8" style="347" bestFit="1" customWidth="1"/>
    <col min="40" max="40" width="2.85546875" style="347" customWidth="1"/>
    <col min="41" max="42" width="10.5703125" style="287" bestFit="1" customWidth="1"/>
    <col min="43" max="43" width="7.7109375" style="287" bestFit="1" customWidth="1"/>
    <col min="44" max="44" width="2.85546875" style="347" customWidth="1"/>
    <col min="45" max="45" width="11.5703125" style="347" customWidth="1"/>
    <col min="46" max="46" width="10.140625" style="347" customWidth="1"/>
    <col min="47" max="47" width="9.28515625" style="347" bestFit="1" customWidth="1"/>
    <col min="48" max="48" width="2.85546875" style="347" hidden="1" customWidth="1"/>
    <col min="49" max="49" width="12" style="60" hidden="1" customWidth="1"/>
    <col min="50" max="50" width="11.28515625" style="60" hidden="1" customWidth="1"/>
    <col min="51" max="51" width="10.5703125" style="106" hidden="1" customWidth="1"/>
    <col min="52" max="52" width="28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1486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O4" s="521" t="s">
        <v>29</v>
      </c>
      <c r="AP4" s="521" t="s">
        <v>27</v>
      </c>
      <c r="AQ4" s="521" t="s">
        <v>162</v>
      </c>
      <c r="AS4" s="521" t="s">
        <v>29</v>
      </c>
      <c r="AT4" s="524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510</v>
      </c>
      <c r="B6" s="138" t="str">
        <f>MID(A6,14,4)</f>
        <v>5128</v>
      </c>
      <c r="C6" s="106" t="s">
        <v>912</v>
      </c>
      <c r="D6" s="168">
        <v>12256</v>
      </c>
      <c r="E6" s="168">
        <v>11838.84</v>
      </c>
      <c r="F6" s="139"/>
      <c r="G6" s="137"/>
      <c r="H6" s="168">
        <v>12576</v>
      </c>
      <c r="I6" s="168">
        <v>12993.16</v>
      </c>
      <c r="J6" s="139"/>
      <c r="K6" s="137"/>
      <c r="L6" s="168">
        <v>12954.35</v>
      </c>
      <c r="M6" s="168">
        <v>12954.36</v>
      </c>
      <c r="N6" s="139"/>
      <c r="O6" s="137"/>
      <c r="P6" s="168">
        <v>13264.75</v>
      </c>
      <c r="Q6" s="168">
        <v>13264.8</v>
      </c>
      <c r="R6" s="139"/>
      <c r="S6" s="137"/>
      <c r="T6" s="107">
        <v>13463.6</v>
      </c>
      <c r="U6" s="107">
        <v>13463.63</v>
      </c>
      <c r="V6" s="38"/>
      <c r="W6" s="59"/>
      <c r="X6" s="107">
        <v>14060</v>
      </c>
      <c r="Y6" s="107">
        <v>14060.04</v>
      </c>
      <c r="Z6" s="38">
        <v>4.4297216197747971E-2</v>
      </c>
      <c r="AA6" s="59"/>
      <c r="AB6" s="107">
        <v>14200</v>
      </c>
      <c r="AC6" s="107">
        <v>14199.96</v>
      </c>
      <c r="AD6" s="38">
        <f>(AB6-X6)/X6</f>
        <v>9.9573257467994308E-3</v>
      </c>
      <c r="AE6" s="137"/>
      <c r="AF6" s="108">
        <v>14345</v>
      </c>
      <c r="AG6" s="278">
        <v>14355</v>
      </c>
      <c r="AH6" s="168">
        <v>14355</v>
      </c>
      <c r="AI6" s="139">
        <f>(AG6-AB6)/AB6</f>
        <v>1.0915492957746478E-2</v>
      </c>
      <c r="AJ6" s="38"/>
      <c r="AK6" s="348">
        <v>14630</v>
      </c>
      <c r="AL6" s="348">
        <v>14630.04</v>
      </c>
      <c r="AM6" s="289">
        <f>(AK6-AG6)/AG6</f>
        <v>1.9157088122605363E-2</v>
      </c>
      <c r="AN6" s="290"/>
      <c r="AO6" s="348">
        <v>14950</v>
      </c>
      <c r="AP6" s="291">
        <v>14949.96</v>
      </c>
      <c r="AQ6" s="289">
        <f>(AO6-AK6)/AK6</f>
        <v>2.1872863978127138E-2</v>
      </c>
      <c r="AR6" s="290"/>
      <c r="AS6" s="348">
        <v>15873.05</v>
      </c>
      <c r="AT6" s="348">
        <v>7936.5</v>
      </c>
      <c r="AU6" s="289">
        <f>(AS6-AO6)/AO6</f>
        <v>6.1742474916387909E-2</v>
      </c>
      <c r="AV6" s="290"/>
      <c r="AW6" s="108" t="e">
        <f>#REF!</f>
        <v>#REF!</v>
      </c>
      <c r="AX6" s="291" t="e">
        <f>AW6-AS6</f>
        <v>#REF!</v>
      </c>
      <c r="AY6" s="289" t="e">
        <f>(AW6-AS6)/AS6</f>
        <v>#REF!</v>
      </c>
      <c r="AZ6" s="451" t="s">
        <v>1669</v>
      </c>
    </row>
    <row r="7" spans="1:52" s="287" customFormat="1" x14ac:dyDescent="0.25">
      <c r="A7" s="288" t="s">
        <v>1533</v>
      </c>
      <c r="B7" s="131" t="str">
        <f>MID(A7,14,4)</f>
        <v>5142</v>
      </c>
      <c r="C7" s="287" t="s">
        <v>1088</v>
      </c>
      <c r="D7" s="291"/>
      <c r="E7" s="291"/>
      <c r="F7" s="289"/>
      <c r="G7" s="290"/>
      <c r="H7" s="291"/>
      <c r="I7" s="291"/>
      <c r="J7" s="289"/>
      <c r="K7" s="290"/>
      <c r="L7" s="291"/>
      <c r="M7" s="291"/>
      <c r="N7" s="289"/>
      <c r="O7" s="290"/>
      <c r="P7" s="291"/>
      <c r="Q7" s="291"/>
      <c r="R7" s="289"/>
      <c r="S7" s="290"/>
      <c r="T7" s="291"/>
      <c r="U7" s="291"/>
      <c r="V7" s="289"/>
      <c r="W7" s="290"/>
      <c r="X7" s="291"/>
      <c r="Y7" s="291"/>
      <c r="Z7" s="289"/>
      <c r="AA7" s="290"/>
      <c r="AB7" s="291"/>
      <c r="AC7" s="291"/>
      <c r="AD7" s="289"/>
      <c r="AE7" s="290"/>
      <c r="AF7" s="108"/>
      <c r="AG7" s="278"/>
      <c r="AH7" s="291"/>
      <c r="AI7" s="289"/>
      <c r="AJ7" s="289"/>
      <c r="AK7" s="348">
        <v>0</v>
      </c>
      <c r="AL7" s="348">
        <v>146.30000000000001</v>
      </c>
      <c r="AM7" s="289" t="e">
        <f t="shared" ref="AM7:AM19" si="0">(AK7-AG7)/AG7</f>
        <v>#DIV/0!</v>
      </c>
      <c r="AN7" s="290"/>
      <c r="AO7" s="291">
        <v>149.5</v>
      </c>
      <c r="AP7" s="291">
        <v>149.5</v>
      </c>
      <c r="AQ7" s="289" t="e">
        <f t="shared" ref="AQ7:AQ19" si="1">(AO7-AK7)/AK7</f>
        <v>#DIV/0!</v>
      </c>
      <c r="AR7" s="290"/>
      <c r="AS7" s="348">
        <v>317.45999999999998</v>
      </c>
      <c r="AT7" s="348">
        <v>317.43</v>
      </c>
      <c r="AU7" s="289">
        <f t="shared" ref="AU7:AU19" si="2">(AS7-AO7)/AO7</f>
        <v>1.123478260869565</v>
      </c>
      <c r="AV7" s="290"/>
      <c r="AW7" s="108" t="e">
        <f>#REF!</f>
        <v>#REF!</v>
      </c>
      <c r="AX7" s="348" t="e">
        <f>AW7-AS7</f>
        <v>#REF!</v>
      </c>
      <c r="AY7" s="289" t="e">
        <f t="shared" ref="AY7:AY19" si="3">(AW7-AS7)/AS7</f>
        <v>#REF!</v>
      </c>
      <c r="AZ7" s="293"/>
    </row>
    <row r="8" spans="1:52" x14ac:dyDescent="0.25">
      <c r="A8" s="106" t="s">
        <v>511</v>
      </c>
      <c r="B8" s="138" t="str">
        <f>MID(A8,14,4)</f>
        <v>5178</v>
      </c>
      <c r="C8" s="287" t="s">
        <v>1356</v>
      </c>
      <c r="D8" s="168">
        <v>2000</v>
      </c>
      <c r="E8" s="168">
        <v>2000</v>
      </c>
      <c r="F8" s="139"/>
      <c r="G8" s="137"/>
      <c r="H8" s="168">
        <v>2000</v>
      </c>
      <c r="I8" s="168">
        <v>2000</v>
      </c>
      <c r="J8" s="139"/>
      <c r="K8" s="137"/>
      <c r="L8" s="168">
        <v>2000</v>
      </c>
      <c r="M8" s="168">
        <v>2000</v>
      </c>
      <c r="N8" s="139"/>
      <c r="O8" s="137"/>
      <c r="P8" s="168">
        <v>2000</v>
      </c>
      <c r="Q8" s="168">
        <v>2000</v>
      </c>
      <c r="R8" s="139"/>
      <c r="S8" s="137"/>
      <c r="T8" s="168">
        <v>2000</v>
      </c>
      <c r="U8" s="168">
        <v>2000</v>
      </c>
      <c r="V8" s="139"/>
      <c r="W8" s="137"/>
      <c r="X8" s="168">
        <v>2000</v>
      </c>
      <c r="Y8" s="168">
        <v>2000</v>
      </c>
      <c r="Z8" s="139">
        <v>0</v>
      </c>
      <c r="AA8" s="137"/>
      <c r="AB8" s="168">
        <v>2000</v>
      </c>
      <c r="AC8" s="168">
        <v>1250</v>
      </c>
      <c r="AD8" s="139">
        <f>(AB8-X8)/X8</f>
        <v>0</v>
      </c>
      <c r="AE8" s="137"/>
      <c r="AF8" s="108">
        <v>2000</v>
      </c>
      <c r="AG8" s="278">
        <v>2000</v>
      </c>
      <c r="AH8" s="168">
        <v>1000</v>
      </c>
      <c r="AI8" s="139">
        <f t="shared" ref="AI8:AI19" si="4">(AG8-AB8)/AB8</f>
        <v>0</v>
      </c>
      <c r="AJ8" s="38"/>
      <c r="AK8" s="348">
        <v>2000</v>
      </c>
      <c r="AL8" s="348">
        <v>1000</v>
      </c>
      <c r="AM8" s="289">
        <f t="shared" si="0"/>
        <v>0</v>
      </c>
      <c r="AN8" s="290"/>
      <c r="AO8" s="291">
        <v>2000</v>
      </c>
      <c r="AP8" s="291">
        <v>1000</v>
      </c>
      <c r="AQ8" s="289">
        <f t="shared" si="1"/>
        <v>0</v>
      </c>
      <c r="AR8" s="290"/>
      <c r="AS8" s="348">
        <v>2000</v>
      </c>
      <c r="AT8" s="348">
        <v>500</v>
      </c>
      <c r="AU8" s="289">
        <f t="shared" si="2"/>
        <v>0</v>
      </c>
      <c r="AV8" s="290"/>
      <c r="AW8" s="300" t="e">
        <f>#REF!+#REF!</f>
        <v>#REF!</v>
      </c>
      <c r="AX8" s="348" t="e">
        <f>AW8-AS8</f>
        <v>#REF!</v>
      </c>
      <c r="AY8" s="289" t="e">
        <f t="shared" si="3"/>
        <v>#REF!</v>
      </c>
      <c r="AZ8" s="111" t="s">
        <v>512</v>
      </c>
    </row>
    <row r="9" spans="1:52" s="64" customFormat="1" x14ac:dyDescent="0.25">
      <c r="A9" s="147"/>
      <c r="B9" s="147"/>
      <c r="C9" s="147" t="s">
        <v>26</v>
      </c>
      <c r="D9" s="148">
        <f>SUM(D6:D8)</f>
        <v>14256</v>
      </c>
      <c r="E9" s="148">
        <f>SUM(E6:E8)</f>
        <v>13838.84</v>
      </c>
      <c r="F9" s="149">
        <v>2.5999999999999999E-2</v>
      </c>
      <c r="G9" s="147"/>
      <c r="H9" s="148">
        <f>SUM(H6:H8)</f>
        <v>14576</v>
      </c>
      <c r="I9" s="148">
        <f>SUM(I6:I8)</f>
        <v>14993.16</v>
      </c>
      <c r="J9" s="149">
        <v>2.5999999999999999E-2</v>
      </c>
      <c r="K9" s="147"/>
      <c r="L9" s="148">
        <f>SUM(L6:L8)</f>
        <v>14954.35</v>
      </c>
      <c r="M9" s="148">
        <f>SUM(M6:M8)</f>
        <v>14954.36</v>
      </c>
      <c r="N9" s="149">
        <v>2.5999999999999999E-2</v>
      </c>
      <c r="O9" s="147"/>
      <c r="P9" s="148">
        <f>SUM(P6:P8)</f>
        <v>15264.75</v>
      </c>
      <c r="Q9" s="148">
        <f>SUM(Q6:Q8)</f>
        <v>15264.8</v>
      </c>
      <c r="R9" s="149">
        <v>2.5999999999999999E-2</v>
      </c>
      <c r="S9" s="147"/>
      <c r="T9" s="148">
        <f>SUM(T6:T8)</f>
        <v>15463.6</v>
      </c>
      <c r="U9" s="148">
        <f>SUM(U6:U8)</f>
        <v>15463.63</v>
      </c>
      <c r="V9" s="149">
        <v>2.5999999999999999E-2</v>
      </c>
      <c r="W9" s="147"/>
      <c r="X9" s="148">
        <f>SUM(X6:X8)</f>
        <v>16060</v>
      </c>
      <c r="Y9" s="148">
        <f>SUM(Y6:Y8)</f>
        <v>16060.04</v>
      </c>
      <c r="Z9" s="149">
        <f>(X9-T9)/T9</f>
        <v>3.8567991929434262E-2</v>
      </c>
      <c r="AA9" s="147"/>
      <c r="AB9" s="148">
        <f>SUM(AB6:AB8)</f>
        <v>16200</v>
      </c>
      <c r="AC9" s="148">
        <f>SUM(AC6:AC8)</f>
        <v>15449.96</v>
      </c>
      <c r="AD9" s="149">
        <f>(AB9-X9)/X9</f>
        <v>8.717310087173101E-3</v>
      </c>
      <c r="AE9" s="147"/>
      <c r="AF9" s="150">
        <f>SUM(AF6:AF8)</f>
        <v>16345</v>
      </c>
      <c r="AG9" s="279">
        <f>SUM(AG6:AG8)</f>
        <v>16355</v>
      </c>
      <c r="AH9" s="148">
        <f>SUM(AH6:AH8)</f>
        <v>15355</v>
      </c>
      <c r="AI9" s="149">
        <f t="shared" si="4"/>
        <v>9.5679012345679017E-3</v>
      </c>
      <c r="AJ9" s="149"/>
      <c r="AK9" s="148">
        <f>SUM(AK6:AK8)</f>
        <v>16630</v>
      </c>
      <c r="AL9" s="148">
        <f>SUM(AL6:AL8)</f>
        <v>15776.34</v>
      </c>
      <c r="AM9" s="149">
        <f t="shared" si="0"/>
        <v>1.6814429837970039E-2</v>
      </c>
      <c r="AN9" s="147"/>
      <c r="AO9" s="148">
        <f>SUM(AO6:AO8)</f>
        <v>17099.5</v>
      </c>
      <c r="AP9" s="148">
        <f>SUM(AP6:AP8)</f>
        <v>16099.46</v>
      </c>
      <c r="AQ9" s="149">
        <f t="shared" si="1"/>
        <v>2.8232110643415513E-2</v>
      </c>
      <c r="AR9" s="147"/>
      <c r="AS9" s="148">
        <f>SUM(AS6:AS8)</f>
        <v>18190.509999999998</v>
      </c>
      <c r="AT9" s="148">
        <f>SUM(AT6:AT8)</f>
        <v>8753.93</v>
      </c>
      <c r="AU9" s="149">
        <f t="shared" si="2"/>
        <v>6.3803619988888477E-2</v>
      </c>
      <c r="AV9" s="147"/>
      <c r="AW9" s="150" t="e">
        <f>SUM(AW6:AW8)</f>
        <v>#REF!</v>
      </c>
      <c r="AX9" s="150" t="e">
        <f>SUM(AX6:AX8)</f>
        <v>#REF!</v>
      </c>
      <c r="AY9" s="149" t="e">
        <f t="shared" si="3"/>
        <v>#REF!</v>
      </c>
      <c r="AZ9" s="147"/>
    </row>
    <row r="10" spans="1:52" x14ac:dyDescent="0.25"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136"/>
      <c r="AG10" s="136"/>
      <c r="AH10" s="62"/>
      <c r="AI10" s="139"/>
      <c r="AJ10" s="38"/>
      <c r="AK10" s="62"/>
      <c r="AL10" s="62"/>
      <c r="AM10" s="289"/>
      <c r="AO10" s="62"/>
      <c r="AP10" s="62"/>
      <c r="AQ10" s="289"/>
      <c r="AS10" s="62"/>
      <c r="AT10" s="62"/>
      <c r="AU10" s="289"/>
      <c r="AX10" s="62"/>
      <c r="AY10" s="289"/>
    </row>
    <row r="11" spans="1:52" x14ac:dyDescent="0.25">
      <c r="C11" s="61" t="s">
        <v>166</v>
      </c>
      <c r="D11" s="62"/>
      <c r="E11" s="168"/>
      <c r="F11" s="139">
        <v>6</v>
      </c>
      <c r="H11" s="62"/>
      <c r="I11" s="168"/>
      <c r="J11" s="139"/>
      <c r="L11" s="62"/>
      <c r="M11" s="168"/>
      <c r="N11" s="139"/>
      <c r="P11" s="62"/>
      <c r="Q11" s="168"/>
      <c r="R11" s="139"/>
      <c r="T11" s="62"/>
      <c r="U11" s="107"/>
      <c r="V11" s="38"/>
      <c r="X11" s="62"/>
      <c r="Y11" s="107"/>
      <c r="Z11" s="38"/>
      <c r="AB11" s="62"/>
      <c r="AC11" s="107"/>
      <c r="AD11" s="38"/>
      <c r="AF11" s="136"/>
      <c r="AG11" s="136"/>
      <c r="AH11" s="168"/>
      <c r="AI11" s="139"/>
      <c r="AJ11" s="38"/>
      <c r="AK11" s="62"/>
      <c r="AL11" s="348"/>
      <c r="AM11" s="289"/>
      <c r="AO11" s="62"/>
      <c r="AP11" s="291"/>
      <c r="AQ11" s="289"/>
      <c r="AS11" s="62"/>
      <c r="AT11" s="348"/>
      <c r="AU11" s="289"/>
      <c r="AX11" s="168"/>
      <c r="AY11" s="289"/>
      <c r="AZ11" s="61"/>
    </row>
    <row r="12" spans="1:52" x14ac:dyDescent="0.25">
      <c r="A12" s="106" t="s">
        <v>513</v>
      </c>
      <c r="B12" s="138" t="str">
        <f t="shared" ref="B12:B16" si="5">MID(A12,14,4)</f>
        <v>5306</v>
      </c>
      <c r="C12" s="106" t="s">
        <v>1203</v>
      </c>
      <c r="D12" s="168">
        <v>60</v>
      </c>
      <c r="E12" s="168">
        <v>67.2</v>
      </c>
      <c r="F12" s="139"/>
      <c r="G12" s="137"/>
      <c r="H12" s="168">
        <v>60</v>
      </c>
      <c r="I12" s="168">
        <v>50</v>
      </c>
      <c r="J12" s="139"/>
      <c r="K12" s="137"/>
      <c r="L12" s="168">
        <v>60</v>
      </c>
      <c r="M12" s="168">
        <v>50</v>
      </c>
      <c r="N12" s="139"/>
      <c r="O12" s="137"/>
      <c r="P12" s="168">
        <v>60</v>
      </c>
      <c r="Q12" s="168">
        <v>50</v>
      </c>
      <c r="R12" s="139"/>
      <c r="S12" s="137"/>
      <c r="T12" s="168">
        <v>60</v>
      </c>
      <c r="U12" s="168">
        <v>50</v>
      </c>
      <c r="V12" s="139"/>
      <c r="W12" s="137"/>
      <c r="X12" s="168">
        <v>60</v>
      </c>
      <c r="Y12" s="168">
        <v>46</v>
      </c>
      <c r="Z12" s="139">
        <v>0</v>
      </c>
      <c r="AA12" s="137"/>
      <c r="AB12" s="168">
        <v>60</v>
      </c>
      <c r="AC12" s="168">
        <v>47</v>
      </c>
      <c r="AD12" s="139">
        <f>(AB12-X12)/X12</f>
        <v>0</v>
      </c>
      <c r="AE12" s="137"/>
      <c r="AF12" s="168">
        <v>60</v>
      </c>
      <c r="AG12" s="168">
        <v>60</v>
      </c>
      <c r="AH12" s="168">
        <v>48</v>
      </c>
      <c r="AI12" s="139">
        <f t="shared" si="4"/>
        <v>0</v>
      </c>
      <c r="AJ12" s="38"/>
      <c r="AK12" s="348">
        <v>60</v>
      </c>
      <c r="AL12" s="348">
        <v>50</v>
      </c>
      <c r="AM12" s="289">
        <f t="shared" si="0"/>
        <v>0</v>
      </c>
      <c r="AN12" s="290"/>
      <c r="AO12" s="291">
        <v>60</v>
      </c>
      <c r="AP12" s="291">
        <v>50</v>
      </c>
      <c r="AQ12" s="289">
        <f t="shared" si="1"/>
        <v>0</v>
      </c>
      <c r="AR12" s="290"/>
      <c r="AS12" s="348">
        <v>60</v>
      </c>
      <c r="AT12" s="348">
        <v>0</v>
      </c>
      <c r="AU12" s="289">
        <f t="shared" si="2"/>
        <v>0</v>
      </c>
      <c r="AV12" s="290"/>
      <c r="AW12" s="108">
        <v>60</v>
      </c>
      <c r="AX12" s="348">
        <f>AW12-AS12</f>
        <v>0</v>
      </c>
      <c r="AY12" s="289">
        <f t="shared" si="3"/>
        <v>0</v>
      </c>
      <c r="AZ12" s="111"/>
    </row>
    <row r="13" spans="1:52" x14ac:dyDescent="0.25">
      <c r="A13" s="106" t="s">
        <v>514</v>
      </c>
      <c r="B13" s="138" t="str">
        <f t="shared" si="5"/>
        <v>5341</v>
      </c>
      <c r="C13" s="106" t="s">
        <v>1244</v>
      </c>
      <c r="D13" s="168">
        <v>180</v>
      </c>
      <c r="E13" s="168">
        <v>0</v>
      </c>
      <c r="F13" s="139"/>
      <c r="G13" s="137"/>
      <c r="H13" s="168">
        <v>180</v>
      </c>
      <c r="I13" s="168">
        <v>0</v>
      </c>
      <c r="J13" s="139"/>
      <c r="K13" s="137"/>
      <c r="L13" s="168">
        <v>180</v>
      </c>
      <c r="M13" s="168">
        <v>0</v>
      </c>
      <c r="N13" s="139"/>
      <c r="O13" s="137"/>
      <c r="P13" s="168">
        <v>180</v>
      </c>
      <c r="Q13" s="168">
        <v>0</v>
      </c>
      <c r="R13" s="139"/>
      <c r="S13" s="137"/>
      <c r="T13" s="168">
        <v>180</v>
      </c>
      <c r="U13" s="168">
        <v>0</v>
      </c>
      <c r="V13" s="139"/>
      <c r="W13" s="137"/>
      <c r="X13" s="168">
        <v>180</v>
      </c>
      <c r="Y13" s="168">
        <v>0</v>
      </c>
      <c r="Z13" s="139">
        <v>0</v>
      </c>
      <c r="AA13" s="137"/>
      <c r="AB13" s="168">
        <v>180</v>
      </c>
      <c r="AC13" s="168">
        <v>118</v>
      </c>
      <c r="AD13" s="139">
        <f>(AB13-X13)/X13</f>
        <v>0</v>
      </c>
      <c r="AE13" s="137"/>
      <c r="AF13" s="168">
        <v>180</v>
      </c>
      <c r="AG13" s="168">
        <v>180</v>
      </c>
      <c r="AH13" s="168">
        <v>0</v>
      </c>
      <c r="AI13" s="139">
        <f t="shared" si="4"/>
        <v>0</v>
      </c>
      <c r="AJ13" s="38"/>
      <c r="AK13" s="348">
        <v>400</v>
      </c>
      <c r="AL13" s="348">
        <v>425</v>
      </c>
      <c r="AM13" s="289">
        <f t="shared" si="0"/>
        <v>1.2222222222222223</v>
      </c>
      <c r="AN13" s="290"/>
      <c r="AO13" s="291">
        <v>400</v>
      </c>
      <c r="AP13" s="291">
        <v>0</v>
      </c>
      <c r="AQ13" s="289">
        <f t="shared" si="1"/>
        <v>0</v>
      </c>
      <c r="AR13" s="290"/>
      <c r="AS13" s="348">
        <v>400</v>
      </c>
      <c r="AT13" s="348">
        <v>0</v>
      </c>
      <c r="AU13" s="289">
        <f t="shared" si="2"/>
        <v>0</v>
      </c>
      <c r="AV13" s="290"/>
      <c r="AW13" s="108">
        <v>400</v>
      </c>
      <c r="AX13" s="348">
        <f>AW13-AS13</f>
        <v>0</v>
      </c>
      <c r="AY13" s="289">
        <f t="shared" si="3"/>
        <v>0</v>
      </c>
      <c r="AZ13" s="293"/>
    </row>
    <row r="14" spans="1:52" hidden="1" x14ac:dyDescent="0.25">
      <c r="A14" s="106" t="s">
        <v>515</v>
      </c>
      <c r="B14" s="138" t="str">
        <f t="shared" si="5"/>
        <v>5701</v>
      </c>
      <c r="C14" s="106" t="s">
        <v>1358</v>
      </c>
      <c r="D14" s="168">
        <v>250</v>
      </c>
      <c r="E14" s="168">
        <v>0</v>
      </c>
      <c r="F14" s="139"/>
      <c r="G14" s="137"/>
      <c r="H14" s="168">
        <v>250</v>
      </c>
      <c r="I14" s="168">
        <v>0</v>
      </c>
      <c r="J14" s="139"/>
      <c r="K14" s="137"/>
      <c r="L14" s="168">
        <v>250</v>
      </c>
      <c r="M14" s="168">
        <v>72</v>
      </c>
      <c r="N14" s="139"/>
      <c r="O14" s="137"/>
      <c r="P14" s="168">
        <v>250</v>
      </c>
      <c r="Q14" s="168">
        <v>0</v>
      </c>
      <c r="R14" s="139"/>
      <c r="S14" s="137"/>
      <c r="T14" s="168">
        <v>0</v>
      </c>
      <c r="U14" s="168">
        <v>0</v>
      </c>
      <c r="V14" s="139"/>
      <c r="W14" s="137"/>
      <c r="X14" s="168">
        <v>0</v>
      </c>
      <c r="Y14" s="168">
        <v>0</v>
      </c>
      <c r="Z14" s="139"/>
      <c r="AA14" s="137"/>
      <c r="AB14" s="168">
        <v>0</v>
      </c>
      <c r="AC14" s="168">
        <v>20</v>
      </c>
      <c r="AD14" s="139"/>
      <c r="AE14" s="137"/>
      <c r="AF14" s="168"/>
      <c r="AG14" s="168"/>
      <c r="AH14" s="168"/>
      <c r="AI14" s="139"/>
      <c r="AJ14" s="38"/>
      <c r="AK14" s="348">
        <v>0</v>
      </c>
      <c r="AL14" s="348"/>
      <c r="AM14" s="289" t="e">
        <f t="shared" si="0"/>
        <v>#DIV/0!</v>
      </c>
      <c r="AN14" s="290"/>
      <c r="AO14" s="291">
        <v>0</v>
      </c>
      <c r="AP14" s="291">
        <v>0</v>
      </c>
      <c r="AQ14" s="289" t="e">
        <f t="shared" si="1"/>
        <v>#DIV/0!</v>
      </c>
      <c r="AR14" s="290"/>
      <c r="AS14" s="348">
        <v>0</v>
      </c>
      <c r="AT14" s="348"/>
      <c r="AU14" s="289" t="e">
        <f t="shared" si="2"/>
        <v>#DIV/0!</v>
      </c>
      <c r="AV14" s="290"/>
      <c r="AW14" s="108">
        <v>0</v>
      </c>
      <c r="AX14" s="348">
        <f>AW14-AS14</f>
        <v>0</v>
      </c>
      <c r="AY14" s="289" t="e">
        <f t="shared" si="3"/>
        <v>#DIV/0!</v>
      </c>
      <c r="AZ14" s="111" t="s">
        <v>790</v>
      </c>
    </row>
    <row r="15" spans="1:52" s="135" customFormat="1" hidden="1" x14ac:dyDescent="0.25">
      <c r="A15" s="135" t="s">
        <v>516</v>
      </c>
      <c r="B15" s="138" t="str">
        <f t="shared" si="5"/>
        <v>5711</v>
      </c>
      <c r="C15" s="135" t="s">
        <v>1210</v>
      </c>
      <c r="D15" s="168">
        <v>1300</v>
      </c>
      <c r="E15" s="168">
        <v>0</v>
      </c>
      <c r="F15" s="139"/>
      <c r="G15" s="137"/>
      <c r="H15" s="168">
        <v>1300</v>
      </c>
      <c r="I15" s="168">
        <v>0</v>
      </c>
      <c r="J15" s="139"/>
      <c r="K15" s="137"/>
      <c r="L15" s="168">
        <v>1300</v>
      </c>
      <c r="M15" s="168">
        <v>0</v>
      </c>
      <c r="N15" s="139"/>
      <c r="O15" s="137"/>
      <c r="P15" s="168">
        <v>1300</v>
      </c>
      <c r="Q15" s="168">
        <v>0</v>
      </c>
      <c r="R15" s="139"/>
      <c r="S15" s="137"/>
      <c r="T15" s="168">
        <v>1300</v>
      </c>
      <c r="U15" s="168">
        <v>0</v>
      </c>
      <c r="V15" s="139"/>
      <c r="W15" s="137"/>
      <c r="X15" s="168">
        <v>700</v>
      </c>
      <c r="Y15" s="168">
        <v>373.54</v>
      </c>
      <c r="Z15" s="139">
        <v>-0.46153846153846156</v>
      </c>
      <c r="AA15" s="137"/>
      <c r="AB15" s="168">
        <v>700</v>
      </c>
      <c r="AC15" s="168">
        <v>0</v>
      </c>
      <c r="AD15" s="139">
        <f>(AB15-X15)/X15</f>
        <v>0</v>
      </c>
      <c r="AE15" s="137"/>
      <c r="AF15" s="168">
        <v>700</v>
      </c>
      <c r="AG15" s="168">
        <v>700</v>
      </c>
      <c r="AH15" s="168">
        <v>0</v>
      </c>
      <c r="AI15" s="139">
        <f t="shared" si="4"/>
        <v>0</v>
      </c>
      <c r="AJ15" s="139"/>
      <c r="AK15" s="348">
        <v>700</v>
      </c>
      <c r="AL15" s="348">
        <v>0</v>
      </c>
      <c r="AM15" s="289">
        <f t="shared" si="0"/>
        <v>0</v>
      </c>
      <c r="AN15" s="290"/>
      <c r="AO15" s="291">
        <v>700</v>
      </c>
      <c r="AP15" s="291">
        <v>0</v>
      </c>
      <c r="AQ15" s="289">
        <f t="shared" si="1"/>
        <v>0</v>
      </c>
      <c r="AR15" s="290"/>
      <c r="AS15" s="348"/>
      <c r="AT15" s="348"/>
      <c r="AU15" s="289">
        <f t="shared" si="2"/>
        <v>-1</v>
      </c>
      <c r="AV15" s="290"/>
      <c r="AW15" s="108"/>
      <c r="AX15" s="348">
        <f>AW15-AS15</f>
        <v>0</v>
      </c>
      <c r="AY15" s="289" t="e">
        <f t="shared" si="3"/>
        <v>#DIV/0!</v>
      </c>
      <c r="AZ15" s="169"/>
    </row>
    <row r="16" spans="1:52" hidden="1" x14ac:dyDescent="0.25">
      <c r="A16" s="288" t="s">
        <v>1107</v>
      </c>
      <c r="B16" s="138" t="str">
        <f t="shared" si="5"/>
        <v>5870</v>
      </c>
      <c r="C16" s="106" t="s">
        <v>1277</v>
      </c>
      <c r="D16" s="168">
        <v>0</v>
      </c>
      <c r="E16" s="168">
        <v>0</v>
      </c>
      <c r="F16" s="139"/>
      <c r="G16" s="137"/>
      <c r="H16" s="168">
        <v>0</v>
      </c>
      <c r="I16" s="168">
        <v>0</v>
      </c>
      <c r="J16" s="139"/>
      <c r="K16" s="137"/>
      <c r="L16" s="168">
        <v>0</v>
      </c>
      <c r="M16" s="168">
        <v>0</v>
      </c>
      <c r="N16" s="139"/>
      <c r="O16" s="137"/>
      <c r="P16" s="168">
        <v>0</v>
      </c>
      <c r="Q16" s="168">
        <v>0</v>
      </c>
      <c r="R16" s="139"/>
      <c r="S16" s="137"/>
      <c r="T16" s="168">
        <v>0</v>
      </c>
      <c r="U16" s="168">
        <v>60</v>
      </c>
      <c r="V16" s="139"/>
      <c r="W16" s="137"/>
      <c r="X16" s="168">
        <v>0</v>
      </c>
      <c r="Y16" s="168">
        <v>425</v>
      </c>
      <c r="Z16" s="139"/>
      <c r="AA16" s="137"/>
      <c r="AB16" s="168">
        <v>0</v>
      </c>
      <c r="AC16" s="168">
        <v>0</v>
      </c>
      <c r="AD16" s="139"/>
      <c r="AE16" s="137"/>
      <c r="AF16" s="168"/>
      <c r="AG16" s="168">
        <v>0</v>
      </c>
      <c r="AH16" s="168"/>
      <c r="AI16" s="139"/>
      <c r="AJ16" s="38"/>
      <c r="AK16" s="348">
        <v>0</v>
      </c>
      <c r="AL16" s="348">
        <v>0</v>
      </c>
      <c r="AM16" s="289" t="e">
        <f t="shared" si="0"/>
        <v>#DIV/0!</v>
      </c>
      <c r="AN16" s="290"/>
      <c r="AO16" s="291">
        <v>0</v>
      </c>
      <c r="AP16" s="291">
        <v>0</v>
      </c>
      <c r="AQ16" s="289" t="e">
        <f t="shared" si="1"/>
        <v>#DIV/0!</v>
      </c>
      <c r="AR16" s="290"/>
      <c r="AS16" s="348">
        <v>0</v>
      </c>
      <c r="AT16" s="348">
        <v>0</v>
      </c>
      <c r="AU16" s="289" t="e">
        <f t="shared" si="2"/>
        <v>#DIV/0!</v>
      </c>
      <c r="AV16" s="290"/>
      <c r="AW16" s="108"/>
      <c r="AX16" s="168">
        <f>AW16-AG16</f>
        <v>0</v>
      </c>
      <c r="AY16" s="289" t="e">
        <f t="shared" si="3"/>
        <v>#DIV/0!</v>
      </c>
      <c r="AZ16" s="111"/>
    </row>
    <row r="17" spans="1:61" s="64" customFormat="1" x14ac:dyDescent="0.25">
      <c r="A17" s="142"/>
      <c r="B17" s="142"/>
      <c r="C17" s="142" t="s">
        <v>168</v>
      </c>
      <c r="D17" s="143">
        <f>SUM(D12:D16)</f>
        <v>1790</v>
      </c>
      <c r="E17" s="143">
        <f>SUM(E12:E16)</f>
        <v>67.2</v>
      </c>
      <c r="F17" s="144">
        <v>0</v>
      </c>
      <c r="G17" s="142"/>
      <c r="H17" s="143">
        <f>SUM(H12:H16)</f>
        <v>1790</v>
      </c>
      <c r="I17" s="143">
        <f>SUM(I12:I16)</f>
        <v>50</v>
      </c>
      <c r="J17" s="144">
        <v>0</v>
      </c>
      <c r="K17" s="142"/>
      <c r="L17" s="143">
        <f>SUM(L12:L16)</f>
        <v>1790</v>
      </c>
      <c r="M17" s="143">
        <f>SUM(M12:M16)</f>
        <v>122</v>
      </c>
      <c r="N17" s="144">
        <v>0</v>
      </c>
      <c r="O17" s="142"/>
      <c r="P17" s="143">
        <f>SUM(P12:P16)</f>
        <v>1790</v>
      </c>
      <c r="Q17" s="143">
        <f>SUM(Q12:Q16)</f>
        <v>50</v>
      </c>
      <c r="R17" s="144">
        <v>0</v>
      </c>
      <c r="S17" s="142"/>
      <c r="T17" s="143">
        <f>SUM(T12:T16)</f>
        <v>1540</v>
      </c>
      <c r="U17" s="143">
        <f>SUM(U12:U16)</f>
        <v>110</v>
      </c>
      <c r="V17" s="144">
        <v>0</v>
      </c>
      <c r="W17" s="142"/>
      <c r="X17" s="143">
        <f>SUM(X12:X16)</f>
        <v>940</v>
      </c>
      <c r="Y17" s="143">
        <f>SUM(Y12:Y16)</f>
        <v>844.54</v>
      </c>
      <c r="Z17" s="145">
        <f>(X17-T17)/T17</f>
        <v>-0.38961038961038963</v>
      </c>
      <c r="AA17" s="142"/>
      <c r="AB17" s="143">
        <f>SUM(AB12:AB16)</f>
        <v>940</v>
      </c>
      <c r="AC17" s="143">
        <f>SUM(AC12:AC16)</f>
        <v>185</v>
      </c>
      <c r="AD17" s="144">
        <f>(AB17-X17)/X17</f>
        <v>0</v>
      </c>
      <c r="AE17" s="142"/>
      <c r="AF17" s="143">
        <f>SUM(AF12:AF16)</f>
        <v>940</v>
      </c>
      <c r="AG17" s="143">
        <f>SUM(AG12:AG16)</f>
        <v>940</v>
      </c>
      <c r="AH17" s="143">
        <f>SUM(AH12:AH16)</f>
        <v>48</v>
      </c>
      <c r="AI17" s="144">
        <f t="shared" si="4"/>
        <v>0</v>
      </c>
      <c r="AJ17" s="144"/>
      <c r="AK17" s="294">
        <f>SUM(AK12:AK16)</f>
        <v>1160</v>
      </c>
      <c r="AL17" s="294">
        <f>SUM(AL12:AL16)</f>
        <v>475</v>
      </c>
      <c r="AM17" s="144">
        <f t="shared" si="0"/>
        <v>0.23404255319148937</v>
      </c>
      <c r="AN17" s="142"/>
      <c r="AO17" s="294">
        <f>SUM(AO12:AO16)</f>
        <v>1160</v>
      </c>
      <c r="AP17" s="294">
        <f>SUM(AP12:AP16)</f>
        <v>50</v>
      </c>
      <c r="AQ17" s="144">
        <f t="shared" si="1"/>
        <v>0</v>
      </c>
      <c r="AR17" s="142"/>
      <c r="AS17" s="294">
        <f>SUM(AS12:AS16)</f>
        <v>460</v>
      </c>
      <c r="AT17" s="294">
        <f>SUM(AT12:AT16)</f>
        <v>0</v>
      </c>
      <c r="AU17" s="144">
        <f t="shared" si="2"/>
        <v>-0.60344827586206895</v>
      </c>
      <c r="AV17" s="142"/>
      <c r="AW17" s="146">
        <f>SUM(AW12:AW16)</f>
        <v>460</v>
      </c>
      <c r="AX17" s="143">
        <f>SUM(AX12:AX16)</f>
        <v>0</v>
      </c>
      <c r="AY17" s="144">
        <f t="shared" si="3"/>
        <v>0</v>
      </c>
      <c r="AZ17" s="142"/>
    </row>
    <row r="18" spans="1:61" s="135" customFormat="1" x14ac:dyDescent="0.25">
      <c r="D18" s="62"/>
      <c r="E18" s="62"/>
      <c r="F18" s="139"/>
      <c r="G18" s="137"/>
      <c r="H18" s="62"/>
      <c r="I18" s="62"/>
      <c r="J18" s="139"/>
      <c r="K18" s="137"/>
      <c r="L18" s="62"/>
      <c r="M18" s="62"/>
      <c r="N18" s="139"/>
      <c r="O18" s="137"/>
      <c r="P18" s="62"/>
      <c r="Q18" s="62"/>
      <c r="R18" s="139"/>
      <c r="S18" s="137"/>
      <c r="T18" s="62"/>
      <c r="U18" s="62"/>
      <c r="V18" s="139"/>
      <c r="W18" s="137"/>
      <c r="X18" s="62"/>
      <c r="Y18" s="62"/>
      <c r="Z18" s="139"/>
      <c r="AA18" s="137"/>
      <c r="AB18" s="62"/>
      <c r="AC18" s="62"/>
      <c r="AD18" s="139"/>
      <c r="AE18" s="137"/>
      <c r="AF18" s="62"/>
      <c r="AG18" s="62"/>
      <c r="AH18" s="62"/>
      <c r="AI18" s="139"/>
      <c r="AJ18" s="139"/>
      <c r="AK18" s="62"/>
      <c r="AL18" s="62"/>
      <c r="AM18" s="289"/>
      <c r="AN18" s="290"/>
      <c r="AO18" s="62"/>
      <c r="AP18" s="62"/>
      <c r="AQ18" s="289"/>
      <c r="AR18" s="290"/>
      <c r="AS18" s="62"/>
      <c r="AT18" s="62"/>
      <c r="AU18" s="289"/>
      <c r="AV18" s="290"/>
      <c r="AW18" s="136"/>
      <c r="AX18" s="62"/>
      <c r="AY18" s="289"/>
    </row>
    <row r="19" spans="1:61" s="64" customFormat="1" ht="12.75" x14ac:dyDescent="0.2">
      <c r="A19" s="151"/>
      <c r="B19" s="151"/>
      <c r="C19" s="156" t="s">
        <v>169</v>
      </c>
      <c r="D19" s="153">
        <f>D9+D17</f>
        <v>16046</v>
      </c>
      <c r="E19" s="153">
        <f>E9+E17</f>
        <v>13906.04</v>
      </c>
      <c r="F19" s="154">
        <v>2.2800000000000001E-2</v>
      </c>
      <c r="G19" s="151"/>
      <c r="H19" s="153">
        <f>H9+H17</f>
        <v>16366</v>
      </c>
      <c r="I19" s="153">
        <f>I9+I17</f>
        <v>15043.16</v>
      </c>
      <c r="J19" s="154">
        <v>2.2800000000000001E-2</v>
      </c>
      <c r="K19" s="151"/>
      <c r="L19" s="153">
        <f>L9+L17</f>
        <v>16744.349999999999</v>
      </c>
      <c r="M19" s="153">
        <f>M9+M17</f>
        <v>15076.36</v>
      </c>
      <c r="N19" s="154">
        <v>2.2800000000000001E-2</v>
      </c>
      <c r="O19" s="151"/>
      <c r="P19" s="153">
        <f>P9+P17</f>
        <v>17054.75</v>
      </c>
      <c r="Q19" s="153">
        <f>Q9+Q17</f>
        <v>15314.8</v>
      </c>
      <c r="R19" s="154">
        <v>2.2800000000000001E-2</v>
      </c>
      <c r="S19" s="151"/>
      <c r="T19" s="153">
        <f>T9+T17</f>
        <v>17003.599999999999</v>
      </c>
      <c r="U19" s="153">
        <f>U9+U17</f>
        <v>15573.63</v>
      </c>
      <c r="V19" s="154">
        <v>2.2800000000000001E-2</v>
      </c>
      <c r="W19" s="151"/>
      <c r="X19" s="153">
        <f>X9+X17</f>
        <v>17000</v>
      </c>
      <c r="Y19" s="153">
        <f>Y9+Y17</f>
        <v>16904.580000000002</v>
      </c>
      <c r="Z19" s="154">
        <f>(X19-T19)/T19</f>
        <v>-2.1171987108603736E-4</v>
      </c>
      <c r="AA19" s="151"/>
      <c r="AB19" s="153">
        <f>AB9+AB17</f>
        <v>17140</v>
      </c>
      <c r="AC19" s="153">
        <f>AC9+AC17</f>
        <v>15634.96</v>
      </c>
      <c r="AD19" s="154">
        <f>(AB19-X19)/X19</f>
        <v>8.2352941176470594E-3</v>
      </c>
      <c r="AE19" s="151"/>
      <c r="AF19" s="153">
        <f>AF9+AF17</f>
        <v>17285</v>
      </c>
      <c r="AG19" s="280">
        <f>AG9+AG17</f>
        <v>17295</v>
      </c>
      <c r="AH19" s="153">
        <f>AH9+AH17</f>
        <v>15403</v>
      </c>
      <c r="AI19" s="154">
        <f t="shared" si="4"/>
        <v>9.0431738623103844E-3</v>
      </c>
      <c r="AJ19" s="154"/>
      <c r="AK19" s="295">
        <f>AK9+AK17</f>
        <v>17790</v>
      </c>
      <c r="AL19" s="295">
        <f>AL9+AL17</f>
        <v>16251.34</v>
      </c>
      <c r="AM19" s="154">
        <f t="shared" si="0"/>
        <v>2.8620988725065046E-2</v>
      </c>
      <c r="AN19" s="151"/>
      <c r="AO19" s="295">
        <f>AO9+AO17</f>
        <v>18259.5</v>
      </c>
      <c r="AP19" s="295">
        <f>AP9+AP17</f>
        <v>16149.46</v>
      </c>
      <c r="AQ19" s="154">
        <f t="shared" si="1"/>
        <v>2.6391231028667791E-2</v>
      </c>
      <c r="AR19" s="151"/>
      <c r="AS19" s="295">
        <f>AS9+AS17</f>
        <v>18650.509999999998</v>
      </c>
      <c r="AT19" s="295">
        <f>AT9+AT17</f>
        <v>8753.93</v>
      </c>
      <c r="AU19" s="154">
        <f t="shared" si="2"/>
        <v>2.1414058435334945E-2</v>
      </c>
      <c r="AV19" s="151"/>
      <c r="AW19" s="153" t="e">
        <f>AW9+AW17</f>
        <v>#REF!</v>
      </c>
      <c r="AX19" s="153" t="e">
        <f>AX9+AX17</f>
        <v>#REF!</v>
      </c>
      <c r="AY19" s="154" t="e">
        <f t="shared" si="3"/>
        <v>#REF!</v>
      </c>
      <c r="AZ19" s="156"/>
    </row>
    <row r="20" spans="1:61" x14ac:dyDescent="0.25">
      <c r="D20" s="67"/>
      <c r="H20" s="67"/>
      <c r="L20" s="67"/>
      <c r="P20" s="67"/>
      <c r="T20" s="67"/>
      <c r="X20" s="67"/>
      <c r="AB20" s="67"/>
      <c r="AF20" s="67"/>
      <c r="AG20" s="67"/>
      <c r="AK20" s="296"/>
      <c r="AO20" s="296"/>
      <c r="AQ20" s="347"/>
      <c r="AS20" s="296"/>
      <c r="AX20" s="135"/>
      <c r="AY20" s="347"/>
    </row>
    <row r="21" spans="1:61" s="61" customFormat="1" thickBot="1" x14ac:dyDescent="0.25">
      <c r="C21" s="61" t="s">
        <v>170</v>
      </c>
      <c r="D21" s="69"/>
      <c r="E21" s="68">
        <f>D19-E19</f>
        <v>2139.9599999999991</v>
      </c>
      <c r="H21" s="69"/>
      <c r="I21" s="68">
        <f>H19-I19</f>
        <v>1322.8400000000001</v>
      </c>
      <c r="L21" s="69"/>
      <c r="M21" s="68">
        <f>L19-M19</f>
        <v>1667.989999999998</v>
      </c>
      <c r="P21" s="69"/>
      <c r="Q21" s="68">
        <f>P19-Q19</f>
        <v>1739.9500000000007</v>
      </c>
      <c r="T21" s="69"/>
      <c r="U21" s="68">
        <f>T19-U19</f>
        <v>1429.9699999999993</v>
      </c>
      <c r="X21" s="69"/>
      <c r="Y21" s="68">
        <f>X19-Y19</f>
        <v>95.419999999998254</v>
      </c>
      <c r="AB21" s="69"/>
      <c r="AC21" s="68">
        <f>AB19-AC19</f>
        <v>1505.0400000000009</v>
      </c>
      <c r="AF21" s="69"/>
      <c r="AG21" s="69"/>
      <c r="AH21" s="68">
        <f>AG19-AH19</f>
        <v>1892</v>
      </c>
      <c r="AK21" s="69"/>
      <c r="AL21" s="68">
        <f>AK19-AL19</f>
        <v>1538.6599999999999</v>
      </c>
      <c r="AO21" s="69"/>
      <c r="AP21" s="68">
        <f>AO19-AP19</f>
        <v>2110.0400000000009</v>
      </c>
      <c r="AS21" s="69"/>
      <c r="AT21" s="68">
        <f>AS19-AT19</f>
        <v>9896.5799999999981</v>
      </c>
      <c r="AW21" s="70"/>
      <c r="AX21" s="70"/>
    </row>
    <row r="22" spans="1:61" ht="14.25" thickTop="1" x14ac:dyDescent="0.25">
      <c r="D22" s="67"/>
      <c r="F22" s="139"/>
      <c r="H22" s="67"/>
      <c r="J22" s="139"/>
      <c r="L22" s="67"/>
      <c r="N22" s="139"/>
      <c r="P22" s="67"/>
      <c r="R22" s="139"/>
      <c r="T22" s="67"/>
      <c r="V22" s="38"/>
      <c r="X22" s="67"/>
      <c r="AB22" s="67"/>
      <c r="AF22" s="67"/>
      <c r="AG22" s="67"/>
      <c r="AK22" s="296"/>
      <c r="AO22" s="296"/>
      <c r="AS22" s="296"/>
      <c r="AW22" s="163" t="s">
        <v>947</v>
      </c>
      <c r="AX22" s="164"/>
      <c r="AY22" s="165"/>
      <c r="AZ22" s="135"/>
      <c r="BA22" s="61"/>
      <c r="BB22" s="61"/>
      <c r="BC22" s="61"/>
      <c r="BD22" s="61"/>
      <c r="BE22" s="135"/>
      <c r="BF22" s="135"/>
      <c r="BG22" s="135"/>
      <c r="BH22" s="135"/>
      <c r="BI22" s="135"/>
    </row>
    <row r="23" spans="1:61" x14ac:dyDescent="0.25">
      <c r="F23" s="139"/>
      <c r="J23" s="139"/>
      <c r="N23" s="139"/>
      <c r="R23" s="139"/>
      <c r="V23" s="38"/>
      <c r="AW23" s="166" t="s">
        <v>202</v>
      </c>
      <c r="AX23" s="2"/>
      <c r="AY23" s="215" t="e">
        <f>AW9*0.0145</f>
        <v>#REF!</v>
      </c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</row>
    <row r="24" spans="1:61" x14ac:dyDescent="0.25">
      <c r="F24" s="139"/>
      <c r="J24" s="139"/>
      <c r="N24" s="139"/>
      <c r="R24" s="139"/>
      <c r="V24" s="38"/>
      <c r="AW24" s="134" t="s">
        <v>203</v>
      </c>
      <c r="AX24" s="2"/>
      <c r="AY24" s="215" t="e">
        <f>AW9*0.0116</f>
        <v>#REF!</v>
      </c>
      <c r="AZ24" s="135"/>
      <c r="BA24" s="137"/>
      <c r="BB24" s="137"/>
      <c r="BC24" s="137"/>
      <c r="BD24" s="137"/>
      <c r="BE24" s="135"/>
      <c r="BF24" s="135"/>
      <c r="BG24" s="135"/>
      <c r="BH24" s="135"/>
      <c r="BI24" s="135"/>
    </row>
    <row r="25" spans="1:61" x14ac:dyDescent="0.25">
      <c r="F25" s="139"/>
      <c r="J25" s="139"/>
      <c r="N25" s="139"/>
      <c r="R25" s="139"/>
      <c r="V25" s="38"/>
      <c r="AW25" s="134" t="s">
        <v>204</v>
      </c>
      <c r="AX25" s="2"/>
      <c r="AY25" s="215" t="e">
        <f>AW9*0.003</f>
        <v>#REF!</v>
      </c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</row>
    <row r="26" spans="1:61" x14ac:dyDescent="0.25">
      <c r="F26" s="139"/>
      <c r="J26" s="139"/>
      <c r="N26" s="139"/>
      <c r="R26" s="139"/>
      <c r="V26" s="38"/>
      <c r="AW26" s="134" t="s">
        <v>205</v>
      </c>
      <c r="AX26" s="2"/>
      <c r="AY26" s="215" t="e">
        <f>#REF!</f>
        <v>#REF!</v>
      </c>
      <c r="AZ26" s="135"/>
      <c r="BA26" s="93"/>
      <c r="BB26" s="93"/>
      <c r="BC26" s="93"/>
      <c r="BD26" s="93"/>
      <c r="BE26" s="135"/>
      <c r="BF26" s="135"/>
      <c r="BG26" s="135"/>
      <c r="BH26" s="135"/>
      <c r="BI26" s="135"/>
    </row>
    <row r="27" spans="1:61" x14ac:dyDescent="0.25">
      <c r="F27" s="139"/>
      <c r="J27" s="139"/>
      <c r="N27" s="139"/>
      <c r="R27" s="139"/>
      <c r="V27" s="38"/>
      <c r="AW27" s="134" t="s">
        <v>206</v>
      </c>
      <c r="AX27" s="2"/>
      <c r="AY27" s="216" t="s">
        <v>901</v>
      </c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</row>
    <row r="28" spans="1:61" x14ac:dyDescent="0.25">
      <c r="F28" s="139"/>
      <c r="J28" s="139"/>
      <c r="N28" s="139"/>
      <c r="R28" s="139"/>
      <c r="V28" s="38"/>
      <c r="AW28" s="158"/>
      <c r="AX28" s="160"/>
      <c r="AY28" s="217" t="e">
        <f>SUM(AY23:AY27)</f>
        <v>#REF!</v>
      </c>
      <c r="AZ28" s="135"/>
      <c r="BA28" s="64"/>
      <c r="BB28" s="64"/>
      <c r="BC28" s="64"/>
      <c r="BD28" s="64"/>
      <c r="BE28" s="135"/>
      <c r="BF28" s="135"/>
      <c r="BG28" s="135"/>
      <c r="BH28" s="135"/>
      <c r="BI28" s="135"/>
    </row>
    <row r="29" spans="1:61" x14ac:dyDescent="0.25">
      <c r="F29" s="139"/>
      <c r="J29" s="139"/>
      <c r="N29" s="139"/>
      <c r="R29" s="139"/>
      <c r="V29" s="38"/>
      <c r="AW29" s="136"/>
      <c r="AX29" s="136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</row>
    <row r="30" spans="1:61" x14ac:dyDescent="0.25">
      <c r="F30" s="139"/>
      <c r="J30" s="139"/>
      <c r="N30" s="139"/>
      <c r="R30" s="139"/>
      <c r="V30" s="38"/>
      <c r="AW30" s="136"/>
      <c r="AX30" s="136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</row>
    <row r="31" spans="1:61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  <c r="AW31" s="136"/>
      <c r="AX31" s="136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</row>
    <row r="32" spans="1:61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W32" s="78"/>
      <c r="AX32" s="78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</row>
    <row r="33" spans="4:61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  <c r="AW33" s="78"/>
      <c r="AX33" s="78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</row>
    <row r="34" spans="4:61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  <c r="AW34" s="136"/>
      <c r="AX34" s="136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</row>
    <row r="35" spans="4:61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  <c r="AW35" s="78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</row>
    <row r="36" spans="4:61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  <c r="AW36" s="78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</row>
    <row r="37" spans="4:61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  <c r="AW37" s="78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</row>
    <row r="38" spans="4:61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  <c r="AW38" s="136"/>
      <c r="AX38" s="136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</row>
    <row r="39" spans="4:61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  <c r="AW39" s="136"/>
      <c r="AX39" s="136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</row>
    <row r="40" spans="4:61" x14ac:dyDescent="0.25">
      <c r="D40" s="67"/>
      <c r="F40" s="139"/>
      <c r="H40" s="67"/>
      <c r="J40" s="139"/>
      <c r="L40" s="67"/>
      <c r="N40" s="139"/>
      <c r="P40" s="67"/>
      <c r="R40" s="139"/>
      <c r="T40" s="67"/>
      <c r="V40" s="38"/>
      <c r="X40" s="67"/>
      <c r="AB40" s="67"/>
      <c r="AF40" s="67"/>
      <c r="AG40" s="67"/>
      <c r="AK40" s="296"/>
      <c r="AO40" s="296"/>
      <c r="AS40" s="296"/>
      <c r="AW40" s="136"/>
      <c r="AX40" s="136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</row>
    <row r="41" spans="4:61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  <c r="AW41" s="136"/>
      <c r="AX41" s="136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</row>
    <row r="42" spans="4:61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  <c r="AW42" s="136"/>
      <c r="AX42" s="136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</row>
    <row r="43" spans="4:61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  <c r="AW43" s="136"/>
      <c r="AX43" s="136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</row>
    <row r="44" spans="4:61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  <c r="AW44" s="136"/>
      <c r="AX44" s="136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</row>
    <row r="45" spans="4:61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  <c r="AW45" s="136"/>
      <c r="AX45" s="136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</row>
    <row r="46" spans="4:61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61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61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296" t="s">
        <v>1128</v>
      </c>
      <c r="E125" s="135">
        <v>30.35</v>
      </c>
      <c r="F125" s="135">
        <v>25</v>
      </c>
      <c r="G125" s="287"/>
      <c r="H125" s="296"/>
      <c r="I125" s="287"/>
      <c r="J125" s="28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5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I332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.28515625" style="194" customWidth="1"/>
    <col min="3" max="3" width="30.85546875" style="106" customWidth="1"/>
    <col min="4" max="4" width="11.5703125" style="135" bestFit="1" customWidth="1"/>
    <col min="5" max="5" width="11.42578125" style="135" customWidth="1"/>
    <col min="6" max="6" width="8" style="135" bestFit="1" customWidth="1"/>
    <col min="7" max="7" width="3.5703125" style="135" customWidth="1"/>
    <col min="8" max="9" width="11.5703125" style="135" bestFit="1" customWidth="1"/>
    <col min="10" max="10" width="7.28515625" style="135" customWidth="1"/>
    <col min="11" max="11" width="3.5703125" style="135" customWidth="1"/>
    <col min="12" max="13" width="11.5703125" style="135" bestFit="1" customWidth="1"/>
    <col min="14" max="14" width="7.28515625" style="135" customWidth="1"/>
    <col min="15" max="15" width="3.5703125" style="135" customWidth="1"/>
    <col min="16" max="17" width="11.5703125" style="135" bestFit="1" customWidth="1"/>
    <col min="18" max="18" width="7.28515625" style="135" customWidth="1"/>
    <col min="19" max="19" width="3.5703125" style="135" customWidth="1"/>
    <col min="20" max="21" width="11.5703125" style="106" bestFit="1" customWidth="1"/>
    <col min="22" max="22" width="7.28515625" style="106" customWidth="1"/>
    <col min="23" max="23" width="3.5703125" style="106" customWidth="1"/>
    <col min="24" max="25" width="11.5703125" style="106" customWidth="1"/>
    <col min="26" max="26" width="8.28515625" style="106" customWidth="1"/>
    <col min="27" max="27" width="2.42578125" style="106" customWidth="1"/>
    <col min="28" max="28" width="11.5703125" style="106" customWidth="1"/>
    <col min="29" max="29" width="11.5703125" style="106" bestFit="1" customWidth="1"/>
    <col min="30" max="30" width="9.28515625" style="106" bestFit="1" customWidth="1"/>
    <col min="31" max="31" width="2.42578125" style="135" customWidth="1"/>
    <col min="32" max="33" width="11.5703125" style="135" customWidth="1"/>
    <col min="34" max="34" width="11.5703125" style="135" bestFit="1" customWidth="1"/>
    <col min="35" max="35" width="9.28515625" style="135" bestFit="1" customWidth="1"/>
    <col min="36" max="36" width="1.85546875" style="106" customWidth="1"/>
    <col min="37" max="37" width="11.5703125" style="347" customWidth="1"/>
    <col min="38" max="38" width="11.5703125" style="347" bestFit="1" customWidth="1"/>
    <col min="39" max="39" width="8.28515625" style="347" customWidth="1"/>
    <col min="40" max="40" width="2.42578125" style="347" customWidth="1"/>
    <col min="41" max="41" width="11.5703125" style="287" customWidth="1"/>
    <col min="42" max="42" width="11.5703125" style="287" bestFit="1" customWidth="1"/>
    <col min="43" max="43" width="9.28515625" style="287" bestFit="1" customWidth="1"/>
    <col min="44" max="44" width="2.42578125" style="347" customWidth="1"/>
    <col min="45" max="45" width="11.5703125" style="347" customWidth="1"/>
    <col min="46" max="46" width="11.5703125" style="347" bestFit="1" customWidth="1"/>
    <col min="47" max="47" width="9.28515625" style="347" bestFit="1" customWidth="1"/>
    <col min="48" max="48" width="2.42578125" style="347" hidden="1" customWidth="1"/>
    <col min="49" max="49" width="12" style="60" hidden="1" customWidth="1"/>
    <col min="50" max="50" width="11.42578125" style="60" hidden="1" customWidth="1"/>
    <col min="51" max="51" width="9.28515625" style="106" hidden="1" customWidth="1"/>
    <col min="52" max="52" width="34.5703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1485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O4" s="521" t="s">
        <v>29</v>
      </c>
      <c r="AP4" s="521" t="s">
        <v>27</v>
      </c>
      <c r="AQ4" s="521" t="s">
        <v>162</v>
      </c>
      <c r="AS4" s="521" t="s">
        <v>29</v>
      </c>
      <c r="AT4" s="524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517</v>
      </c>
      <c r="B6" s="223" t="str">
        <f>MID(A6,14,4)</f>
        <v>5108</v>
      </c>
      <c r="C6" s="106" t="s">
        <v>1298</v>
      </c>
      <c r="D6" s="168">
        <v>6894</v>
      </c>
      <c r="E6" s="168">
        <v>5249.42</v>
      </c>
      <c r="F6" s="139"/>
      <c r="G6" s="137"/>
      <c r="H6" s="168">
        <v>7319</v>
      </c>
      <c r="I6" s="168">
        <v>5813.31</v>
      </c>
      <c r="J6" s="139"/>
      <c r="K6" s="137"/>
      <c r="L6" s="168">
        <v>7798.68</v>
      </c>
      <c r="M6" s="168">
        <v>3927.98</v>
      </c>
      <c r="N6" s="139"/>
      <c r="O6" s="137"/>
      <c r="P6" s="168">
        <v>8259.08</v>
      </c>
      <c r="Q6" s="168">
        <v>6130.7</v>
      </c>
      <c r="R6" s="139"/>
      <c r="S6" s="137"/>
      <c r="T6" s="107">
        <v>8694.43</v>
      </c>
      <c r="U6" s="107">
        <v>6165.26</v>
      </c>
      <c r="V6" s="38"/>
      <c r="W6" s="59"/>
      <c r="X6" s="107">
        <v>7500</v>
      </c>
      <c r="Y6" s="107">
        <v>7365.71</v>
      </c>
      <c r="Z6" s="38">
        <v>-0.13737875858451909</v>
      </c>
      <c r="AA6" s="59"/>
      <c r="AB6" s="107">
        <v>7500</v>
      </c>
      <c r="AC6" s="107">
        <v>7194.43</v>
      </c>
      <c r="AD6" s="38">
        <f t="shared" ref="AD6:AD11" si="0">(AB6-X6)/X6</f>
        <v>0</v>
      </c>
      <c r="AE6" s="137"/>
      <c r="AF6" s="168">
        <v>8985.7099999999991</v>
      </c>
      <c r="AG6" s="276">
        <v>8991.9699999999993</v>
      </c>
      <c r="AH6" s="168">
        <v>7358.62</v>
      </c>
      <c r="AI6" s="139">
        <f>(AG6-AB6)/AB6</f>
        <v>0.19892933333333324</v>
      </c>
      <c r="AJ6" s="38"/>
      <c r="AK6" s="348">
        <v>7900</v>
      </c>
      <c r="AL6" s="348">
        <v>13104.65</v>
      </c>
      <c r="AM6" s="289">
        <f>(AK6-AG6)/AG6</f>
        <v>-0.12143834999449503</v>
      </c>
      <c r="AN6" s="290"/>
      <c r="AO6" s="348">
        <v>18776.82</v>
      </c>
      <c r="AP6" s="291"/>
      <c r="AQ6" s="289">
        <f>(AO6-AK6)/AK6</f>
        <v>1.3768126582278482</v>
      </c>
      <c r="AR6" s="290"/>
      <c r="AS6" s="348"/>
      <c r="AT6" s="348"/>
      <c r="AU6" s="289">
        <f>(AS6-AO6)/AO6</f>
        <v>-1</v>
      </c>
      <c r="AV6" s="290"/>
      <c r="AW6" s="300"/>
      <c r="AX6" s="168">
        <f>AW6-AS6</f>
        <v>0</v>
      </c>
      <c r="AY6" s="289"/>
      <c r="AZ6" s="343"/>
    </row>
    <row r="7" spans="1:52" x14ac:dyDescent="0.25">
      <c r="A7" s="347" t="s">
        <v>518</v>
      </c>
      <c r="B7" s="223" t="str">
        <f>MID(A7,14,4)</f>
        <v>5129</v>
      </c>
      <c r="C7" s="106" t="s">
        <v>1429</v>
      </c>
      <c r="D7" s="168">
        <v>58386</v>
      </c>
      <c r="E7" s="168">
        <v>58386</v>
      </c>
      <c r="F7" s="139"/>
      <c r="G7" s="137"/>
      <c r="H7" s="168">
        <v>60964</v>
      </c>
      <c r="I7" s="168">
        <v>60964</v>
      </c>
      <c r="J7" s="139"/>
      <c r="K7" s="137"/>
      <c r="L7" s="168">
        <v>64944.06</v>
      </c>
      <c r="M7" s="168">
        <v>62800.92</v>
      </c>
      <c r="N7" s="139"/>
      <c r="O7" s="137"/>
      <c r="P7" s="168">
        <v>66510.929999999993</v>
      </c>
      <c r="Q7" s="168">
        <v>64310.48</v>
      </c>
      <c r="R7" s="139"/>
      <c r="S7" s="137"/>
      <c r="T7" s="168">
        <v>67501.48</v>
      </c>
      <c r="U7" s="168">
        <v>67501.460000000006</v>
      </c>
      <c r="V7" s="139"/>
      <c r="W7" s="137"/>
      <c r="X7" s="168">
        <v>71082.7</v>
      </c>
      <c r="Y7" s="168">
        <v>71082.7</v>
      </c>
      <c r="Z7" s="139">
        <v>5.3053947854180404E-2</v>
      </c>
      <c r="AA7" s="137"/>
      <c r="AB7" s="168">
        <v>71513.740000000005</v>
      </c>
      <c r="AC7" s="168">
        <v>71513.740000000005</v>
      </c>
      <c r="AD7" s="139">
        <f t="shared" si="0"/>
        <v>6.0639227266269871E-3</v>
      </c>
      <c r="AE7" s="137"/>
      <c r="AF7" s="168">
        <v>72234.100000000006</v>
      </c>
      <c r="AG7" s="276">
        <v>78483.22</v>
      </c>
      <c r="AH7" s="168">
        <v>78483.22</v>
      </c>
      <c r="AI7" s="139">
        <f>(AG7-AB7)/AB7</f>
        <v>9.7456516747690666E-2</v>
      </c>
      <c r="AJ7" s="38"/>
      <c r="AK7" s="348">
        <v>81137.08</v>
      </c>
      <c r="AL7" s="348">
        <v>79671.55</v>
      </c>
      <c r="AM7" s="289">
        <f t="shared" ref="AM7:AM48" si="1">(AK7-AG7)/AG7</f>
        <v>3.3814361847029219E-2</v>
      </c>
      <c r="AN7" s="290"/>
      <c r="AO7" s="342">
        <v>74797.38</v>
      </c>
      <c r="AP7" s="291">
        <v>84745.8</v>
      </c>
      <c r="AQ7" s="289">
        <f t="shared" ref="AQ7:AQ48" si="2">(AO7-AK7)/AK7</f>
        <v>-7.8135668673311842E-2</v>
      </c>
      <c r="AR7" s="290"/>
      <c r="AS7" s="342">
        <v>89825.76</v>
      </c>
      <c r="AT7" s="348">
        <v>42331.68</v>
      </c>
      <c r="AU7" s="289">
        <f t="shared" ref="AU7:AU11" si="3">(AS7-AO7)/AO7</f>
        <v>0.20092120873752514</v>
      </c>
      <c r="AV7" s="290"/>
      <c r="AW7" s="108" t="e">
        <f>#REF!</f>
        <v>#REF!</v>
      </c>
      <c r="AX7" s="348" t="e">
        <f>AW7-AS7</f>
        <v>#REF!</v>
      </c>
      <c r="AY7" s="289" t="e">
        <f t="shared" ref="AY7:AY11" si="4">(AW7-AS7)/AS7</f>
        <v>#REF!</v>
      </c>
      <c r="AZ7" s="451" t="s">
        <v>1749</v>
      </c>
    </row>
    <row r="8" spans="1:52" x14ac:dyDescent="0.25">
      <c r="A8" s="106" t="s">
        <v>520</v>
      </c>
      <c r="B8" s="223" t="str">
        <f>MID(A8,14,4)</f>
        <v>5131</v>
      </c>
      <c r="C8" s="106" t="s">
        <v>1430</v>
      </c>
      <c r="D8" s="168">
        <v>21227</v>
      </c>
      <c r="E8" s="168">
        <v>11095.19</v>
      </c>
      <c r="F8" s="139"/>
      <c r="G8" s="137"/>
      <c r="H8" s="168">
        <v>7260</v>
      </c>
      <c r="I8" s="168">
        <v>7441.92</v>
      </c>
      <c r="J8" s="139"/>
      <c r="K8" s="137"/>
      <c r="L8" s="168">
        <v>7478.8</v>
      </c>
      <c r="M8" s="168">
        <v>9883.84</v>
      </c>
      <c r="N8" s="139"/>
      <c r="O8" s="137"/>
      <c r="P8" s="168">
        <v>16800</v>
      </c>
      <c r="Q8" s="168">
        <v>18445.669999999998</v>
      </c>
      <c r="R8" s="139"/>
      <c r="S8" s="137"/>
      <c r="T8" s="168">
        <v>10000</v>
      </c>
      <c r="U8" s="168">
        <v>19422.64</v>
      </c>
      <c r="V8" s="139"/>
      <c r="W8" s="137"/>
      <c r="X8" s="168">
        <v>25735.31</v>
      </c>
      <c r="Y8" s="168">
        <v>24613.14</v>
      </c>
      <c r="Z8" s="139">
        <v>1.5735310000000002</v>
      </c>
      <c r="AA8" s="137"/>
      <c r="AB8" s="168">
        <v>26503.360000000001</v>
      </c>
      <c r="AC8" s="168">
        <v>22173.38</v>
      </c>
      <c r="AD8" s="139">
        <f t="shared" si="0"/>
        <v>2.9844210153287417E-2</v>
      </c>
      <c r="AE8" s="137"/>
      <c r="AF8" s="168">
        <v>35139.199999999997</v>
      </c>
      <c r="AG8" s="276">
        <v>35220.800000000003</v>
      </c>
      <c r="AH8" s="168">
        <v>23151.73</v>
      </c>
      <c r="AI8" s="139">
        <f>(AG8-AB8)/AB8</f>
        <v>0.32891829564251485</v>
      </c>
      <c r="AJ8" s="38"/>
      <c r="AK8" s="348">
        <v>32771.199999999997</v>
      </c>
      <c r="AL8" s="348">
        <v>23750.07</v>
      </c>
      <c r="AM8" s="289">
        <f t="shared" si="1"/>
        <v>-6.9549811475037637E-2</v>
      </c>
      <c r="AN8" s="290"/>
      <c r="AO8" s="348">
        <v>31395</v>
      </c>
      <c r="AP8" s="291">
        <v>16172.45</v>
      </c>
      <c r="AQ8" s="289">
        <f t="shared" si="2"/>
        <v>-4.1994190020505723E-2</v>
      </c>
      <c r="AR8" s="290"/>
      <c r="AS8" s="348">
        <v>31867.5</v>
      </c>
      <c r="AT8" s="348">
        <v>8538.32</v>
      </c>
      <c r="AU8" s="289">
        <f t="shared" si="3"/>
        <v>1.5050167224080268E-2</v>
      </c>
      <c r="AV8" s="290"/>
      <c r="AW8" s="300" t="e">
        <f>#REF!</f>
        <v>#REF!</v>
      </c>
      <c r="AX8" s="348" t="e">
        <f>AW8-AS8</f>
        <v>#REF!</v>
      </c>
      <c r="AY8" s="289" t="e">
        <f t="shared" si="4"/>
        <v>#REF!</v>
      </c>
      <c r="AZ8" s="208" t="s">
        <v>1789</v>
      </c>
    </row>
    <row r="9" spans="1:52" x14ac:dyDescent="0.25">
      <c r="A9" s="106" t="s">
        <v>521</v>
      </c>
      <c r="B9" s="223" t="str">
        <f>MID(A9,14,4)</f>
        <v>5137</v>
      </c>
      <c r="C9" s="106" t="s">
        <v>1431</v>
      </c>
      <c r="D9" s="168">
        <v>16777</v>
      </c>
      <c r="E9" s="168">
        <v>18955.79</v>
      </c>
      <c r="F9" s="139"/>
      <c r="G9" s="137"/>
      <c r="H9" s="168">
        <v>19232</v>
      </c>
      <c r="I9" s="168">
        <v>21911.85</v>
      </c>
      <c r="J9" s="139"/>
      <c r="K9" s="137"/>
      <c r="L9" s="168">
        <v>20482.080000000002</v>
      </c>
      <c r="M9" s="168">
        <v>14272.26</v>
      </c>
      <c r="N9" s="139"/>
      <c r="O9" s="137"/>
      <c r="P9" s="168">
        <v>22363</v>
      </c>
      <c r="Q9" s="168">
        <v>12952.68</v>
      </c>
      <c r="R9" s="139"/>
      <c r="S9" s="137"/>
      <c r="T9" s="168">
        <v>21500</v>
      </c>
      <c r="U9" s="168">
        <v>13025.35</v>
      </c>
      <c r="V9" s="139"/>
      <c r="W9" s="137"/>
      <c r="X9" s="168">
        <v>15103.27</v>
      </c>
      <c r="Y9" s="168">
        <v>11820.44</v>
      </c>
      <c r="Z9" s="139">
        <v>-0.29752232558139535</v>
      </c>
      <c r="AA9" s="137"/>
      <c r="AB9" s="168">
        <v>15958</v>
      </c>
      <c r="AC9" s="168">
        <v>6082.63</v>
      </c>
      <c r="AD9" s="139">
        <f t="shared" si="0"/>
        <v>5.6592380325585091E-2</v>
      </c>
      <c r="AE9" s="137"/>
      <c r="AF9" s="168">
        <v>16473.599999999999</v>
      </c>
      <c r="AG9" s="276">
        <v>16497.599999999999</v>
      </c>
      <c r="AH9" s="168">
        <v>7756.8</v>
      </c>
      <c r="AI9" s="139">
        <f>(AG9-AB9)/AB9</f>
        <v>3.381376112294765E-2</v>
      </c>
      <c r="AJ9" s="38"/>
      <c r="AK9" s="348">
        <v>11973.6</v>
      </c>
      <c r="AL9" s="348">
        <v>7409.21</v>
      </c>
      <c r="AM9" s="289">
        <f t="shared" si="1"/>
        <v>-0.27422170497526904</v>
      </c>
      <c r="AN9" s="290"/>
      <c r="AO9" s="348">
        <v>10710</v>
      </c>
      <c r="AP9" s="291">
        <v>12137.51</v>
      </c>
      <c r="AQ9" s="289">
        <f t="shared" si="2"/>
        <v>-0.10553217077570658</v>
      </c>
      <c r="AR9" s="290"/>
      <c r="AS9" s="348">
        <v>10684.8</v>
      </c>
      <c r="AT9" s="348">
        <v>21383.54</v>
      </c>
      <c r="AU9" s="289">
        <f t="shared" si="3"/>
        <v>-2.3529411764706561E-3</v>
      </c>
      <c r="AV9" s="290"/>
      <c r="AW9" s="300" t="e">
        <f>#REF!</f>
        <v>#REF!</v>
      </c>
      <c r="AX9" s="348" t="e">
        <f>AW9-AS9</f>
        <v>#REF!</v>
      </c>
      <c r="AY9" s="289" t="e">
        <f>(AW9-AS9)/AS9</f>
        <v>#REF!</v>
      </c>
      <c r="AZ9" s="208"/>
    </row>
    <row r="10" spans="1:52" hidden="1" x14ac:dyDescent="0.25">
      <c r="A10" s="349" t="s">
        <v>519</v>
      </c>
      <c r="B10" s="223" t="str">
        <f>MID(A10,14,4)</f>
        <v>5142</v>
      </c>
      <c r="C10" s="106" t="s">
        <v>1088</v>
      </c>
      <c r="D10" s="168">
        <v>0</v>
      </c>
      <c r="E10" s="168">
        <v>0</v>
      </c>
      <c r="F10" s="139"/>
      <c r="G10" s="137"/>
      <c r="H10" s="168">
        <v>0</v>
      </c>
      <c r="I10" s="168">
        <v>610</v>
      </c>
      <c r="J10" s="139"/>
      <c r="K10" s="137"/>
      <c r="L10" s="168">
        <v>649.44000000000005</v>
      </c>
      <c r="M10" s="168">
        <v>628</v>
      </c>
      <c r="N10" s="139"/>
      <c r="O10" s="137"/>
      <c r="P10" s="168">
        <v>665.11</v>
      </c>
      <c r="Q10" s="168">
        <v>643.1</v>
      </c>
      <c r="R10" s="139"/>
      <c r="S10" s="137"/>
      <c r="T10" s="168">
        <v>675.01</v>
      </c>
      <c r="U10" s="168">
        <v>675.01</v>
      </c>
      <c r="V10" s="139"/>
      <c r="W10" s="137"/>
      <c r="X10" s="168">
        <v>708.12</v>
      </c>
      <c r="Y10" s="168">
        <v>708.12</v>
      </c>
      <c r="Z10" s="139">
        <v>4.9051125168516042E-2</v>
      </c>
      <c r="AA10" s="137"/>
      <c r="AB10" s="168">
        <v>1430.27</v>
      </c>
      <c r="AC10" s="168">
        <v>1430.39</v>
      </c>
      <c r="AD10" s="139">
        <f t="shared" si="0"/>
        <v>1.0198130260407841</v>
      </c>
      <c r="AE10" s="137"/>
      <c r="AF10" s="168">
        <v>1444.68</v>
      </c>
      <c r="AG10" s="276">
        <v>1569.66</v>
      </c>
      <c r="AH10" s="168">
        <v>1569.66</v>
      </c>
      <c r="AI10" s="139">
        <f>(AG10-AB10)/AB10</f>
        <v>9.7457123480182137E-2</v>
      </c>
      <c r="AJ10" s="38"/>
      <c r="AK10" s="348">
        <v>1622.74</v>
      </c>
      <c r="AL10" s="348">
        <v>1622.74</v>
      </c>
      <c r="AM10" s="289">
        <f t="shared" si="1"/>
        <v>3.3816240459717345E-2</v>
      </c>
      <c r="AN10" s="290"/>
      <c r="AO10" s="348">
        <v>0</v>
      </c>
      <c r="AP10" s="291"/>
      <c r="AQ10" s="289">
        <f t="shared" si="2"/>
        <v>-1</v>
      </c>
      <c r="AR10" s="290"/>
      <c r="AS10" s="348">
        <v>0</v>
      </c>
      <c r="AT10" s="348"/>
      <c r="AU10" s="289" t="e">
        <f t="shared" si="3"/>
        <v>#DIV/0!</v>
      </c>
      <c r="AV10" s="290"/>
      <c r="AW10" s="342" t="e">
        <f>#REF!</f>
        <v>#REF!</v>
      </c>
      <c r="AX10" s="348" t="e">
        <f>AW10-AS10</f>
        <v>#REF!</v>
      </c>
      <c r="AY10" s="289" t="e">
        <f t="shared" si="4"/>
        <v>#REF!</v>
      </c>
      <c r="AZ10" s="208"/>
    </row>
    <row r="11" spans="1:52" s="64" customFormat="1" x14ac:dyDescent="0.25">
      <c r="A11" s="147"/>
      <c r="B11" s="224"/>
      <c r="C11" s="147" t="s">
        <v>26</v>
      </c>
      <c r="D11" s="148">
        <f>SUM(D6:D10)</f>
        <v>103284</v>
      </c>
      <c r="E11" s="148">
        <f>SUM(E6:E10)</f>
        <v>93686.399999999994</v>
      </c>
      <c r="F11" s="149">
        <v>6</v>
      </c>
      <c r="G11" s="147"/>
      <c r="H11" s="148">
        <f>SUM(H6:H10)</f>
        <v>94775</v>
      </c>
      <c r="I11" s="148">
        <f>SUM(I6:I10)</f>
        <v>96741.079999999987</v>
      </c>
      <c r="J11" s="149">
        <v>6.9400000000000003E-2</v>
      </c>
      <c r="K11" s="147"/>
      <c r="L11" s="148">
        <f>SUM(L6:L10)</f>
        <v>101353.06</v>
      </c>
      <c r="M11" s="148">
        <f>SUM(M6:M10)</f>
        <v>91512.999999999985</v>
      </c>
      <c r="N11" s="149">
        <v>6.9400000000000003E-2</v>
      </c>
      <c r="O11" s="147"/>
      <c r="P11" s="148">
        <f>SUM(P6:P10)</f>
        <v>114598.12</v>
      </c>
      <c r="Q11" s="148">
        <f>SUM(Q6:Q10)</f>
        <v>102482.63</v>
      </c>
      <c r="R11" s="149">
        <v>6.9400000000000003E-2</v>
      </c>
      <c r="S11" s="147"/>
      <c r="T11" s="148">
        <f>SUM(T6:T10)</f>
        <v>108370.92</v>
      </c>
      <c r="U11" s="148">
        <f>SUM(U6:U10)</f>
        <v>106789.72</v>
      </c>
      <c r="V11" s="149">
        <v>6.9400000000000003E-2</v>
      </c>
      <c r="W11" s="147"/>
      <c r="X11" s="148">
        <f>SUM(X6:X10)</f>
        <v>120129.4</v>
      </c>
      <c r="Y11" s="148">
        <f>SUM(Y6:Y10)</f>
        <v>115590.11</v>
      </c>
      <c r="Z11" s="149">
        <f>(X11-T11)/T11</f>
        <v>0.10850217013936946</v>
      </c>
      <c r="AA11" s="147"/>
      <c r="AB11" s="148">
        <f>SUM(AB6:AB10)</f>
        <v>122905.37000000001</v>
      </c>
      <c r="AC11" s="148">
        <f>SUM(AC6:AC10)</f>
        <v>108394.57000000002</v>
      </c>
      <c r="AD11" s="170">
        <f t="shared" si="0"/>
        <v>2.3108165028710839E-2</v>
      </c>
      <c r="AE11" s="147"/>
      <c r="AF11" s="148">
        <f>SUM(AF6:AF10)</f>
        <v>134277.28999999998</v>
      </c>
      <c r="AG11" s="277">
        <f>SUM(AG6:AG10)</f>
        <v>140763.25</v>
      </c>
      <c r="AH11" s="148">
        <f>SUM(AH6:AH10)</f>
        <v>118320.03</v>
      </c>
      <c r="AI11" s="170">
        <f t="shared" ref="AI11:AI48" si="5">(AG11-AB11)/AB11</f>
        <v>0.14529780106434723</v>
      </c>
      <c r="AJ11" s="149"/>
      <c r="AK11" s="148">
        <f>SUM(AK6:AK10)</f>
        <v>135404.62</v>
      </c>
      <c r="AL11" s="148">
        <f>SUM(AL6:AL10)</f>
        <v>125558.22</v>
      </c>
      <c r="AM11" s="170">
        <f t="shared" si="1"/>
        <v>-3.8068387878228194E-2</v>
      </c>
      <c r="AN11" s="147"/>
      <c r="AO11" s="148">
        <f>SUM(AO6:AO10)</f>
        <v>135679.20000000001</v>
      </c>
      <c r="AP11" s="148">
        <f>SUM(AP6:AP10)</f>
        <v>113055.76</v>
      </c>
      <c r="AQ11" s="170">
        <f t="shared" si="2"/>
        <v>2.02784808967387E-3</v>
      </c>
      <c r="AR11" s="147"/>
      <c r="AS11" s="148">
        <f>SUM(AS6:AS10)</f>
        <v>132378.06</v>
      </c>
      <c r="AT11" s="148">
        <f>SUM(AT6:AT10)</f>
        <v>72253.540000000008</v>
      </c>
      <c r="AU11" s="170">
        <f t="shared" si="3"/>
        <v>-2.4330479542921935E-2</v>
      </c>
      <c r="AV11" s="147"/>
      <c r="AW11" s="150" t="e">
        <f>SUM(AW6:AW10)</f>
        <v>#REF!</v>
      </c>
      <c r="AX11" s="150" t="e">
        <f>SUM(AX6:AX10)</f>
        <v>#REF!</v>
      </c>
      <c r="AY11" s="170" t="e">
        <f t="shared" si="4"/>
        <v>#REF!</v>
      </c>
      <c r="AZ11" s="147"/>
    </row>
    <row r="12" spans="1:52" x14ac:dyDescent="0.25">
      <c r="D12" s="62"/>
      <c r="E12" s="62"/>
      <c r="H12" s="62"/>
      <c r="I12" s="62"/>
      <c r="L12" s="62"/>
      <c r="M12" s="62"/>
      <c r="P12" s="62"/>
      <c r="Q12" s="62"/>
      <c r="T12" s="62"/>
      <c r="U12" s="62"/>
      <c r="X12" s="62"/>
      <c r="Y12" s="62"/>
      <c r="AB12" s="62"/>
      <c r="AC12" s="62"/>
      <c r="AF12" s="62"/>
      <c r="AG12" s="62"/>
      <c r="AH12" s="62"/>
      <c r="AK12" s="62"/>
      <c r="AL12" s="62"/>
      <c r="AO12" s="62"/>
      <c r="AP12" s="62"/>
      <c r="AQ12" s="347"/>
      <c r="AS12" s="62"/>
      <c r="AT12" s="62"/>
      <c r="AX12" s="168"/>
      <c r="AY12" s="347"/>
    </row>
    <row r="13" spans="1:52" x14ac:dyDescent="0.25">
      <c r="C13" s="61" t="s">
        <v>166</v>
      </c>
      <c r="D13" s="62"/>
      <c r="E13" s="62"/>
      <c r="H13" s="62"/>
      <c r="I13" s="62"/>
      <c r="L13" s="62"/>
      <c r="M13" s="62"/>
      <c r="P13" s="62"/>
      <c r="Q13" s="62"/>
      <c r="T13" s="62"/>
      <c r="U13" s="62"/>
      <c r="X13" s="62"/>
      <c r="Y13" s="62"/>
      <c r="AB13" s="62"/>
      <c r="AC13" s="62"/>
      <c r="AF13" s="62"/>
      <c r="AG13" s="62"/>
      <c r="AH13" s="62"/>
      <c r="AK13" s="62"/>
      <c r="AL13" s="62"/>
      <c r="AO13" s="62"/>
      <c r="AP13" s="62"/>
      <c r="AQ13" s="347"/>
      <c r="AS13" s="62"/>
      <c r="AT13" s="62"/>
      <c r="AX13" s="168"/>
      <c r="AY13" s="347"/>
      <c r="AZ13" s="61"/>
    </row>
    <row r="14" spans="1:52" s="135" customFormat="1" ht="14.25" x14ac:dyDescent="0.3">
      <c r="A14" s="135" t="s">
        <v>522</v>
      </c>
      <c r="B14" s="223" t="str">
        <f t="shared" ref="B14:B45" si="6">MID(A14,14,4)</f>
        <v>5210</v>
      </c>
      <c r="C14" s="135" t="s">
        <v>1230</v>
      </c>
      <c r="D14" s="168">
        <v>10000</v>
      </c>
      <c r="E14" s="168">
        <v>8011.17</v>
      </c>
      <c r="F14" s="139"/>
      <c r="G14" s="137"/>
      <c r="H14" s="168">
        <v>10000</v>
      </c>
      <c r="I14" s="168">
        <v>11378.49</v>
      </c>
      <c r="J14" s="139"/>
      <c r="K14" s="137"/>
      <c r="L14" s="168">
        <v>9000</v>
      </c>
      <c r="M14" s="168">
        <v>10519.61</v>
      </c>
      <c r="N14" s="139"/>
      <c r="O14" s="137"/>
      <c r="P14" s="168">
        <v>11000</v>
      </c>
      <c r="Q14" s="168">
        <v>10814.39</v>
      </c>
      <c r="R14" s="139"/>
      <c r="S14" s="137"/>
      <c r="T14" s="168">
        <v>11000</v>
      </c>
      <c r="U14" s="168">
        <v>8401.56</v>
      </c>
      <c r="V14" s="139"/>
      <c r="W14" s="137"/>
      <c r="X14" s="168">
        <v>11000</v>
      </c>
      <c r="Y14" s="168">
        <v>7466.27</v>
      </c>
      <c r="Z14" s="139">
        <v>0</v>
      </c>
      <c r="AA14" s="137"/>
      <c r="AB14" s="168">
        <v>11000</v>
      </c>
      <c r="AC14" s="168">
        <v>438.32</v>
      </c>
      <c r="AD14" s="139">
        <f t="shared" ref="AD14:AD45" si="7">(AB14-X14)/X14</f>
        <v>0</v>
      </c>
      <c r="AE14" s="137"/>
      <c r="AF14" s="168">
        <v>11000</v>
      </c>
      <c r="AG14" s="276">
        <v>11000</v>
      </c>
      <c r="AH14" s="168">
        <v>6350.39</v>
      </c>
      <c r="AI14" s="139">
        <f t="shared" si="5"/>
        <v>0</v>
      </c>
      <c r="AJ14" s="139"/>
      <c r="AK14" s="348">
        <v>11000</v>
      </c>
      <c r="AL14" s="348">
        <v>7403.25</v>
      </c>
      <c r="AM14" s="289">
        <f t="shared" si="1"/>
        <v>0</v>
      </c>
      <c r="AN14" s="290"/>
      <c r="AO14" s="348">
        <v>11000</v>
      </c>
      <c r="AP14" s="291">
        <v>9240.39</v>
      </c>
      <c r="AQ14" s="289">
        <f t="shared" si="2"/>
        <v>0</v>
      </c>
      <c r="AR14" s="290"/>
      <c r="AS14" s="282">
        <v>11000</v>
      </c>
      <c r="AT14" s="348">
        <v>5289.34</v>
      </c>
      <c r="AU14" s="289">
        <f t="shared" ref="AU14:AU45" si="8">(AS14-AO14)/AO14</f>
        <v>0</v>
      </c>
      <c r="AV14" s="290"/>
      <c r="AW14" s="103">
        <v>11000</v>
      </c>
      <c r="AX14" s="348">
        <f t="shared" ref="AX14:AX45" si="9">AW14-AS14</f>
        <v>0</v>
      </c>
      <c r="AY14" s="289">
        <f t="shared" ref="AY14:AY45" si="10">(AW14-AS14)/AS14</f>
        <v>0</v>
      </c>
      <c r="AZ14" s="450" t="s">
        <v>996</v>
      </c>
    </row>
    <row r="15" spans="1:52" s="135" customFormat="1" ht="14.25" x14ac:dyDescent="0.3">
      <c r="A15" s="135" t="s">
        <v>523</v>
      </c>
      <c r="B15" s="223" t="str">
        <f t="shared" si="6"/>
        <v>5230</v>
      </c>
      <c r="C15" s="135" t="s">
        <v>1347</v>
      </c>
      <c r="D15" s="168">
        <v>12000</v>
      </c>
      <c r="E15" s="168">
        <v>9075</v>
      </c>
      <c r="F15" s="139"/>
      <c r="G15" s="137"/>
      <c r="H15" s="168">
        <v>12000</v>
      </c>
      <c r="I15" s="168">
        <v>9000</v>
      </c>
      <c r="J15" s="139"/>
      <c r="K15" s="137"/>
      <c r="L15" s="168">
        <v>9000</v>
      </c>
      <c r="M15" s="168">
        <v>8150</v>
      </c>
      <c r="N15" s="139"/>
      <c r="O15" s="137"/>
      <c r="P15" s="168">
        <v>9000</v>
      </c>
      <c r="Q15" s="168">
        <v>8778.4</v>
      </c>
      <c r="R15" s="139"/>
      <c r="S15" s="137"/>
      <c r="T15" s="168">
        <v>9000</v>
      </c>
      <c r="U15" s="168">
        <v>8012.28</v>
      </c>
      <c r="V15" s="139"/>
      <c r="W15" s="137"/>
      <c r="X15" s="168">
        <v>9000</v>
      </c>
      <c r="Y15" s="168">
        <v>1134.98</v>
      </c>
      <c r="Z15" s="139">
        <v>0</v>
      </c>
      <c r="AA15" s="137"/>
      <c r="AB15" s="168">
        <v>9000</v>
      </c>
      <c r="AC15" s="168">
        <v>7350</v>
      </c>
      <c r="AD15" s="139">
        <f t="shared" si="7"/>
        <v>0</v>
      </c>
      <c r="AE15" s="137"/>
      <c r="AF15" s="168">
        <v>9000</v>
      </c>
      <c r="AG15" s="276">
        <v>9000</v>
      </c>
      <c r="AH15" s="168">
        <v>7350</v>
      </c>
      <c r="AI15" s="139">
        <f t="shared" si="5"/>
        <v>0</v>
      </c>
      <c r="AJ15" s="139"/>
      <c r="AK15" s="348">
        <v>9000</v>
      </c>
      <c r="AL15" s="348">
        <v>9145.5</v>
      </c>
      <c r="AM15" s="289">
        <f t="shared" si="1"/>
        <v>0</v>
      </c>
      <c r="AN15" s="290"/>
      <c r="AO15" s="348">
        <v>9000</v>
      </c>
      <c r="AP15" s="291">
        <v>29922.5</v>
      </c>
      <c r="AQ15" s="289">
        <f t="shared" si="2"/>
        <v>0</v>
      </c>
      <c r="AR15" s="290"/>
      <c r="AS15" s="282">
        <v>12000</v>
      </c>
      <c r="AT15" s="348">
        <v>14363</v>
      </c>
      <c r="AU15" s="289">
        <f t="shared" si="8"/>
        <v>0.33333333333333331</v>
      </c>
      <c r="AV15" s="290"/>
      <c r="AW15" s="103">
        <v>15000</v>
      </c>
      <c r="AX15" s="348">
        <f t="shared" si="9"/>
        <v>3000</v>
      </c>
      <c r="AY15" s="289">
        <f t="shared" si="10"/>
        <v>0.25</v>
      </c>
      <c r="AZ15" s="450" t="s">
        <v>1787</v>
      </c>
    </row>
    <row r="16" spans="1:52" s="135" customFormat="1" ht="14.25" x14ac:dyDescent="0.3">
      <c r="A16" s="135" t="s">
        <v>991</v>
      </c>
      <c r="B16" s="223" t="str">
        <f>MID(A16,14,4)</f>
        <v>5240</v>
      </c>
      <c r="C16" s="135" t="s">
        <v>1432</v>
      </c>
      <c r="D16" s="168">
        <v>0</v>
      </c>
      <c r="E16" s="168">
        <v>0</v>
      </c>
      <c r="F16" s="139"/>
      <c r="G16" s="137"/>
      <c r="H16" s="168">
        <v>0</v>
      </c>
      <c r="I16" s="168">
        <v>0</v>
      </c>
      <c r="J16" s="139"/>
      <c r="K16" s="137"/>
      <c r="L16" s="168">
        <v>0</v>
      </c>
      <c r="M16" s="168">
        <v>0</v>
      </c>
      <c r="N16" s="139"/>
      <c r="O16" s="137"/>
      <c r="P16" s="168">
        <v>0</v>
      </c>
      <c r="Q16" s="168">
        <v>0</v>
      </c>
      <c r="R16" s="139"/>
      <c r="S16" s="137"/>
      <c r="T16" s="168">
        <v>0</v>
      </c>
      <c r="U16" s="168">
        <v>0</v>
      </c>
      <c r="V16" s="139"/>
      <c r="W16" s="137"/>
      <c r="X16" s="168">
        <v>0</v>
      </c>
      <c r="Y16" s="168">
        <v>0</v>
      </c>
      <c r="Z16" s="139" t="e">
        <v>#DIV/0!</v>
      </c>
      <c r="AA16" s="137"/>
      <c r="AB16" s="168">
        <v>0</v>
      </c>
      <c r="AC16" s="168">
        <v>19950</v>
      </c>
      <c r="AD16" s="139" t="e">
        <f t="shared" si="7"/>
        <v>#DIV/0!</v>
      </c>
      <c r="AE16" s="137"/>
      <c r="AF16" s="168">
        <v>30000</v>
      </c>
      <c r="AG16" s="276">
        <v>30000</v>
      </c>
      <c r="AH16" s="168">
        <v>26800</v>
      </c>
      <c r="AI16" s="139" t="e">
        <f t="shared" si="5"/>
        <v>#DIV/0!</v>
      </c>
      <c r="AJ16" s="139"/>
      <c r="AK16" s="348">
        <v>30000</v>
      </c>
      <c r="AL16" s="348">
        <v>36595</v>
      </c>
      <c r="AM16" s="289">
        <f t="shared" si="1"/>
        <v>0</v>
      </c>
      <c r="AN16" s="290"/>
      <c r="AO16" s="348">
        <v>30000</v>
      </c>
      <c r="AP16" s="291">
        <v>25550</v>
      </c>
      <c r="AQ16" s="289">
        <f t="shared" si="2"/>
        <v>0</v>
      </c>
      <c r="AR16" s="290"/>
      <c r="AS16" s="282">
        <v>30000</v>
      </c>
      <c r="AT16" s="348">
        <v>4300</v>
      </c>
      <c r="AU16" s="289">
        <f t="shared" si="8"/>
        <v>0</v>
      </c>
      <c r="AV16" s="290"/>
      <c r="AW16" s="103">
        <v>30000</v>
      </c>
      <c r="AX16" s="348">
        <f t="shared" si="9"/>
        <v>0</v>
      </c>
      <c r="AY16" s="289">
        <f t="shared" si="10"/>
        <v>0</v>
      </c>
      <c r="AZ16" s="450" t="s">
        <v>1788</v>
      </c>
    </row>
    <row r="17" spans="1:52" s="287" customFormat="1" ht="14.25" x14ac:dyDescent="0.3">
      <c r="A17" s="288" t="s">
        <v>1108</v>
      </c>
      <c r="B17" s="223" t="str">
        <f>MID(A17,14,4)</f>
        <v>5241</v>
      </c>
      <c r="C17" s="287" t="s">
        <v>1109</v>
      </c>
      <c r="D17" s="291">
        <v>0</v>
      </c>
      <c r="E17" s="291">
        <v>0</v>
      </c>
      <c r="F17" s="289"/>
      <c r="G17" s="290"/>
      <c r="H17" s="291">
        <v>0</v>
      </c>
      <c r="I17" s="291">
        <v>0</v>
      </c>
      <c r="J17" s="289"/>
      <c r="K17" s="290"/>
      <c r="L17" s="291">
        <v>0</v>
      </c>
      <c r="M17" s="291">
        <v>0</v>
      </c>
      <c r="N17" s="289"/>
      <c r="O17" s="290"/>
      <c r="P17" s="291">
        <v>0</v>
      </c>
      <c r="Q17" s="291">
        <v>0</v>
      </c>
      <c r="R17" s="289"/>
      <c r="S17" s="290"/>
      <c r="T17" s="291">
        <v>0</v>
      </c>
      <c r="U17" s="291">
        <v>0</v>
      </c>
      <c r="V17" s="289"/>
      <c r="W17" s="290"/>
      <c r="X17" s="291">
        <v>0</v>
      </c>
      <c r="Y17" s="291">
        <v>0</v>
      </c>
      <c r="Z17" s="289" t="e">
        <v>#DIV/0!</v>
      </c>
      <c r="AA17" s="290"/>
      <c r="AB17" s="291"/>
      <c r="AC17" s="291"/>
      <c r="AD17" s="289"/>
      <c r="AE17" s="290"/>
      <c r="AF17" s="291"/>
      <c r="AG17" s="276"/>
      <c r="AH17" s="291">
        <v>30.3</v>
      </c>
      <c r="AI17" s="289"/>
      <c r="AJ17" s="289"/>
      <c r="AK17" s="348"/>
      <c r="AL17" s="348"/>
      <c r="AM17" s="289" t="e">
        <f t="shared" si="1"/>
        <v>#DIV/0!</v>
      </c>
      <c r="AN17" s="290"/>
      <c r="AO17" s="348"/>
      <c r="AP17" s="291"/>
      <c r="AQ17" s="289" t="e">
        <f t="shared" si="2"/>
        <v>#DIV/0!</v>
      </c>
      <c r="AR17" s="290"/>
      <c r="AS17" s="282"/>
      <c r="AT17" s="348">
        <v>16.46</v>
      </c>
      <c r="AU17" s="289" t="e">
        <f t="shared" si="8"/>
        <v>#DIV/0!</v>
      </c>
      <c r="AV17" s="290"/>
      <c r="AW17" s="103"/>
      <c r="AX17" s="348">
        <f t="shared" si="9"/>
        <v>0</v>
      </c>
      <c r="AY17" s="289" t="e">
        <f t="shared" si="10"/>
        <v>#DIV/0!</v>
      </c>
      <c r="AZ17" s="450"/>
    </row>
    <row r="18" spans="1:52" s="135" customFormat="1" ht="14.25" x14ac:dyDescent="0.3">
      <c r="A18" s="135" t="s">
        <v>524</v>
      </c>
      <c r="B18" s="223" t="str">
        <f t="shared" si="6"/>
        <v>5242</v>
      </c>
      <c r="C18" s="135" t="s">
        <v>1106</v>
      </c>
      <c r="D18" s="168">
        <v>8500</v>
      </c>
      <c r="E18" s="168">
        <v>11693.69</v>
      </c>
      <c r="F18" s="139"/>
      <c r="G18" s="137"/>
      <c r="H18" s="168">
        <v>14500</v>
      </c>
      <c r="I18" s="168">
        <v>28041.75</v>
      </c>
      <c r="J18" s="139"/>
      <c r="K18" s="137"/>
      <c r="L18" s="168">
        <v>15000</v>
      </c>
      <c r="M18" s="168">
        <v>11443.7</v>
      </c>
      <c r="N18" s="139"/>
      <c r="O18" s="137"/>
      <c r="P18" s="168">
        <v>15000</v>
      </c>
      <c r="Q18" s="168">
        <v>14034.32</v>
      </c>
      <c r="R18" s="139"/>
      <c r="S18" s="137"/>
      <c r="T18" s="168">
        <v>15000</v>
      </c>
      <c r="U18" s="168">
        <v>20698.16</v>
      </c>
      <c r="V18" s="139"/>
      <c r="W18" s="137"/>
      <c r="X18" s="168">
        <v>20000</v>
      </c>
      <c r="Y18" s="168">
        <v>18392.349999999999</v>
      </c>
      <c r="Z18" s="139">
        <v>0.33333333333333331</v>
      </c>
      <c r="AA18" s="137"/>
      <c r="AB18" s="168">
        <v>26000</v>
      </c>
      <c r="AC18" s="168">
        <v>8177.03</v>
      </c>
      <c r="AD18" s="139">
        <f t="shared" si="7"/>
        <v>0.3</v>
      </c>
      <c r="AE18" s="137"/>
      <c r="AF18" s="168">
        <v>16000</v>
      </c>
      <c r="AG18" s="276">
        <v>16000</v>
      </c>
      <c r="AH18" s="168">
        <v>29677.89</v>
      </c>
      <c r="AI18" s="139">
        <f t="shared" si="5"/>
        <v>-0.38461538461538464</v>
      </c>
      <c r="AJ18" s="139"/>
      <c r="AK18" s="348">
        <v>16000</v>
      </c>
      <c r="AL18" s="348">
        <v>10519.35</v>
      </c>
      <c r="AM18" s="289">
        <f t="shared" si="1"/>
        <v>0</v>
      </c>
      <c r="AN18" s="290"/>
      <c r="AO18" s="348">
        <v>16000</v>
      </c>
      <c r="AP18" s="291">
        <v>11336.57</v>
      </c>
      <c r="AQ18" s="289">
        <f t="shared" si="2"/>
        <v>0</v>
      </c>
      <c r="AR18" s="290"/>
      <c r="AS18" s="282">
        <v>16000</v>
      </c>
      <c r="AT18" s="348">
        <v>9449.39</v>
      </c>
      <c r="AU18" s="289">
        <f t="shared" si="8"/>
        <v>0</v>
      </c>
      <c r="AV18" s="290"/>
      <c r="AW18" s="103">
        <v>16000</v>
      </c>
      <c r="AX18" s="348">
        <f t="shared" si="9"/>
        <v>0</v>
      </c>
      <c r="AY18" s="289">
        <f t="shared" si="10"/>
        <v>0</v>
      </c>
      <c r="AZ18" s="450" t="s">
        <v>999</v>
      </c>
    </row>
    <row r="19" spans="1:52" s="135" customFormat="1" ht="14.25" x14ac:dyDescent="0.3">
      <c r="A19" s="135" t="s">
        <v>525</v>
      </c>
      <c r="B19" s="223" t="str">
        <f t="shared" si="6"/>
        <v>5245</v>
      </c>
      <c r="C19" s="135" t="s">
        <v>1237</v>
      </c>
      <c r="D19" s="168">
        <v>500</v>
      </c>
      <c r="E19" s="168">
        <v>322.17</v>
      </c>
      <c r="F19" s="139"/>
      <c r="G19" s="137"/>
      <c r="H19" s="168">
        <v>500</v>
      </c>
      <c r="I19" s="168">
        <v>559.96</v>
      </c>
      <c r="J19" s="139"/>
      <c r="K19" s="137"/>
      <c r="L19" s="168">
        <v>1000</v>
      </c>
      <c r="M19" s="168">
        <v>1415.84</v>
      </c>
      <c r="N19" s="139"/>
      <c r="O19" s="137"/>
      <c r="P19" s="168">
        <v>500</v>
      </c>
      <c r="Q19" s="168">
        <v>581.55999999999995</v>
      </c>
      <c r="R19" s="139"/>
      <c r="S19" s="137"/>
      <c r="T19" s="168">
        <v>1000</v>
      </c>
      <c r="U19" s="168">
        <v>2366.1799999999998</v>
      </c>
      <c r="V19" s="139"/>
      <c r="W19" s="137"/>
      <c r="X19" s="168">
        <v>1000</v>
      </c>
      <c r="Y19" s="168">
        <v>1743.54</v>
      </c>
      <c r="Z19" s="139">
        <v>0</v>
      </c>
      <c r="AA19" s="137"/>
      <c r="AB19" s="168">
        <v>1000</v>
      </c>
      <c r="AC19" s="168">
        <v>2680</v>
      </c>
      <c r="AD19" s="139">
        <f t="shared" si="7"/>
        <v>0</v>
      </c>
      <c r="AE19" s="137"/>
      <c r="AF19" s="168">
        <v>1000</v>
      </c>
      <c r="AG19" s="276">
        <v>1000</v>
      </c>
      <c r="AH19" s="168">
        <v>2518.8000000000002</v>
      </c>
      <c r="AI19" s="139">
        <f t="shared" si="5"/>
        <v>0</v>
      </c>
      <c r="AJ19" s="139"/>
      <c r="AK19" s="348">
        <v>1000</v>
      </c>
      <c r="AL19" s="348">
        <v>426.15</v>
      </c>
      <c r="AM19" s="289">
        <f t="shared" si="1"/>
        <v>0</v>
      </c>
      <c r="AN19" s="290"/>
      <c r="AO19" s="348">
        <v>1000</v>
      </c>
      <c r="AP19" s="291">
        <v>2372.5100000000002</v>
      </c>
      <c r="AQ19" s="289">
        <f t="shared" si="2"/>
        <v>0</v>
      </c>
      <c r="AR19" s="290"/>
      <c r="AS19" s="282">
        <v>1000</v>
      </c>
      <c r="AT19" s="348">
        <v>0</v>
      </c>
      <c r="AU19" s="289">
        <f t="shared" si="8"/>
        <v>0</v>
      </c>
      <c r="AV19" s="290"/>
      <c r="AW19" s="103">
        <v>1000</v>
      </c>
      <c r="AX19" s="348">
        <f t="shared" si="9"/>
        <v>0</v>
      </c>
      <c r="AY19" s="289">
        <f t="shared" si="10"/>
        <v>0</v>
      </c>
      <c r="AZ19" s="450"/>
    </row>
    <row r="20" spans="1:52" s="135" customFormat="1" ht="14.25" x14ac:dyDescent="0.3">
      <c r="A20" s="135" t="s">
        <v>526</v>
      </c>
      <c r="B20" s="223" t="str">
        <f t="shared" si="6"/>
        <v>5247</v>
      </c>
      <c r="C20" s="135" t="s">
        <v>1239</v>
      </c>
      <c r="D20" s="168">
        <v>250</v>
      </c>
      <c r="E20" s="168">
        <v>0</v>
      </c>
      <c r="F20" s="139"/>
      <c r="G20" s="137"/>
      <c r="H20" s="168">
        <v>3750</v>
      </c>
      <c r="I20" s="168">
        <v>31.25</v>
      </c>
      <c r="J20" s="139"/>
      <c r="K20" s="137"/>
      <c r="L20" s="168">
        <v>3750</v>
      </c>
      <c r="M20" s="168">
        <v>1225.48</v>
      </c>
      <c r="N20" s="139"/>
      <c r="O20" s="137"/>
      <c r="P20" s="168">
        <v>3750</v>
      </c>
      <c r="Q20" s="168">
        <v>607.48</v>
      </c>
      <c r="R20" s="139"/>
      <c r="S20" s="137"/>
      <c r="T20" s="168">
        <v>3750</v>
      </c>
      <c r="U20" s="168">
        <v>0</v>
      </c>
      <c r="V20" s="139"/>
      <c r="W20" s="137"/>
      <c r="X20" s="168">
        <v>3750</v>
      </c>
      <c r="Y20" s="168">
        <v>1096.25</v>
      </c>
      <c r="Z20" s="139">
        <v>0</v>
      </c>
      <c r="AA20" s="137"/>
      <c r="AB20" s="168">
        <v>3750</v>
      </c>
      <c r="AC20" s="168">
        <v>940</v>
      </c>
      <c r="AD20" s="139">
        <f t="shared" si="7"/>
        <v>0</v>
      </c>
      <c r="AE20" s="137"/>
      <c r="AF20" s="168">
        <v>2250</v>
      </c>
      <c r="AG20" s="276">
        <v>2250</v>
      </c>
      <c r="AH20" s="168">
        <v>2715.78</v>
      </c>
      <c r="AI20" s="139">
        <f t="shared" si="5"/>
        <v>-0.4</v>
      </c>
      <c r="AJ20" s="139"/>
      <c r="AK20" s="348">
        <v>2250</v>
      </c>
      <c r="AL20" s="348">
        <v>62.5</v>
      </c>
      <c r="AM20" s="289">
        <f t="shared" si="1"/>
        <v>0</v>
      </c>
      <c r="AN20" s="290"/>
      <c r="AO20" s="348">
        <v>2250</v>
      </c>
      <c r="AP20" s="291">
        <v>377.49</v>
      </c>
      <c r="AQ20" s="289">
        <f t="shared" si="2"/>
        <v>0</v>
      </c>
      <c r="AR20" s="290"/>
      <c r="AS20" s="282">
        <v>2250</v>
      </c>
      <c r="AT20" s="348">
        <v>891</v>
      </c>
      <c r="AU20" s="289">
        <f t="shared" si="8"/>
        <v>0</v>
      </c>
      <c r="AV20" s="290"/>
      <c r="AW20" s="103">
        <v>2250</v>
      </c>
      <c r="AX20" s="348">
        <f t="shared" si="9"/>
        <v>0</v>
      </c>
      <c r="AY20" s="289">
        <f t="shared" si="10"/>
        <v>0</v>
      </c>
      <c r="AZ20" s="450"/>
    </row>
    <row r="21" spans="1:52" s="347" customFormat="1" ht="14.25" x14ac:dyDescent="0.3">
      <c r="A21" s="349" t="s">
        <v>1750</v>
      </c>
      <c r="B21" s="223">
        <v>5249</v>
      </c>
      <c r="C21" s="347" t="s">
        <v>1523</v>
      </c>
      <c r="D21" s="348"/>
      <c r="E21" s="348"/>
      <c r="F21" s="289"/>
      <c r="G21" s="290"/>
      <c r="H21" s="348"/>
      <c r="I21" s="348"/>
      <c r="J21" s="289"/>
      <c r="K21" s="290"/>
      <c r="L21" s="348"/>
      <c r="M21" s="348"/>
      <c r="N21" s="289"/>
      <c r="O21" s="290"/>
      <c r="P21" s="348"/>
      <c r="Q21" s="348"/>
      <c r="R21" s="289"/>
      <c r="S21" s="290"/>
      <c r="T21" s="348"/>
      <c r="U21" s="348"/>
      <c r="V21" s="289"/>
      <c r="W21" s="290"/>
      <c r="X21" s="348"/>
      <c r="Y21" s="348"/>
      <c r="Z21" s="289"/>
      <c r="AA21" s="290"/>
      <c r="AB21" s="348"/>
      <c r="AC21" s="348"/>
      <c r="AD21" s="289"/>
      <c r="AE21" s="290"/>
      <c r="AF21" s="348"/>
      <c r="AG21" s="276"/>
      <c r="AH21" s="348"/>
      <c r="AI21" s="289"/>
      <c r="AJ21" s="289"/>
      <c r="AK21" s="348"/>
      <c r="AL21" s="348">
        <v>156.25</v>
      </c>
      <c r="AM21" s="289"/>
      <c r="AN21" s="290"/>
      <c r="AO21" s="348"/>
      <c r="AP21" s="348"/>
      <c r="AQ21" s="289"/>
      <c r="AR21" s="290"/>
      <c r="AS21" s="282"/>
      <c r="AT21" s="348"/>
      <c r="AU21" s="289"/>
      <c r="AV21" s="290"/>
      <c r="AW21" s="103"/>
      <c r="AX21" s="348">
        <f t="shared" si="9"/>
        <v>0</v>
      </c>
      <c r="AY21" s="289"/>
      <c r="AZ21" s="450"/>
    </row>
    <row r="22" spans="1:52" s="135" customFormat="1" ht="14.25" x14ac:dyDescent="0.3">
      <c r="A22" s="135" t="s">
        <v>527</v>
      </c>
      <c r="B22" s="223" t="str">
        <f t="shared" si="6"/>
        <v>5251</v>
      </c>
      <c r="C22" s="135" t="s">
        <v>1284</v>
      </c>
      <c r="D22" s="168">
        <v>350</v>
      </c>
      <c r="E22" s="168">
        <v>191.98</v>
      </c>
      <c r="F22" s="139"/>
      <c r="G22" s="137"/>
      <c r="H22" s="168">
        <v>350</v>
      </c>
      <c r="I22" s="168">
        <v>0</v>
      </c>
      <c r="J22" s="139"/>
      <c r="K22" s="137"/>
      <c r="L22" s="168">
        <v>350</v>
      </c>
      <c r="M22" s="168">
        <v>0</v>
      </c>
      <c r="N22" s="139"/>
      <c r="O22" s="137"/>
      <c r="P22" s="168">
        <v>350</v>
      </c>
      <c r="Q22" s="168">
        <v>76.569999999999993</v>
      </c>
      <c r="R22" s="139"/>
      <c r="S22" s="137"/>
      <c r="T22" s="168">
        <v>350</v>
      </c>
      <c r="U22" s="168">
        <v>0</v>
      </c>
      <c r="V22" s="139"/>
      <c r="W22" s="137"/>
      <c r="X22" s="168">
        <v>350</v>
      </c>
      <c r="Y22" s="168">
        <v>112.98</v>
      </c>
      <c r="Z22" s="139">
        <v>0</v>
      </c>
      <c r="AA22" s="137"/>
      <c r="AB22" s="168">
        <v>350</v>
      </c>
      <c r="AC22" s="168">
        <v>301.10000000000002</v>
      </c>
      <c r="AD22" s="139">
        <f t="shared" si="7"/>
        <v>0</v>
      </c>
      <c r="AE22" s="137"/>
      <c r="AF22" s="168">
        <v>350</v>
      </c>
      <c r="AG22" s="276">
        <v>350</v>
      </c>
      <c r="AH22" s="168">
        <v>352.52</v>
      </c>
      <c r="AI22" s="139">
        <f t="shared" si="5"/>
        <v>0</v>
      </c>
      <c r="AJ22" s="139"/>
      <c r="AK22" s="348">
        <v>350</v>
      </c>
      <c r="AL22" s="348">
        <v>0</v>
      </c>
      <c r="AM22" s="289">
        <f t="shared" si="1"/>
        <v>0</v>
      </c>
      <c r="AN22" s="290"/>
      <c r="AO22" s="348">
        <v>350</v>
      </c>
      <c r="AP22" s="348">
        <v>379.98</v>
      </c>
      <c r="AQ22" s="289">
        <f t="shared" si="2"/>
        <v>0</v>
      </c>
      <c r="AR22" s="290"/>
      <c r="AS22" s="282">
        <v>350</v>
      </c>
      <c r="AT22" s="348">
        <v>0</v>
      </c>
      <c r="AU22" s="289">
        <f t="shared" si="8"/>
        <v>0</v>
      </c>
      <c r="AV22" s="290"/>
      <c r="AW22" s="103">
        <v>350</v>
      </c>
      <c r="AX22" s="348">
        <f t="shared" si="9"/>
        <v>0</v>
      </c>
      <c r="AY22" s="289">
        <f t="shared" si="10"/>
        <v>0</v>
      </c>
      <c r="AZ22" s="450"/>
    </row>
    <row r="23" spans="1:52" s="135" customFormat="1" ht="14.25" x14ac:dyDescent="0.3">
      <c r="A23" s="135" t="s">
        <v>528</v>
      </c>
      <c r="B23" s="223" t="str">
        <f t="shared" si="6"/>
        <v>5260</v>
      </c>
      <c r="C23" s="135" t="s">
        <v>1433</v>
      </c>
      <c r="D23" s="168">
        <v>3000</v>
      </c>
      <c r="E23" s="168">
        <v>0</v>
      </c>
      <c r="F23" s="139"/>
      <c r="G23" s="137"/>
      <c r="H23" s="168">
        <v>3000</v>
      </c>
      <c r="I23" s="168">
        <v>45.11</v>
      </c>
      <c r="J23" s="139"/>
      <c r="K23" s="137"/>
      <c r="L23" s="168">
        <v>3000</v>
      </c>
      <c r="M23" s="168">
        <v>2942.62</v>
      </c>
      <c r="N23" s="139"/>
      <c r="O23" s="137"/>
      <c r="P23" s="168">
        <v>3000</v>
      </c>
      <c r="Q23" s="168">
        <v>4736.8900000000003</v>
      </c>
      <c r="R23" s="139"/>
      <c r="S23" s="137"/>
      <c r="T23" s="168">
        <v>3000</v>
      </c>
      <c r="U23" s="168">
        <v>2328.75</v>
      </c>
      <c r="V23" s="139"/>
      <c r="W23" s="137"/>
      <c r="X23" s="168">
        <v>3500</v>
      </c>
      <c r="Y23" s="168">
        <v>4946.95</v>
      </c>
      <c r="Z23" s="139">
        <v>0.16666666666666666</v>
      </c>
      <c r="AA23" s="137"/>
      <c r="AB23" s="168">
        <v>5000</v>
      </c>
      <c r="AC23" s="168">
        <v>5562.38</v>
      </c>
      <c r="AD23" s="139">
        <f t="shared" si="7"/>
        <v>0.42857142857142855</v>
      </c>
      <c r="AE23" s="137"/>
      <c r="AF23" s="168">
        <v>5500</v>
      </c>
      <c r="AG23" s="276">
        <v>5500</v>
      </c>
      <c r="AH23" s="168">
        <v>3965.56</v>
      </c>
      <c r="AI23" s="139">
        <f t="shared" si="5"/>
        <v>0.1</v>
      </c>
      <c r="AJ23" s="139"/>
      <c r="AK23" s="348">
        <v>5500</v>
      </c>
      <c r="AL23" s="348">
        <v>13521.94</v>
      </c>
      <c r="AM23" s="289">
        <f t="shared" si="1"/>
        <v>0</v>
      </c>
      <c r="AN23" s="290"/>
      <c r="AO23" s="348">
        <v>5500</v>
      </c>
      <c r="AP23" s="348">
        <v>3828.59</v>
      </c>
      <c r="AQ23" s="289">
        <f t="shared" si="2"/>
        <v>0</v>
      </c>
      <c r="AR23" s="290"/>
      <c r="AS23" s="282">
        <v>5500</v>
      </c>
      <c r="AT23" s="348">
        <v>0</v>
      </c>
      <c r="AU23" s="289">
        <f t="shared" si="8"/>
        <v>0</v>
      </c>
      <c r="AV23" s="290"/>
      <c r="AW23" s="103">
        <v>5500</v>
      </c>
      <c r="AX23" s="348">
        <f t="shared" si="9"/>
        <v>0</v>
      </c>
      <c r="AY23" s="289">
        <f t="shared" si="10"/>
        <v>0</v>
      </c>
      <c r="AZ23" s="450" t="s">
        <v>997</v>
      </c>
    </row>
    <row r="24" spans="1:52" s="135" customFormat="1" ht="14.25" x14ac:dyDescent="0.3">
      <c r="A24" s="135" t="s">
        <v>529</v>
      </c>
      <c r="B24" s="223" t="str">
        <f t="shared" si="6"/>
        <v>5293</v>
      </c>
      <c r="C24" s="135" t="s">
        <v>1115</v>
      </c>
      <c r="D24" s="168">
        <v>500</v>
      </c>
      <c r="E24" s="168">
        <v>0</v>
      </c>
      <c r="F24" s="139"/>
      <c r="G24" s="137"/>
      <c r="H24" s="168">
        <v>500</v>
      </c>
      <c r="I24" s="168">
        <v>1300</v>
      </c>
      <c r="J24" s="139"/>
      <c r="K24" s="137"/>
      <c r="L24" s="168">
        <v>500</v>
      </c>
      <c r="M24" s="168">
        <v>0</v>
      </c>
      <c r="N24" s="139"/>
      <c r="O24" s="137"/>
      <c r="P24" s="168">
        <v>500</v>
      </c>
      <c r="Q24" s="168">
        <v>510</v>
      </c>
      <c r="R24" s="139"/>
      <c r="S24" s="137"/>
      <c r="T24" s="168">
        <v>500</v>
      </c>
      <c r="U24" s="168">
        <v>500</v>
      </c>
      <c r="V24" s="139"/>
      <c r="W24" s="137"/>
      <c r="X24" s="168">
        <v>500</v>
      </c>
      <c r="Y24" s="168">
        <v>512.54999999999995</v>
      </c>
      <c r="Z24" s="139">
        <v>0</v>
      </c>
      <c r="AA24" s="137"/>
      <c r="AB24" s="168">
        <v>500</v>
      </c>
      <c r="AC24" s="168">
        <v>0</v>
      </c>
      <c r="AD24" s="139">
        <f t="shared" si="7"/>
        <v>0</v>
      </c>
      <c r="AE24" s="137"/>
      <c r="AF24" s="168">
        <v>500</v>
      </c>
      <c r="AG24" s="276">
        <v>500</v>
      </c>
      <c r="AH24" s="168">
        <v>0</v>
      </c>
      <c r="AI24" s="139">
        <f t="shared" si="5"/>
        <v>0</v>
      </c>
      <c r="AJ24" s="139"/>
      <c r="AK24" s="348">
        <v>500</v>
      </c>
      <c r="AL24" s="348">
        <v>0</v>
      </c>
      <c r="AM24" s="289">
        <f t="shared" si="1"/>
        <v>0</v>
      </c>
      <c r="AN24" s="290"/>
      <c r="AO24" s="348">
        <v>500</v>
      </c>
      <c r="AP24" s="348">
        <v>0</v>
      </c>
      <c r="AQ24" s="289">
        <f t="shared" si="2"/>
        <v>0</v>
      </c>
      <c r="AR24" s="290"/>
      <c r="AS24" s="282">
        <v>500</v>
      </c>
      <c r="AT24" s="348">
        <v>0</v>
      </c>
      <c r="AU24" s="289">
        <f t="shared" si="8"/>
        <v>0</v>
      </c>
      <c r="AV24" s="290"/>
      <c r="AW24" s="103">
        <v>500</v>
      </c>
      <c r="AX24" s="348">
        <f t="shared" si="9"/>
        <v>0</v>
      </c>
      <c r="AY24" s="289">
        <f t="shared" si="10"/>
        <v>0</v>
      </c>
      <c r="AZ24" s="450"/>
    </row>
    <row r="25" spans="1:52" s="135" customFormat="1" ht="14.25" x14ac:dyDescent="0.3">
      <c r="A25" s="135" t="s">
        <v>530</v>
      </c>
      <c r="B25" s="223" t="str">
        <f t="shared" si="6"/>
        <v>5295</v>
      </c>
      <c r="C25" s="135" t="s">
        <v>1274</v>
      </c>
      <c r="D25" s="168">
        <v>500</v>
      </c>
      <c r="E25" s="168">
        <v>0</v>
      </c>
      <c r="F25" s="139"/>
      <c r="G25" s="137"/>
      <c r="H25" s="168">
        <v>500</v>
      </c>
      <c r="I25" s="168">
        <v>0</v>
      </c>
      <c r="J25" s="139"/>
      <c r="K25" s="137"/>
      <c r="L25" s="168">
        <v>500</v>
      </c>
      <c r="M25" s="168">
        <v>0</v>
      </c>
      <c r="N25" s="139"/>
      <c r="O25" s="137"/>
      <c r="P25" s="168">
        <v>1000</v>
      </c>
      <c r="Q25" s="168">
        <v>432.76</v>
      </c>
      <c r="R25" s="139"/>
      <c r="S25" s="137"/>
      <c r="T25" s="168">
        <v>1000</v>
      </c>
      <c r="U25" s="168">
        <v>461.9</v>
      </c>
      <c r="V25" s="139"/>
      <c r="W25" s="137"/>
      <c r="X25" s="168">
        <v>1000</v>
      </c>
      <c r="Y25" s="168">
        <v>372</v>
      </c>
      <c r="Z25" s="139">
        <v>0</v>
      </c>
      <c r="AA25" s="137"/>
      <c r="AB25" s="168">
        <v>1000</v>
      </c>
      <c r="AC25" s="168">
        <v>334.4</v>
      </c>
      <c r="AD25" s="139">
        <f t="shared" si="7"/>
        <v>0</v>
      </c>
      <c r="AE25" s="137"/>
      <c r="AF25" s="168">
        <v>1000</v>
      </c>
      <c r="AG25" s="276">
        <v>1000</v>
      </c>
      <c r="AH25" s="168">
        <v>826</v>
      </c>
      <c r="AI25" s="139">
        <f t="shared" si="5"/>
        <v>0</v>
      </c>
      <c r="AJ25" s="139"/>
      <c r="AK25" s="348">
        <v>1000</v>
      </c>
      <c r="AL25" s="348">
        <v>220</v>
      </c>
      <c r="AM25" s="289">
        <f t="shared" si="1"/>
        <v>0</v>
      </c>
      <c r="AN25" s="290"/>
      <c r="AO25" s="348">
        <v>1000</v>
      </c>
      <c r="AP25" s="348">
        <v>465</v>
      </c>
      <c r="AQ25" s="289">
        <f t="shared" si="2"/>
        <v>0</v>
      </c>
      <c r="AR25" s="290"/>
      <c r="AS25" s="282">
        <v>1000</v>
      </c>
      <c r="AT25" s="348">
        <v>741.52</v>
      </c>
      <c r="AU25" s="289">
        <f t="shared" si="8"/>
        <v>0</v>
      </c>
      <c r="AV25" s="290"/>
      <c r="AW25" s="103">
        <v>1000</v>
      </c>
      <c r="AX25" s="348">
        <f t="shared" si="9"/>
        <v>0</v>
      </c>
      <c r="AY25" s="289">
        <f t="shared" si="10"/>
        <v>0</v>
      </c>
      <c r="AZ25" s="450"/>
    </row>
    <row r="26" spans="1:52" s="135" customFormat="1" ht="14.25" x14ac:dyDescent="0.3">
      <c r="A26" s="135" t="s">
        <v>531</v>
      </c>
      <c r="B26" s="223" t="str">
        <f t="shared" si="6"/>
        <v>5303</v>
      </c>
      <c r="C26" s="135" t="s">
        <v>1113</v>
      </c>
      <c r="D26" s="168">
        <v>100</v>
      </c>
      <c r="E26" s="168">
        <v>0</v>
      </c>
      <c r="F26" s="139"/>
      <c r="G26" s="137"/>
      <c r="H26" s="168">
        <v>100</v>
      </c>
      <c r="I26" s="168">
        <v>0</v>
      </c>
      <c r="J26" s="139"/>
      <c r="K26" s="137"/>
      <c r="L26" s="168">
        <v>100</v>
      </c>
      <c r="M26" s="168">
        <v>0</v>
      </c>
      <c r="N26" s="139"/>
      <c r="O26" s="137"/>
      <c r="P26" s="168">
        <v>1000</v>
      </c>
      <c r="Q26" s="168">
        <v>0</v>
      </c>
      <c r="R26" s="139"/>
      <c r="S26" s="137"/>
      <c r="T26" s="168">
        <v>1000</v>
      </c>
      <c r="U26" s="168">
        <v>0</v>
      </c>
      <c r="V26" s="139"/>
      <c r="W26" s="137"/>
      <c r="X26" s="168">
        <v>1000</v>
      </c>
      <c r="Y26" s="168">
        <v>0</v>
      </c>
      <c r="Z26" s="139">
        <v>0</v>
      </c>
      <c r="AA26" s="137"/>
      <c r="AB26" s="168">
        <v>1000</v>
      </c>
      <c r="AC26" s="168">
        <v>0</v>
      </c>
      <c r="AD26" s="139">
        <f t="shared" si="7"/>
        <v>0</v>
      </c>
      <c r="AE26" s="137"/>
      <c r="AF26" s="168">
        <v>500</v>
      </c>
      <c r="AG26" s="276">
        <v>500</v>
      </c>
      <c r="AH26" s="168">
        <v>0</v>
      </c>
      <c r="AI26" s="139">
        <f t="shared" si="5"/>
        <v>-0.5</v>
      </c>
      <c r="AJ26" s="139"/>
      <c r="AK26" s="348">
        <v>500</v>
      </c>
      <c r="AL26" s="348">
        <v>825</v>
      </c>
      <c r="AM26" s="289">
        <f t="shared" si="1"/>
        <v>0</v>
      </c>
      <c r="AN26" s="290"/>
      <c r="AO26" s="348">
        <v>500</v>
      </c>
      <c r="AP26" s="348">
        <v>0</v>
      </c>
      <c r="AQ26" s="289">
        <f t="shared" si="2"/>
        <v>0</v>
      </c>
      <c r="AR26" s="290"/>
      <c r="AS26" s="282">
        <v>500</v>
      </c>
      <c r="AT26" s="348">
        <v>0</v>
      </c>
      <c r="AU26" s="289">
        <f t="shared" si="8"/>
        <v>0</v>
      </c>
      <c r="AV26" s="290"/>
      <c r="AW26" s="103">
        <v>500</v>
      </c>
      <c r="AX26" s="348">
        <f t="shared" si="9"/>
        <v>0</v>
      </c>
      <c r="AY26" s="289">
        <f t="shared" si="10"/>
        <v>0</v>
      </c>
      <c r="AZ26" s="450"/>
    </row>
    <row r="27" spans="1:52" s="135" customFormat="1" ht="14.25" x14ac:dyDescent="0.3">
      <c r="A27" s="135" t="s">
        <v>532</v>
      </c>
      <c r="B27" s="223" t="str">
        <f t="shared" si="6"/>
        <v>5306</v>
      </c>
      <c r="C27" s="135" t="s">
        <v>1203</v>
      </c>
      <c r="D27" s="168">
        <v>100</v>
      </c>
      <c r="E27" s="168">
        <v>86.25</v>
      </c>
      <c r="F27" s="139"/>
      <c r="G27" s="137"/>
      <c r="H27" s="168">
        <v>100</v>
      </c>
      <c r="I27" s="168">
        <v>76.2</v>
      </c>
      <c r="J27" s="139"/>
      <c r="K27" s="137"/>
      <c r="L27" s="168">
        <v>100</v>
      </c>
      <c r="M27" s="168">
        <v>73.7</v>
      </c>
      <c r="N27" s="139"/>
      <c r="O27" s="137"/>
      <c r="P27" s="168">
        <v>100</v>
      </c>
      <c r="Q27" s="168">
        <v>127.75</v>
      </c>
      <c r="R27" s="139"/>
      <c r="S27" s="137"/>
      <c r="T27" s="168">
        <v>100</v>
      </c>
      <c r="U27" s="168">
        <v>0</v>
      </c>
      <c r="V27" s="139"/>
      <c r="W27" s="137"/>
      <c r="X27" s="168">
        <v>100</v>
      </c>
      <c r="Y27" s="168">
        <v>19.25</v>
      </c>
      <c r="Z27" s="139">
        <v>0</v>
      </c>
      <c r="AA27" s="137"/>
      <c r="AB27" s="168">
        <v>100</v>
      </c>
      <c r="AC27" s="168">
        <v>30</v>
      </c>
      <c r="AD27" s="139">
        <f t="shared" si="7"/>
        <v>0</v>
      </c>
      <c r="AE27" s="137"/>
      <c r="AF27" s="168">
        <v>100</v>
      </c>
      <c r="AG27" s="276">
        <v>100</v>
      </c>
      <c r="AH27" s="168">
        <v>47.5</v>
      </c>
      <c r="AI27" s="139">
        <f t="shared" si="5"/>
        <v>0</v>
      </c>
      <c r="AJ27" s="139"/>
      <c r="AK27" s="348">
        <v>100</v>
      </c>
      <c r="AL27" s="348">
        <v>236.5</v>
      </c>
      <c r="AM27" s="289">
        <f t="shared" si="1"/>
        <v>0</v>
      </c>
      <c r="AN27" s="290"/>
      <c r="AO27" s="348">
        <v>100</v>
      </c>
      <c r="AP27" s="348">
        <v>99</v>
      </c>
      <c r="AQ27" s="289">
        <f t="shared" si="2"/>
        <v>0</v>
      </c>
      <c r="AR27" s="290"/>
      <c r="AS27" s="282">
        <v>100</v>
      </c>
      <c r="AT27" s="348">
        <v>42</v>
      </c>
      <c r="AU27" s="289">
        <f t="shared" si="8"/>
        <v>0</v>
      </c>
      <c r="AV27" s="290"/>
      <c r="AW27" s="103">
        <v>100</v>
      </c>
      <c r="AX27" s="348">
        <f t="shared" si="9"/>
        <v>0</v>
      </c>
      <c r="AY27" s="289">
        <f t="shared" si="10"/>
        <v>0</v>
      </c>
      <c r="AZ27" s="450"/>
    </row>
    <row r="28" spans="1:52" s="135" customFormat="1" ht="14.25" x14ac:dyDescent="0.3">
      <c r="A28" s="135" t="s">
        <v>533</v>
      </c>
      <c r="B28" s="223" t="str">
        <f t="shared" si="6"/>
        <v>5341</v>
      </c>
      <c r="C28" s="135" t="s">
        <v>1244</v>
      </c>
      <c r="D28" s="168">
        <v>600</v>
      </c>
      <c r="E28" s="168">
        <v>420</v>
      </c>
      <c r="F28" s="139"/>
      <c r="G28" s="137"/>
      <c r="H28" s="168">
        <v>600</v>
      </c>
      <c r="I28" s="168">
        <v>0</v>
      </c>
      <c r="J28" s="139"/>
      <c r="K28" s="137"/>
      <c r="L28" s="168">
        <v>600</v>
      </c>
      <c r="M28" s="168">
        <v>55.66</v>
      </c>
      <c r="N28" s="139"/>
      <c r="O28" s="137"/>
      <c r="P28" s="168">
        <v>1000</v>
      </c>
      <c r="Q28" s="168">
        <v>578.85</v>
      </c>
      <c r="R28" s="139"/>
      <c r="S28" s="137"/>
      <c r="T28" s="168">
        <v>1000</v>
      </c>
      <c r="U28" s="168">
        <v>602.45000000000005</v>
      </c>
      <c r="V28" s="139"/>
      <c r="W28" s="137"/>
      <c r="X28" s="168">
        <v>1000</v>
      </c>
      <c r="Y28" s="168">
        <v>561.03</v>
      </c>
      <c r="Z28" s="139">
        <v>0</v>
      </c>
      <c r="AA28" s="137"/>
      <c r="AB28" s="168">
        <v>1000</v>
      </c>
      <c r="AC28" s="168">
        <v>497.01</v>
      </c>
      <c r="AD28" s="139">
        <f t="shared" si="7"/>
        <v>0</v>
      </c>
      <c r="AE28" s="137"/>
      <c r="AF28" s="168">
        <v>600</v>
      </c>
      <c r="AG28" s="276">
        <v>600</v>
      </c>
      <c r="AH28" s="168">
        <v>814.73</v>
      </c>
      <c r="AI28" s="139">
        <f t="shared" si="5"/>
        <v>-0.4</v>
      </c>
      <c r="AJ28" s="139"/>
      <c r="AK28" s="348">
        <v>600</v>
      </c>
      <c r="AL28" s="348">
        <v>829.65</v>
      </c>
      <c r="AM28" s="289">
        <f t="shared" si="1"/>
        <v>0</v>
      </c>
      <c r="AN28" s="290"/>
      <c r="AO28" s="348">
        <v>600</v>
      </c>
      <c r="AP28" s="348">
        <v>792.1</v>
      </c>
      <c r="AQ28" s="289">
        <f t="shared" si="2"/>
        <v>0</v>
      </c>
      <c r="AR28" s="290"/>
      <c r="AS28" s="282">
        <v>600</v>
      </c>
      <c r="AT28" s="348">
        <v>294.33</v>
      </c>
      <c r="AU28" s="289">
        <f t="shared" si="8"/>
        <v>0</v>
      </c>
      <c r="AV28" s="290"/>
      <c r="AW28" s="103">
        <v>600</v>
      </c>
      <c r="AX28" s="348">
        <f t="shared" si="9"/>
        <v>0</v>
      </c>
      <c r="AY28" s="289">
        <f t="shared" si="10"/>
        <v>0</v>
      </c>
      <c r="AZ28" s="450"/>
    </row>
    <row r="29" spans="1:52" s="135" customFormat="1" ht="14.25" x14ac:dyDescent="0.3">
      <c r="A29" s="135" t="s">
        <v>534</v>
      </c>
      <c r="B29" s="223" t="str">
        <f t="shared" si="6"/>
        <v>5343</v>
      </c>
      <c r="C29" s="135" t="s">
        <v>1300</v>
      </c>
      <c r="D29" s="168">
        <v>950</v>
      </c>
      <c r="E29" s="168">
        <v>809.96</v>
      </c>
      <c r="F29" s="139"/>
      <c r="G29" s="137"/>
      <c r="H29" s="168">
        <v>950</v>
      </c>
      <c r="I29" s="168">
        <v>812</v>
      </c>
      <c r="J29" s="139"/>
      <c r="K29" s="137"/>
      <c r="L29" s="168">
        <v>950</v>
      </c>
      <c r="M29" s="168">
        <v>953.4</v>
      </c>
      <c r="N29" s="139"/>
      <c r="O29" s="137"/>
      <c r="P29" s="168">
        <v>950</v>
      </c>
      <c r="Q29" s="168">
        <v>827.58</v>
      </c>
      <c r="R29" s="139"/>
      <c r="S29" s="137"/>
      <c r="T29" s="168">
        <v>1000</v>
      </c>
      <c r="U29" s="168">
        <v>829.29</v>
      </c>
      <c r="V29" s="139"/>
      <c r="W29" s="137"/>
      <c r="X29" s="168">
        <v>1000</v>
      </c>
      <c r="Y29" s="168">
        <v>829.81</v>
      </c>
      <c r="Z29" s="139">
        <v>0</v>
      </c>
      <c r="AA29" s="137"/>
      <c r="AB29" s="168">
        <v>1000</v>
      </c>
      <c r="AC29" s="168">
        <v>976.49</v>
      </c>
      <c r="AD29" s="139">
        <f t="shared" si="7"/>
        <v>0</v>
      </c>
      <c r="AE29" s="137"/>
      <c r="AF29" s="168">
        <v>1000</v>
      </c>
      <c r="AG29" s="276">
        <v>1000</v>
      </c>
      <c r="AH29" s="168">
        <v>1453.43</v>
      </c>
      <c r="AI29" s="139">
        <f t="shared" si="5"/>
        <v>0</v>
      </c>
      <c r="AJ29" s="139"/>
      <c r="AK29" s="348">
        <v>1000</v>
      </c>
      <c r="AL29" s="348">
        <v>937.16</v>
      </c>
      <c r="AM29" s="289">
        <f t="shared" si="1"/>
        <v>0</v>
      </c>
      <c r="AN29" s="290"/>
      <c r="AO29" s="348">
        <v>1000</v>
      </c>
      <c r="AP29" s="348"/>
      <c r="AQ29" s="289">
        <f t="shared" si="2"/>
        <v>0</v>
      </c>
      <c r="AR29" s="290"/>
      <c r="AS29" s="282">
        <v>1000</v>
      </c>
      <c r="AT29" s="348">
        <v>0</v>
      </c>
      <c r="AU29" s="289">
        <f t="shared" si="8"/>
        <v>0</v>
      </c>
      <c r="AV29" s="290"/>
      <c r="AW29" s="103">
        <v>1000</v>
      </c>
      <c r="AX29" s="348">
        <f t="shared" si="9"/>
        <v>0</v>
      </c>
      <c r="AY29" s="289">
        <f t="shared" si="10"/>
        <v>0</v>
      </c>
      <c r="AZ29" s="450"/>
    </row>
    <row r="30" spans="1:52" s="135" customFormat="1" ht="14.25" x14ac:dyDescent="0.3">
      <c r="A30" s="135" t="s">
        <v>535</v>
      </c>
      <c r="B30" s="223" t="str">
        <f t="shared" si="6"/>
        <v>5344</v>
      </c>
      <c r="C30" s="135" t="s">
        <v>1205</v>
      </c>
      <c r="D30" s="168">
        <v>750</v>
      </c>
      <c r="E30" s="168">
        <v>261.77</v>
      </c>
      <c r="F30" s="139"/>
      <c r="G30" s="137"/>
      <c r="H30" s="168">
        <v>750</v>
      </c>
      <c r="I30" s="168">
        <v>209.84</v>
      </c>
      <c r="J30" s="139"/>
      <c r="K30" s="137"/>
      <c r="L30" s="168">
        <v>500</v>
      </c>
      <c r="M30" s="168">
        <v>576.35</v>
      </c>
      <c r="N30" s="139"/>
      <c r="O30" s="137"/>
      <c r="P30" s="168">
        <v>500</v>
      </c>
      <c r="Q30" s="168">
        <v>293.99</v>
      </c>
      <c r="R30" s="139"/>
      <c r="S30" s="137"/>
      <c r="T30" s="168">
        <v>1000</v>
      </c>
      <c r="U30" s="168">
        <v>346.47</v>
      </c>
      <c r="V30" s="139"/>
      <c r="W30" s="137"/>
      <c r="X30" s="168">
        <v>1000</v>
      </c>
      <c r="Y30" s="168">
        <v>317.08</v>
      </c>
      <c r="Z30" s="139">
        <v>0</v>
      </c>
      <c r="AA30" s="137"/>
      <c r="AB30" s="168">
        <v>1000</v>
      </c>
      <c r="AC30" s="168">
        <v>335.29</v>
      </c>
      <c r="AD30" s="139">
        <f t="shared" si="7"/>
        <v>0</v>
      </c>
      <c r="AE30" s="137"/>
      <c r="AF30" s="168">
        <v>400</v>
      </c>
      <c r="AG30" s="276">
        <v>400</v>
      </c>
      <c r="AH30" s="168">
        <v>283.18</v>
      </c>
      <c r="AI30" s="139">
        <f t="shared" si="5"/>
        <v>-0.6</v>
      </c>
      <c r="AJ30" s="139"/>
      <c r="AK30" s="348">
        <v>400</v>
      </c>
      <c r="AL30" s="348">
        <v>278.05</v>
      </c>
      <c r="AM30" s="289">
        <f t="shared" si="1"/>
        <v>0</v>
      </c>
      <c r="AN30" s="290"/>
      <c r="AO30" s="348">
        <v>400</v>
      </c>
      <c r="AP30" s="348">
        <v>308.3</v>
      </c>
      <c r="AQ30" s="289">
        <f t="shared" si="2"/>
        <v>0</v>
      </c>
      <c r="AR30" s="290"/>
      <c r="AS30" s="282">
        <v>400</v>
      </c>
      <c r="AT30" s="348">
        <v>85.5</v>
      </c>
      <c r="AU30" s="289">
        <f t="shared" si="8"/>
        <v>0</v>
      </c>
      <c r="AV30" s="290"/>
      <c r="AW30" s="103">
        <v>400</v>
      </c>
      <c r="AX30" s="348">
        <f t="shared" si="9"/>
        <v>0</v>
      </c>
      <c r="AY30" s="289">
        <f t="shared" si="10"/>
        <v>0</v>
      </c>
      <c r="AZ30" s="450"/>
    </row>
    <row r="31" spans="1:52" s="135" customFormat="1" ht="14.25" x14ac:dyDescent="0.3">
      <c r="A31" s="135" t="s">
        <v>536</v>
      </c>
      <c r="B31" s="223" t="str">
        <f t="shared" si="6"/>
        <v>5399</v>
      </c>
      <c r="C31" s="135" t="s">
        <v>1206</v>
      </c>
      <c r="D31" s="168">
        <v>500</v>
      </c>
      <c r="E31" s="168">
        <v>0</v>
      </c>
      <c r="F31" s="139"/>
      <c r="G31" s="137"/>
      <c r="H31" s="168">
        <v>500</v>
      </c>
      <c r="I31" s="168">
        <v>625</v>
      </c>
      <c r="J31" s="139"/>
      <c r="K31" s="137"/>
      <c r="L31" s="168">
        <v>500</v>
      </c>
      <c r="M31" s="168">
        <v>0</v>
      </c>
      <c r="N31" s="139"/>
      <c r="O31" s="137"/>
      <c r="P31" s="168">
        <v>500</v>
      </c>
      <c r="Q31" s="168">
        <v>0</v>
      </c>
      <c r="R31" s="139"/>
      <c r="S31" s="137"/>
      <c r="T31" s="168">
        <v>500</v>
      </c>
      <c r="U31" s="168">
        <v>0</v>
      </c>
      <c r="V31" s="139"/>
      <c r="W31" s="137"/>
      <c r="X31" s="168">
        <v>500</v>
      </c>
      <c r="Y31" s="168">
        <v>129.58000000000001</v>
      </c>
      <c r="Z31" s="139">
        <v>0</v>
      </c>
      <c r="AA31" s="137"/>
      <c r="AB31" s="168">
        <v>500</v>
      </c>
      <c r="AC31" s="168">
        <v>0</v>
      </c>
      <c r="AD31" s="139">
        <f t="shared" si="7"/>
        <v>0</v>
      </c>
      <c r="AE31" s="137"/>
      <c r="AF31" s="168">
        <v>250</v>
      </c>
      <c r="AG31" s="276">
        <v>250</v>
      </c>
      <c r="AH31" s="168">
        <v>1285.71</v>
      </c>
      <c r="AI31" s="139">
        <f t="shared" si="5"/>
        <v>-0.5</v>
      </c>
      <c r="AJ31" s="139"/>
      <c r="AK31" s="348">
        <v>250</v>
      </c>
      <c r="AL31" s="348">
        <v>0</v>
      </c>
      <c r="AM31" s="289">
        <f t="shared" si="1"/>
        <v>0</v>
      </c>
      <c r="AN31" s="290"/>
      <c r="AO31" s="348">
        <v>250</v>
      </c>
      <c r="AP31" s="348"/>
      <c r="AQ31" s="289">
        <f t="shared" si="2"/>
        <v>0</v>
      </c>
      <c r="AR31" s="290"/>
      <c r="AS31" s="282">
        <v>250</v>
      </c>
      <c r="AT31" s="348">
        <v>0</v>
      </c>
      <c r="AU31" s="289">
        <f t="shared" si="8"/>
        <v>0</v>
      </c>
      <c r="AV31" s="290"/>
      <c r="AW31" s="103">
        <v>250</v>
      </c>
      <c r="AX31" s="348">
        <f t="shared" si="9"/>
        <v>0</v>
      </c>
      <c r="AY31" s="289">
        <f t="shared" si="10"/>
        <v>0</v>
      </c>
      <c r="AZ31" s="450"/>
    </row>
    <row r="32" spans="1:52" s="135" customFormat="1" ht="14.25" x14ac:dyDescent="0.3">
      <c r="A32" s="135" t="s">
        <v>537</v>
      </c>
      <c r="B32" s="223" t="str">
        <f t="shared" si="6"/>
        <v>5420</v>
      </c>
      <c r="C32" s="135" t="s">
        <v>1099</v>
      </c>
      <c r="D32" s="168">
        <v>250</v>
      </c>
      <c r="E32" s="168">
        <v>201.81</v>
      </c>
      <c r="F32" s="139"/>
      <c r="G32" s="137"/>
      <c r="H32" s="168">
        <v>250</v>
      </c>
      <c r="I32" s="168">
        <v>922.18</v>
      </c>
      <c r="J32" s="139"/>
      <c r="K32" s="137"/>
      <c r="L32" s="168">
        <v>250</v>
      </c>
      <c r="M32" s="168">
        <v>213.78</v>
      </c>
      <c r="N32" s="139"/>
      <c r="O32" s="137"/>
      <c r="P32" s="168">
        <v>250</v>
      </c>
      <c r="Q32" s="168">
        <v>28.68</v>
      </c>
      <c r="R32" s="139"/>
      <c r="S32" s="137"/>
      <c r="T32" s="168">
        <v>250</v>
      </c>
      <c r="U32" s="168">
        <v>321.79000000000002</v>
      </c>
      <c r="V32" s="139"/>
      <c r="W32" s="137"/>
      <c r="X32" s="168">
        <v>250</v>
      </c>
      <c r="Y32" s="168">
        <v>80.239999999999995</v>
      </c>
      <c r="Z32" s="139">
        <v>0</v>
      </c>
      <c r="AA32" s="137"/>
      <c r="AB32" s="168">
        <v>250</v>
      </c>
      <c r="AC32" s="168">
        <v>323.87</v>
      </c>
      <c r="AD32" s="139">
        <f t="shared" si="7"/>
        <v>0</v>
      </c>
      <c r="AE32" s="137"/>
      <c r="AF32" s="168">
        <v>250</v>
      </c>
      <c r="AG32" s="276">
        <v>250</v>
      </c>
      <c r="AH32" s="168">
        <v>245.76</v>
      </c>
      <c r="AI32" s="139">
        <f t="shared" si="5"/>
        <v>0</v>
      </c>
      <c r="AJ32" s="139"/>
      <c r="AK32" s="348">
        <v>250</v>
      </c>
      <c r="AL32" s="348">
        <v>200.73</v>
      </c>
      <c r="AM32" s="289">
        <f t="shared" si="1"/>
        <v>0</v>
      </c>
      <c r="AN32" s="290"/>
      <c r="AO32" s="348">
        <v>250</v>
      </c>
      <c r="AP32" s="348">
        <v>765.36</v>
      </c>
      <c r="AQ32" s="289">
        <f t="shared" si="2"/>
        <v>0</v>
      </c>
      <c r="AR32" s="290"/>
      <c r="AS32" s="282">
        <v>250</v>
      </c>
      <c r="AT32" s="348">
        <v>688.17</v>
      </c>
      <c r="AU32" s="289">
        <f t="shared" si="8"/>
        <v>0</v>
      </c>
      <c r="AV32" s="290"/>
      <c r="AW32" s="103">
        <v>250</v>
      </c>
      <c r="AX32" s="348">
        <f t="shared" si="9"/>
        <v>0</v>
      </c>
      <c r="AY32" s="289">
        <f t="shared" si="10"/>
        <v>0</v>
      </c>
      <c r="AZ32" s="450"/>
    </row>
    <row r="33" spans="1:52" s="135" customFormat="1" ht="14.25" x14ac:dyDescent="0.3">
      <c r="A33" s="135" t="s">
        <v>538</v>
      </c>
      <c r="B33" s="223" t="str">
        <f t="shared" si="6"/>
        <v>5430</v>
      </c>
      <c r="C33" s="135" t="s">
        <v>1275</v>
      </c>
      <c r="D33" s="168">
        <v>500</v>
      </c>
      <c r="E33" s="168">
        <v>268.95</v>
      </c>
      <c r="F33" s="139"/>
      <c r="G33" s="137"/>
      <c r="H33" s="168">
        <v>500</v>
      </c>
      <c r="I33" s="168">
        <v>347.96</v>
      </c>
      <c r="J33" s="139"/>
      <c r="K33" s="137"/>
      <c r="L33" s="168">
        <v>500</v>
      </c>
      <c r="M33" s="168">
        <v>114.47</v>
      </c>
      <c r="N33" s="139"/>
      <c r="O33" s="137"/>
      <c r="P33" s="168">
        <v>400</v>
      </c>
      <c r="Q33" s="168">
        <v>1121.5899999999999</v>
      </c>
      <c r="R33" s="139"/>
      <c r="S33" s="137"/>
      <c r="T33" s="168">
        <v>400</v>
      </c>
      <c r="U33" s="168">
        <v>759.94</v>
      </c>
      <c r="V33" s="139"/>
      <c r="W33" s="137"/>
      <c r="X33" s="168">
        <v>400</v>
      </c>
      <c r="Y33" s="168">
        <v>490.4</v>
      </c>
      <c r="Z33" s="139">
        <v>0</v>
      </c>
      <c r="AA33" s="137"/>
      <c r="AB33" s="168">
        <v>400</v>
      </c>
      <c r="AC33" s="168">
        <v>74.52</v>
      </c>
      <c r="AD33" s="139">
        <f t="shared" si="7"/>
        <v>0</v>
      </c>
      <c r="AE33" s="137"/>
      <c r="AF33" s="168">
        <v>400</v>
      </c>
      <c r="AG33" s="276">
        <v>400</v>
      </c>
      <c r="AH33" s="168">
        <v>78.77</v>
      </c>
      <c r="AI33" s="139">
        <f t="shared" si="5"/>
        <v>0</v>
      </c>
      <c r="AJ33" s="139"/>
      <c r="AK33" s="348">
        <v>400</v>
      </c>
      <c r="AL33" s="348">
        <v>3.49</v>
      </c>
      <c r="AM33" s="289">
        <f t="shared" si="1"/>
        <v>0</v>
      </c>
      <c r="AN33" s="290"/>
      <c r="AO33" s="348">
        <v>400</v>
      </c>
      <c r="AP33" s="348">
        <v>1019.59</v>
      </c>
      <c r="AQ33" s="289">
        <f t="shared" si="2"/>
        <v>0</v>
      </c>
      <c r="AR33" s="290"/>
      <c r="AS33" s="282">
        <v>400</v>
      </c>
      <c r="AT33" s="348">
        <v>1191.3800000000001</v>
      </c>
      <c r="AU33" s="289">
        <f t="shared" si="8"/>
        <v>0</v>
      </c>
      <c r="AV33" s="290"/>
      <c r="AW33" s="103">
        <v>400</v>
      </c>
      <c r="AX33" s="348">
        <f t="shared" si="9"/>
        <v>0</v>
      </c>
      <c r="AY33" s="289">
        <f t="shared" si="10"/>
        <v>0</v>
      </c>
      <c r="AZ33" s="450"/>
    </row>
    <row r="34" spans="1:52" s="287" customFormat="1" ht="14.25" hidden="1" x14ac:dyDescent="0.3">
      <c r="A34" s="288" t="s">
        <v>1110</v>
      </c>
      <c r="B34" s="223" t="str">
        <f t="shared" si="6"/>
        <v>5450</v>
      </c>
      <c r="C34" s="287" t="s">
        <v>1248</v>
      </c>
      <c r="D34" s="291">
        <v>0</v>
      </c>
      <c r="E34" s="291">
        <v>0</v>
      </c>
      <c r="F34" s="289"/>
      <c r="G34" s="290"/>
      <c r="H34" s="291">
        <v>0</v>
      </c>
      <c r="I34" s="291">
        <v>7.48</v>
      </c>
      <c r="J34" s="289"/>
      <c r="K34" s="290"/>
      <c r="L34" s="291">
        <v>0</v>
      </c>
      <c r="M34" s="291">
        <v>0</v>
      </c>
      <c r="N34" s="289"/>
      <c r="O34" s="290"/>
      <c r="P34" s="291">
        <v>0</v>
      </c>
      <c r="Q34" s="291">
        <v>0</v>
      </c>
      <c r="R34" s="289"/>
      <c r="S34" s="290"/>
      <c r="T34" s="291">
        <v>0</v>
      </c>
      <c r="U34" s="291">
        <v>10.97</v>
      </c>
      <c r="V34" s="289"/>
      <c r="W34" s="290"/>
      <c r="X34" s="291">
        <v>0</v>
      </c>
      <c r="Y34" s="291">
        <v>0</v>
      </c>
      <c r="Z34" s="289" t="e">
        <v>#DIV/0!</v>
      </c>
      <c r="AA34" s="290"/>
      <c r="AB34" s="291"/>
      <c r="AC34" s="291"/>
      <c r="AD34" s="289"/>
      <c r="AE34" s="290"/>
      <c r="AF34" s="291"/>
      <c r="AG34" s="276"/>
      <c r="AH34" s="291">
        <v>12.35</v>
      </c>
      <c r="AI34" s="289"/>
      <c r="AJ34" s="289"/>
      <c r="AK34" s="348"/>
      <c r="AL34" s="348"/>
      <c r="AM34" s="289" t="e">
        <f t="shared" si="1"/>
        <v>#DIV/0!</v>
      </c>
      <c r="AN34" s="290"/>
      <c r="AO34" s="348"/>
      <c r="AQ34" s="289" t="e">
        <f t="shared" si="2"/>
        <v>#DIV/0!</v>
      </c>
      <c r="AR34" s="290"/>
      <c r="AS34" s="282"/>
      <c r="AT34" s="348"/>
      <c r="AU34" s="289" t="e">
        <f t="shared" si="8"/>
        <v>#DIV/0!</v>
      </c>
      <c r="AV34" s="290"/>
      <c r="AW34" s="103"/>
      <c r="AX34" s="348">
        <f t="shared" si="9"/>
        <v>0</v>
      </c>
      <c r="AY34" s="289" t="e">
        <f t="shared" si="10"/>
        <v>#DIV/0!</v>
      </c>
      <c r="AZ34" s="450"/>
    </row>
    <row r="35" spans="1:52" s="347" customFormat="1" ht="14.25" x14ac:dyDescent="0.3">
      <c r="A35" s="349"/>
      <c r="B35" s="223">
        <v>5481</v>
      </c>
      <c r="C35" s="347" t="s">
        <v>1285</v>
      </c>
      <c r="D35" s="348"/>
      <c r="E35" s="348"/>
      <c r="F35" s="289"/>
      <c r="G35" s="290"/>
      <c r="H35" s="348"/>
      <c r="I35" s="348"/>
      <c r="J35" s="289"/>
      <c r="K35" s="290"/>
      <c r="L35" s="348"/>
      <c r="M35" s="348"/>
      <c r="N35" s="289"/>
      <c r="O35" s="290"/>
      <c r="P35" s="348"/>
      <c r="Q35" s="348"/>
      <c r="R35" s="289"/>
      <c r="S35" s="290"/>
      <c r="T35" s="348"/>
      <c r="U35" s="348"/>
      <c r="V35" s="289"/>
      <c r="W35" s="290"/>
      <c r="X35" s="348"/>
      <c r="Y35" s="348"/>
      <c r="Z35" s="289"/>
      <c r="AA35" s="290"/>
      <c r="AB35" s="348"/>
      <c r="AC35" s="348"/>
      <c r="AD35" s="289"/>
      <c r="AE35" s="290"/>
      <c r="AF35" s="348"/>
      <c r="AG35" s="276"/>
      <c r="AH35" s="348"/>
      <c r="AI35" s="289"/>
      <c r="AJ35" s="289"/>
      <c r="AK35" s="348"/>
      <c r="AL35" s="348"/>
      <c r="AM35" s="289"/>
      <c r="AN35" s="290"/>
      <c r="AO35" s="348"/>
      <c r="AP35" s="348">
        <v>76.959999999999994</v>
      </c>
      <c r="AQ35" s="289"/>
      <c r="AR35" s="290"/>
      <c r="AS35" s="282"/>
      <c r="AT35" s="348"/>
      <c r="AU35" s="289"/>
      <c r="AV35" s="290"/>
      <c r="AW35" s="103"/>
      <c r="AX35" s="348"/>
      <c r="AY35" s="289"/>
      <c r="AZ35" s="450"/>
    </row>
    <row r="36" spans="1:52" s="135" customFormat="1" ht="14.25" x14ac:dyDescent="0.3">
      <c r="A36" s="135" t="s">
        <v>539</v>
      </c>
      <c r="B36" s="223" t="str">
        <f t="shared" si="6"/>
        <v>5483</v>
      </c>
      <c r="C36" s="135" t="s">
        <v>1365</v>
      </c>
      <c r="D36" s="168">
        <v>1200</v>
      </c>
      <c r="E36" s="168">
        <v>501.69</v>
      </c>
      <c r="F36" s="139"/>
      <c r="G36" s="137"/>
      <c r="H36" s="168">
        <v>1200</v>
      </c>
      <c r="I36" s="168">
        <v>724.62</v>
      </c>
      <c r="J36" s="139"/>
      <c r="K36" s="137"/>
      <c r="L36" s="168">
        <v>1250</v>
      </c>
      <c r="M36" s="168">
        <v>1879.86</v>
      </c>
      <c r="N36" s="139"/>
      <c r="O36" s="137"/>
      <c r="P36" s="168">
        <v>2250</v>
      </c>
      <c r="Q36" s="168">
        <v>1074.97</v>
      </c>
      <c r="R36" s="139"/>
      <c r="S36" s="137"/>
      <c r="T36" s="168">
        <v>2250</v>
      </c>
      <c r="U36" s="168">
        <v>917.69</v>
      </c>
      <c r="V36" s="139"/>
      <c r="W36" s="137"/>
      <c r="X36" s="168">
        <v>2000</v>
      </c>
      <c r="Y36" s="168">
        <v>756.04</v>
      </c>
      <c r="Z36" s="139">
        <v>-0.1111111111111111</v>
      </c>
      <c r="AA36" s="137"/>
      <c r="AB36" s="168">
        <v>2000</v>
      </c>
      <c r="AC36" s="168">
        <v>750.32</v>
      </c>
      <c r="AD36" s="139">
        <f t="shared" si="7"/>
        <v>0</v>
      </c>
      <c r="AE36" s="137"/>
      <c r="AF36" s="168">
        <v>700</v>
      </c>
      <c r="AG36" s="276">
        <v>700</v>
      </c>
      <c r="AH36" s="168">
        <v>228.01</v>
      </c>
      <c r="AI36" s="139">
        <f t="shared" si="5"/>
        <v>-0.65</v>
      </c>
      <c r="AJ36" s="139"/>
      <c r="AK36" s="348">
        <v>700</v>
      </c>
      <c r="AL36" s="348">
        <v>435.01</v>
      </c>
      <c r="AM36" s="289">
        <f t="shared" si="1"/>
        <v>0</v>
      </c>
      <c r="AN36" s="290"/>
      <c r="AO36" s="348">
        <v>700</v>
      </c>
      <c r="AP36" s="348">
        <v>249.5</v>
      </c>
      <c r="AQ36" s="289">
        <f t="shared" si="2"/>
        <v>0</v>
      </c>
      <c r="AR36" s="290"/>
      <c r="AS36" s="282">
        <v>700</v>
      </c>
      <c r="AT36" s="348">
        <v>510.21</v>
      </c>
      <c r="AU36" s="289">
        <f t="shared" si="8"/>
        <v>0</v>
      </c>
      <c r="AV36" s="290"/>
      <c r="AW36" s="103">
        <v>700</v>
      </c>
      <c r="AX36" s="348">
        <f t="shared" si="9"/>
        <v>0</v>
      </c>
      <c r="AY36" s="289">
        <f t="shared" si="10"/>
        <v>0</v>
      </c>
      <c r="AZ36" s="450"/>
    </row>
    <row r="37" spans="1:52" s="135" customFormat="1" ht="14.25" x14ac:dyDescent="0.3">
      <c r="A37" s="135" t="s">
        <v>540</v>
      </c>
      <c r="B37" s="223" t="str">
        <f t="shared" si="6"/>
        <v>5510</v>
      </c>
      <c r="C37" s="135" t="s">
        <v>1207</v>
      </c>
      <c r="D37" s="168">
        <v>100</v>
      </c>
      <c r="E37" s="168">
        <v>0</v>
      </c>
      <c r="F37" s="139"/>
      <c r="G37" s="137"/>
      <c r="H37" s="168">
        <v>100</v>
      </c>
      <c r="I37" s="168">
        <v>63.95</v>
      </c>
      <c r="J37" s="139"/>
      <c r="K37" s="137"/>
      <c r="L37" s="168">
        <v>100</v>
      </c>
      <c r="M37" s="168">
        <v>99.95</v>
      </c>
      <c r="N37" s="139"/>
      <c r="O37" s="137"/>
      <c r="P37" s="168">
        <v>100</v>
      </c>
      <c r="Q37" s="168">
        <v>31.95</v>
      </c>
      <c r="R37" s="139"/>
      <c r="S37" s="137"/>
      <c r="T37" s="168">
        <v>100</v>
      </c>
      <c r="U37" s="168">
        <v>0</v>
      </c>
      <c r="V37" s="139"/>
      <c r="W37" s="137"/>
      <c r="X37" s="168">
        <v>100</v>
      </c>
      <c r="Y37" s="168">
        <v>91.9</v>
      </c>
      <c r="Z37" s="139">
        <v>0</v>
      </c>
      <c r="AA37" s="137"/>
      <c r="AB37" s="168">
        <v>100</v>
      </c>
      <c r="AC37" s="168">
        <v>0</v>
      </c>
      <c r="AD37" s="139">
        <f t="shared" si="7"/>
        <v>0</v>
      </c>
      <c r="AE37" s="137"/>
      <c r="AF37" s="168">
        <v>100</v>
      </c>
      <c r="AG37" s="276">
        <v>100</v>
      </c>
      <c r="AH37" s="168">
        <v>53.95</v>
      </c>
      <c r="AI37" s="139">
        <f t="shared" si="5"/>
        <v>0</v>
      </c>
      <c r="AJ37" s="139"/>
      <c r="AK37" s="348">
        <v>100</v>
      </c>
      <c r="AL37" s="348">
        <v>0</v>
      </c>
      <c r="AM37" s="289">
        <f t="shared" si="1"/>
        <v>0</v>
      </c>
      <c r="AN37" s="290"/>
      <c r="AO37" s="348">
        <v>100</v>
      </c>
      <c r="AQ37" s="289">
        <f t="shared" si="2"/>
        <v>0</v>
      </c>
      <c r="AR37" s="290"/>
      <c r="AS37" s="282">
        <v>100</v>
      </c>
      <c r="AT37" s="348">
        <v>0</v>
      </c>
      <c r="AU37" s="289">
        <f t="shared" si="8"/>
        <v>0</v>
      </c>
      <c r="AV37" s="290"/>
      <c r="AW37" s="103">
        <v>100</v>
      </c>
      <c r="AX37" s="348">
        <f t="shared" si="9"/>
        <v>0</v>
      </c>
      <c r="AY37" s="289">
        <f t="shared" si="10"/>
        <v>0</v>
      </c>
      <c r="AZ37" s="450"/>
    </row>
    <row r="38" spans="1:52" s="135" customFormat="1" ht="14.25" x14ac:dyDescent="0.3">
      <c r="A38" s="135" t="s">
        <v>541</v>
      </c>
      <c r="B38" s="223" t="str">
        <f t="shared" si="6"/>
        <v>5532</v>
      </c>
      <c r="C38" s="135" t="s">
        <v>1406</v>
      </c>
      <c r="D38" s="168">
        <v>100</v>
      </c>
      <c r="E38" s="168">
        <v>55.85</v>
      </c>
      <c r="F38" s="139"/>
      <c r="G38" s="137"/>
      <c r="H38" s="168">
        <v>100</v>
      </c>
      <c r="I38" s="168">
        <v>0</v>
      </c>
      <c r="J38" s="139"/>
      <c r="K38" s="137"/>
      <c r="L38" s="168">
        <v>500</v>
      </c>
      <c r="M38" s="168">
        <v>0</v>
      </c>
      <c r="N38" s="139"/>
      <c r="O38" s="137"/>
      <c r="P38" s="168">
        <v>500</v>
      </c>
      <c r="Q38" s="168">
        <v>178.45</v>
      </c>
      <c r="R38" s="139"/>
      <c r="S38" s="137"/>
      <c r="T38" s="168">
        <v>500</v>
      </c>
      <c r="U38" s="168">
        <v>0</v>
      </c>
      <c r="V38" s="139"/>
      <c r="W38" s="137"/>
      <c r="X38" s="168">
        <v>500</v>
      </c>
      <c r="Y38" s="168">
        <v>0</v>
      </c>
      <c r="Z38" s="139">
        <v>0</v>
      </c>
      <c r="AA38" s="137"/>
      <c r="AB38" s="168">
        <v>500</v>
      </c>
      <c r="AC38" s="168">
        <v>0</v>
      </c>
      <c r="AD38" s="139">
        <f t="shared" si="7"/>
        <v>0</v>
      </c>
      <c r="AE38" s="137"/>
      <c r="AF38" s="168">
        <v>1000</v>
      </c>
      <c r="AG38" s="276">
        <v>1000</v>
      </c>
      <c r="AH38" s="168">
        <v>0</v>
      </c>
      <c r="AI38" s="139">
        <f t="shared" si="5"/>
        <v>1</v>
      </c>
      <c r="AJ38" s="139"/>
      <c r="AK38" s="348">
        <v>1000</v>
      </c>
      <c r="AL38" s="348">
        <v>0</v>
      </c>
      <c r="AM38" s="289">
        <f t="shared" si="1"/>
        <v>0</v>
      </c>
      <c r="AN38" s="290"/>
      <c r="AO38" s="348">
        <v>1000</v>
      </c>
      <c r="AP38" s="348">
        <v>1569.66</v>
      </c>
      <c r="AQ38" s="289">
        <f t="shared" si="2"/>
        <v>0</v>
      </c>
      <c r="AR38" s="290"/>
      <c r="AS38" s="282">
        <v>1000</v>
      </c>
      <c r="AT38" s="348">
        <v>1857.09</v>
      </c>
      <c r="AU38" s="289">
        <f t="shared" si="8"/>
        <v>0</v>
      </c>
      <c r="AV38" s="290"/>
      <c r="AW38" s="103">
        <v>1000</v>
      </c>
      <c r="AX38" s="348">
        <f t="shared" si="9"/>
        <v>0</v>
      </c>
      <c r="AY38" s="289">
        <f t="shared" si="10"/>
        <v>0</v>
      </c>
      <c r="AZ38" s="450" t="s">
        <v>1751</v>
      </c>
    </row>
    <row r="39" spans="1:52" s="135" customFormat="1" ht="14.25" x14ac:dyDescent="0.3">
      <c r="A39" s="135" t="s">
        <v>542</v>
      </c>
      <c r="B39" s="223" t="str">
        <f t="shared" si="6"/>
        <v>5585</v>
      </c>
      <c r="C39" s="135" t="s">
        <v>1286</v>
      </c>
      <c r="D39" s="168">
        <v>550</v>
      </c>
      <c r="E39" s="168">
        <v>0</v>
      </c>
      <c r="F39" s="139"/>
      <c r="G39" s="137"/>
      <c r="H39" s="168">
        <v>550</v>
      </c>
      <c r="I39" s="168">
        <v>0</v>
      </c>
      <c r="J39" s="139"/>
      <c r="K39" s="137"/>
      <c r="L39" s="168">
        <v>550</v>
      </c>
      <c r="M39" s="168">
        <v>19.989999999999998</v>
      </c>
      <c r="N39" s="139"/>
      <c r="O39" s="137"/>
      <c r="P39" s="168">
        <v>550</v>
      </c>
      <c r="Q39" s="168">
        <v>292</v>
      </c>
      <c r="R39" s="139"/>
      <c r="S39" s="137"/>
      <c r="T39" s="168">
        <v>750</v>
      </c>
      <c r="U39" s="168">
        <v>120</v>
      </c>
      <c r="V39" s="139"/>
      <c r="W39" s="137"/>
      <c r="X39" s="168">
        <v>750</v>
      </c>
      <c r="Y39" s="168">
        <v>156</v>
      </c>
      <c r="Z39" s="139">
        <v>0</v>
      </c>
      <c r="AA39" s="137"/>
      <c r="AB39" s="168">
        <v>500</v>
      </c>
      <c r="AC39" s="168">
        <v>92</v>
      </c>
      <c r="AD39" s="139">
        <f t="shared" si="7"/>
        <v>-0.33333333333333331</v>
      </c>
      <c r="AE39" s="137"/>
      <c r="AF39" s="168">
        <v>300</v>
      </c>
      <c r="AG39" s="276">
        <v>300</v>
      </c>
      <c r="AH39" s="168">
        <v>0</v>
      </c>
      <c r="AI39" s="139">
        <f t="shared" si="5"/>
        <v>-0.4</v>
      </c>
      <c r="AJ39" s="139"/>
      <c r="AK39" s="348">
        <v>300</v>
      </c>
      <c r="AL39" s="348">
        <v>344</v>
      </c>
      <c r="AM39" s="289">
        <f t="shared" si="1"/>
        <v>0</v>
      </c>
      <c r="AN39" s="290"/>
      <c r="AO39" s="348">
        <v>300</v>
      </c>
      <c r="AP39" s="348">
        <v>1265.5999999999999</v>
      </c>
      <c r="AQ39" s="289">
        <f t="shared" si="2"/>
        <v>0</v>
      </c>
      <c r="AR39" s="290"/>
      <c r="AS39" s="282">
        <v>1000</v>
      </c>
      <c r="AT39" s="348">
        <v>0</v>
      </c>
      <c r="AU39" s="289">
        <f t="shared" si="8"/>
        <v>2.3333333333333335</v>
      </c>
      <c r="AV39" s="290"/>
      <c r="AW39" s="103">
        <v>1000</v>
      </c>
      <c r="AX39" s="348">
        <f t="shared" si="9"/>
        <v>0</v>
      </c>
      <c r="AY39" s="289">
        <f t="shared" si="10"/>
        <v>0</v>
      </c>
      <c r="AZ39" s="450" t="s">
        <v>1752</v>
      </c>
    </row>
    <row r="40" spans="1:52" s="135" customFormat="1" x14ac:dyDescent="0.25">
      <c r="A40" s="135" t="s">
        <v>543</v>
      </c>
      <c r="B40" s="223" t="str">
        <f t="shared" si="6"/>
        <v>5589</v>
      </c>
      <c r="C40" s="135" t="s">
        <v>1208</v>
      </c>
      <c r="D40" s="168">
        <v>200</v>
      </c>
      <c r="E40" s="168">
        <v>62.65</v>
      </c>
      <c r="F40" s="139"/>
      <c r="G40" s="137"/>
      <c r="H40" s="168">
        <v>200</v>
      </c>
      <c r="I40" s="168">
        <v>564.53</v>
      </c>
      <c r="J40" s="139"/>
      <c r="K40" s="137"/>
      <c r="L40" s="168">
        <v>200</v>
      </c>
      <c r="M40" s="168">
        <v>257.12</v>
      </c>
      <c r="N40" s="139"/>
      <c r="O40" s="137"/>
      <c r="P40" s="168">
        <v>100</v>
      </c>
      <c r="Q40" s="168">
        <v>0</v>
      </c>
      <c r="R40" s="139"/>
      <c r="S40" s="137"/>
      <c r="T40" s="168">
        <v>100</v>
      </c>
      <c r="U40" s="168">
        <v>7.99</v>
      </c>
      <c r="V40" s="139"/>
      <c r="W40" s="137"/>
      <c r="X40" s="168">
        <v>100</v>
      </c>
      <c r="Y40" s="168">
        <v>148.66</v>
      </c>
      <c r="Z40" s="139">
        <v>0</v>
      </c>
      <c r="AA40" s="137"/>
      <c r="AB40" s="168">
        <v>100</v>
      </c>
      <c r="AC40" s="168">
        <v>242.18</v>
      </c>
      <c r="AD40" s="139">
        <f t="shared" si="7"/>
        <v>0</v>
      </c>
      <c r="AE40" s="137"/>
      <c r="AF40" s="168">
        <v>100</v>
      </c>
      <c r="AG40" s="276">
        <v>100</v>
      </c>
      <c r="AH40" s="168">
        <v>7.99</v>
      </c>
      <c r="AI40" s="139">
        <f t="shared" si="5"/>
        <v>0</v>
      </c>
      <c r="AJ40" s="139"/>
      <c r="AK40" s="348">
        <v>100</v>
      </c>
      <c r="AL40" s="292">
        <v>20.95</v>
      </c>
      <c r="AM40" s="289">
        <f t="shared" si="1"/>
        <v>0</v>
      </c>
      <c r="AN40" s="290"/>
      <c r="AO40" s="348">
        <v>100</v>
      </c>
      <c r="AP40" s="348">
        <v>598.46</v>
      </c>
      <c r="AQ40" s="289">
        <f t="shared" si="2"/>
        <v>0</v>
      </c>
      <c r="AR40" s="290"/>
      <c r="AS40" s="282">
        <v>100</v>
      </c>
      <c r="AT40" s="292">
        <v>0</v>
      </c>
      <c r="AU40" s="289">
        <f t="shared" si="8"/>
        <v>0</v>
      </c>
      <c r="AV40" s="290"/>
      <c r="AW40" s="103">
        <v>100</v>
      </c>
      <c r="AX40" s="348">
        <f t="shared" si="9"/>
        <v>0</v>
      </c>
      <c r="AY40" s="289">
        <f t="shared" si="10"/>
        <v>0</v>
      </c>
      <c r="AZ40" s="105"/>
    </row>
    <row r="41" spans="1:52" s="135" customFormat="1" x14ac:dyDescent="0.25">
      <c r="A41" s="138" t="s">
        <v>1034</v>
      </c>
      <c r="B41" s="223" t="str">
        <f>MID(A41,14,4)</f>
        <v>5710</v>
      </c>
      <c r="C41" s="135" t="s">
        <v>1209</v>
      </c>
      <c r="D41" s="168">
        <v>100</v>
      </c>
      <c r="E41" s="168">
        <v>0</v>
      </c>
      <c r="F41" s="139"/>
      <c r="G41" s="137"/>
      <c r="H41" s="168">
        <v>100</v>
      </c>
      <c r="I41" s="168">
        <v>0</v>
      </c>
      <c r="J41" s="139"/>
      <c r="K41" s="137"/>
      <c r="L41" s="168">
        <v>100</v>
      </c>
      <c r="M41" s="168">
        <v>0</v>
      </c>
      <c r="N41" s="139"/>
      <c r="O41" s="137"/>
      <c r="P41" s="168">
        <v>100</v>
      </c>
      <c r="Q41" s="168">
        <v>0</v>
      </c>
      <c r="R41" s="139"/>
      <c r="S41" s="137"/>
      <c r="T41" s="168">
        <v>100</v>
      </c>
      <c r="U41" s="168">
        <v>0</v>
      </c>
      <c r="V41" s="139"/>
      <c r="W41" s="137"/>
      <c r="X41" s="168">
        <v>100</v>
      </c>
      <c r="Y41" s="168">
        <v>0</v>
      </c>
      <c r="Z41" s="139">
        <v>0</v>
      </c>
      <c r="AA41" s="137"/>
      <c r="AB41" s="168">
        <v>100</v>
      </c>
      <c r="AC41" s="168">
        <v>0</v>
      </c>
      <c r="AD41" s="139">
        <f t="shared" si="7"/>
        <v>0</v>
      </c>
      <c r="AE41" s="137"/>
      <c r="AF41" s="168"/>
      <c r="AG41" s="276"/>
      <c r="AH41" s="168">
        <v>0</v>
      </c>
      <c r="AI41" s="139">
        <f t="shared" si="5"/>
        <v>-1</v>
      </c>
      <c r="AJ41" s="139"/>
      <c r="AK41" s="348"/>
      <c r="AL41" s="348">
        <v>528.5</v>
      </c>
      <c r="AM41" s="289" t="e">
        <f t="shared" si="1"/>
        <v>#DIV/0!</v>
      </c>
      <c r="AN41" s="290"/>
      <c r="AO41" s="348"/>
      <c r="AP41" s="348">
        <v>63</v>
      </c>
      <c r="AQ41" s="289" t="e">
        <f t="shared" si="2"/>
        <v>#DIV/0!</v>
      </c>
      <c r="AR41" s="290"/>
      <c r="AS41" s="282">
        <v>1000</v>
      </c>
      <c r="AT41" s="348">
        <v>0</v>
      </c>
      <c r="AU41" s="289" t="e">
        <f t="shared" si="8"/>
        <v>#DIV/0!</v>
      </c>
      <c r="AV41" s="290"/>
      <c r="AW41" s="103">
        <v>1000</v>
      </c>
      <c r="AX41" s="348">
        <f t="shared" si="9"/>
        <v>0</v>
      </c>
      <c r="AY41" s="289">
        <f t="shared" si="10"/>
        <v>0</v>
      </c>
      <c r="AZ41" s="452"/>
    </row>
    <row r="42" spans="1:52" s="135" customFormat="1" x14ac:dyDescent="0.25">
      <c r="A42" s="138" t="s">
        <v>1035</v>
      </c>
      <c r="B42" s="223" t="str">
        <f>MID(A42,14,4)</f>
        <v>5711</v>
      </c>
      <c r="C42" s="135" t="s">
        <v>1210</v>
      </c>
      <c r="D42" s="168">
        <v>300</v>
      </c>
      <c r="E42" s="168">
        <v>0</v>
      </c>
      <c r="F42" s="139"/>
      <c r="G42" s="137"/>
      <c r="H42" s="168">
        <v>300</v>
      </c>
      <c r="I42" s="168">
        <v>0</v>
      </c>
      <c r="J42" s="139"/>
      <c r="K42" s="137"/>
      <c r="L42" s="168">
        <v>100</v>
      </c>
      <c r="M42" s="168">
        <v>0</v>
      </c>
      <c r="N42" s="139"/>
      <c r="O42" s="137"/>
      <c r="P42" s="168">
        <v>100</v>
      </c>
      <c r="Q42" s="168">
        <v>0</v>
      </c>
      <c r="R42" s="139"/>
      <c r="S42" s="137"/>
      <c r="T42" s="168">
        <v>100</v>
      </c>
      <c r="U42" s="168">
        <v>0</v>
      </c>
      <c r="V42" s="139"/>
      <c r="W42" s="137"/>
      <c r="X42" s="168">
        <v>100</v>
      </c>
      <c r="Y42" s="168">
        <v>0</v>
      </c>
      <c r="Z42" s="139">
        <v>0</v>
      </c>
      <c r="AA42" s="137"/>
      <c r="AB42" s="168">
        <v>100</v>
      </c>
      <c r="AC42" s="168">
        <v>0</v>
      </c>
      <c r="AD42" s="139">
        <f t="shared" si="7"/>
        <v>0</v>
      </c>
      <c r="AE42" s="137"/>
      <c r="AF42" s="168">
        <v>0</v>
      </c>
      <c r="AG42" s="276">
        <v>0</v>
      </c>
      <c r="AH42" s="168">
        <v>0</v>
      </c>
      <c r="AI42" s="139">
        <f t="shared" si="5"/>
        <v>-1</v>
      </c>
      <c r="AJ42" s="139"/>
      <c r="AK42" s="348">
        <v>0</v>
      </c>
      <c r="AL42" s="348">
        <v>332.45</v>
      </c>
      <c r="AM42" s="289" t="e">
        <f t="shared" si="1"/>
        <v>#DIV/0!</v>
      </c>
      <c r="AN42" s="290"/>
      <c r="AO42" s="348">
        <v>0</v>
      </c>
      <c r="AP42" s="348">
        <v>107.88</v>
      </c>
      <c r="AQ42" s="289" t="e">
        <f t="shared" si="2"/>
        <v>#DIV/0!</v>
      </c>
      <c r="AR42" s="290"/>
      <c r="AS42" s="282">
        <v>1000</v>
      </c>
      <c r="AT42" s="348">
        <v>0</v>
      </c>
      <c r="AU42" s="289" t="e">
        <f t="shared" si="8"/>
        <v>#DIV/0!</v>
      </c>
      <c r="AV42" s="290"/>
      <c r="AW42" s="103">
        <v>1000</v>
      </c>
      <c r="AX42" s="348">
        <f t="shared" si="9"/>
        <v>0</v>
      </c>
      <c r="AY42" s="289">
        <f t="shared" si="10"/>
        <v>0</v>
      </c>
      <c r="AZ42" s="452"/>
    </row>
    <row r="43" spans="1:52" s="135" customFormat="1" x14ac:dyDescent="0.25">
      <c r="A43" s="135" t="s">
        <v>544</v>
      </c>
      <c r="B43" s="223" t="str">
        <f t="shared" si="6"/>
        <v>5730</v>
      </c>
      <c r="C43" s="135" t="s">
        <v>1199</v>
      </c>
      <c r="D43" s="168">
        <v>175</v>
      </c>
      <c r="E43" s="168">
        <v>175</v>
      </c>
      <c r="F43" s="139"/>
      <c r="G43" s="137"/>
      <c r="H43" s="168">
        <v>175</v>
      </c>
      <c r="I43" s="168">
        <v>175</v>
      </c>
      <c r="J43" s="139"/>
      <c r="K43" s="137"/>
      <c r="L43" s="168">
        <v>175</v>
      </c>
      <c r="M43" s="168">
        <v>175</v>
      </c>
      <c r="N43" s="139"/>
      <c r="O43" s="137"/>
      <c r="P43" s="168">
        <v>175</v>
      </c>
      <c r="Q43" s="168">
        <v>175</v>
      </c>
      <c r="R43" s="139"/>
      <c r="S43" s="137"/>
      <c r="T43" s="168">
        <v>175</v>
      </c>
      <c r="U43" s="168">
        <v>175</v>
      </c>
      <c r="V43" s="139"/>
      <c r="W43" s="137"/>
      <c r="X43" s="168">
        <v>175</v>
      </c>
      <c r="Y43" s="168">
        <v>175</v>
      </c>
      <c r="Z43" s="139">
        <v>0</v>
      </c>
      <c r="AA43" s="137"/>
      <c r="AB43" s="168">
        <v>175</v>
      </c>
      <c r="AC43" s="168">
        <v>175</v>
      </c>
      <c r="AD43" s="139">
        <f t="shared" si="7"/>
        <v>0</v>
      </c>
      <c r="AE43" s="137"/>
      <c r="AF43" s="168">
        <v>175</v>
      </c>
      <c r="AG43" s="276">
        <v>175</v>
      </c>
      <c r="AH43" s="168">
        <v>5</v>
      </c>
      <c r="AI43" s="139">
        <f t="shared" si="5"/>
        <v>0</v>
      </c>
      <c r="AJ43" s="139"/>
      <c r="AK43" s="348">
        <v>175</v>
      </c>
      <c r="AL43" s="348">
        <v>0</v>
      </c>
      <c r="AM43" s="289">
        <f t="shared" si="1"/>
        <v>0</v>
      </c>
      <c r="AN43" s="290"/>
      <c r="AO43" s="348">
        <v>175</v>
      </c>
      <c r="AP43" s="348">
        <v>0</v>
      </c>
      <c r="AQ43" s="289">
        <f t="shared" si="2"/>
        <v>0</v>
      </c>
      <c r="AR43" s="290"/>
      <c r="AS43" s="282">
        <v>175</v>
      </c>
      <c r="AT43" s="348">
        <v>0</v>
      </c>
      <c r="AU43" s="289">
        <f t="shared" si="8"/>
        <v>0</v>
      </c>
      <c r="AV43" s="290"/>
      <c r="AW43" s="103">
        <v>175</v>
      </c>
      <c r="AX43" s="348">
        <f t="shared" si="9"/>
        <v>0</v>
      </c>
      <c r="AY43" s="289">
        <f t="shared" si="10"/>
        <v>0</v>
      </c>
      <c r="AZ43" s="105"/>
    </row>
    <row r="44" spans="1:52" hidden="1" x14ac:dyDescent="0.25">
      <c r="A44" s="106" t="s">
        <v>545</v>
      </c>
      <c r="B44" s="223" t="str">
        <f t="shared" si="6"/>
        <v>5731</v>
      </c>
      <c r="C44" s="106" t="s">
        <v>1434</v>
      </c>
      <c r="D44" s="168">
        <v>5500</v>
      </c>
      <c r="E44" s="168">
        <v>5678.69</v>
      </c>
      <c r="F44" s="139"/>
      <c r="G44" s="137"/>
      <c r="H44" s="168">
        <v>5500</v>
      </c>
      <c r="I44" s="168">
        <v>3895.75</v>
      </c>
      <c r="J44" s="139"/>
      <c r="K44" s="137"/>
      <c r="L44" s="168">
        <v>4500</v>
      </c>
      <c r="M44" s="168">
        <v>4687.38</v>
      </c>
      <c r="N44" s="139"/>
      <c r="O44" s="137"/>
      <c r="P44" s="168">
        <v>4500</v>
      </c>
      <c r="Q44" s="168">
        <v>5766.05</v>
      </c>
      <c r="R44" s="139"/>
      <c r="S44" s="137"/>
      <c r="T44" s="168">
        <v>5500</v>
      </c>
      <c r="U44" s="168">
        <v>5718.76</v>
      </c>
      <c r="V44" s="139"/>
      <c r="W44" s="137"/>
      <c r="X44" s="168">
        <v>6000</v>
      </c>
      <c r="Y44" s="168">
        <v>90</v>
      </c>
      <c r="Z44" s="139">
        <v>9.0909090909090912E-2</v>
      </c>
      <c r="AA44" s="137"/>
      <c r="AB44" s="168">
        <v>0</v>
      </c>
      <c r="AC44" s="168">
        <v>0</v>
      </c>
      <c r="AD44" s="139">
        <f t="shared" si="7"/>
        <v>-1</v>
      </c>
      <c r="AE44" s="137"/>
      <c r="AF44" s="168">
        <v>0</v>
      </c>
      <c r="AG44" s="276">
        <v>0</v>
      </c>
      <c r="AH44" s="168">
        <v>0</v>
      </c>
      <c r="AI44" s="139" t="e">
        <f t="shared" si="5"/>
        <v>#DIV/0!</v>
      </c>
      <c r="AJ44" s="38"/>
      <c r="AK44" s="348">
        <v>0</v>
      </c>
      <c r="AL44" s="348">
        <v>0</v>
      </c>
      <c r="AM44" s="289" t="e">
        <f t="shared" si="1"/>
        <v>#DIV/0!</v>
      </c>
      <c r="AN44" s="290"/>
      <c r="AO44" s="348">
        <v>0</v>
      </c>
      <c r="AP44" s="291"/>
      <c r="AQ44" s="289" t="e">
        <f t="shared" si="2"/>
        <v>#DIV/0!</v>
      </c>
      <c r="AR44" s="290"/>
      <c r="AS44" s="282">
        <v>0</v>
      </c>
      <c r="AT44" s="348"/>
      <c r="AU44" s="289" t="e">
        <f t="shared" si="8"/>
        <v>#DIV/0!</v>
      </c>
      <c r="AV44" s="290"/>
      <c r="AW44" s="103">
        <v>0</v>
      </c>
      <c r="AX44" s="348">
        <f t="shared" si="9"/>
        <v>0</v>
      </c>
      <c r="AY44" s="289" t="e">
        <f t="shared" si="10"/>
        <v>#DIV/0!</v>
      </c>
      <c r="AZ44" s="236" t="s">
        <v>998</v>
      </c>
    </row>
    <row r="45" spans="1:52" s="135" customFormat="1" x14ac:dyDescent="0.25">
      <c r="A45" s="135" t="s">
        <v>546</v>
      </c>
      <c r="B45" s="223" t="str">
        <f t="shared" si="6"/>
        <v>5850</v>
      </c>
      <c r="C45" s="135" t="s">
        <v>1276</v>
      </c>
      <c r="D45" s="168">
        <v>250</v>
      </c>
      <c r="E45" s="168">
        <v>0</v>
      </c>
      <c r="F45" s="139"/>
      <c r="G45" s="137"/>
      <c r="H45" s="168">
        <v>250</v>
      </c>
      <c r="I45" s="168">
        <v>735.31</v>
      </c>
      <c r="J45" s="139"/>
      <c r="K45" s="137"/>
      <c r="L45" s="168">
        <v>500</v>
      </c>
      <c r="M45" s="168">
        <v>0</v>
      </c>
      <c r="N45" s="139"/>
      <c r="O45" s="137"/>
      <c r="P45" s="168">
        <v>250</v>
      </c>
      <c r="Q45" s="168">
        <v>0</v>
      </c>
      <c r="R45" s="139"/>
      <c r="S45" s="137"/>
      <c r="T45" s="168">
        <v>250</v>
      </c>
      <c r="U45" s="168">
        <v>0</v>
      </c>
      <c r="V45" s="139"/>
      <c r="W45" s="137"/>
      <c r="X45" s="168">
        <v>250</v>
      </c>
      <c r="Y45" s="168">
        <v>66.48</v>
      </c>
      <c r="Z45" s="139">
        <v>0</v>
      </c>
      <c r="AA45" s="137"/>
      <c r="AB45" s="168">
        <v>250</v>
      </c>
      <c r="AC45" s="168">
        <v>90.13</v>
      </c>
      <c r="AD45" s="139">
        <f t="shared" si="7"/>
        <v>0</v>
      </c>
      <c r="AE45" s="137"/>
      <c r="AF45" s="168">
        <v>150</v>
      </c>
      <c r="AG45" s="276">
        <v>150</v>
      </c>
      <c r="AH45" s="168">
        <v>99</v>
      </c>
      <c r="AI45" s="139">
        <f t="shared" si="5"/>
        <v>-0.4</v>
      </c>
      <c r="AJ45" s="139"/>
      <c r="AK45" s="348">
        <v>150</v>
      </c>
      <c r="AL45" s="348">
        <v>0</v>
      </c>
      <c r="AM45" s="289">
        <f t="shared" si="1"/>
        <v>0</v>
      </c>
      <c r="AN45" s="290"/>
      <c r="AO45" s="348">
        <v>150</v>
      </c>
      <c r="AP45" s="291">
        <v>577.74</v>
      </c>
      <c r="AQ45" s="289">
        <f t="shared" si="2"/>
        <v>0</v>
      </c>
      <c r="AR45" s="290"/>
      <c r="AS45" s="282">
        <v>150</v>
      </c>
      <c r="AT45" s="348">
        <v>0</v>
      </c>
      <c r="AU45" s="289">
        <f t="shared" si="8"/>
        <v>0</v>
      </c>
      <c r="AV45" s="290"/>
      <c r="AW45" s="103">
        <v>150</v>
      </c>
      <c r="AX45" s="348">
        <f t="shared" si="9"/>
        <v>0</v>
      </c>
      <c r="AY45" s="289">
        <f t="shared" si="10"/>
        <v>0</v>
      </c>
      <c r="AZ45" s="105"/>
    </row>
    <row r="46" spans="1:52" s="64" customFormat="1" x14ac:dyDescent="0.25">
      <c r="A46" s="142"/>
      <c r="B46" s="198"/>
      <c r="C46" s="142" t="s">
        <v>168</v>
      </c>
      <c r="D46" s="143">
        <f>SUM(D14:D45)</f>
        <v>47825</v>
      </c>
      <c r="E46" s="143">
        <f>SUM(E14:E45)</f>
        <v>37816.629999999997</v>
      </c>
      <c r="F46" s="144">
        <v>-6.54E-2</v>
      </c>
      <c r="G46" s="142"/>
      <c r="H46" s="143">
        <f>SUM(H14:H45)</f>
        <v>57325</v>
      </c>
      <c r="I46" s="143">
        <f>SUM(I14:I45)</f>
        <v>59516.37999999999</v>
      </c>
      <c r="J46" s="144">
        <v>-6.54E-2</v>
      </c>
      <c r="K46" s="142"/>
      <c r="L46" s="143">
        <f>SUM(L14:L45)</f>
        <v>53575</v>
      </c>
      <c r="M46" s="143">
        <f>SUM(M14:M45)</f>
        <v>44803.909999999996</v>
      </c>
      <c r="N46" s="144">
        <v>-6.54E-2</v>
      </c>
      <c r="O46" s="142"/>
      <c r="P46" s="143">
        <f>SUM(P14:P45)</f>
        <v>57425</v>
      </c>
      <c r="Q46" s="143">
        <f>SUM(Q14:Q45)</f>
        <v>51069.229999999996</v>
      </c>
      <c r="R46" s="144">
        <v>-6.54E-2</v>
      </c>
      <c r="S46" s="142"/>
      <c r="T46" s="143">
        <f>SUM(T14:T45)</f>
        <v>59675</v>
      </c>
      <c r="U46" s="143">
        <f>SUM(U14:U45)</f>
        <v>52579.180000000008</v>
      </c>
      <c r="V46" s="144">
        <v>-6.54E-2</v>
      </c>
      <c r="W46" s="142"/>
      <c r="X46" s="143">
        <f>SUM(X14:X45)</f>
        <v>65425</v>
      </c>
      <c r="Y46" s="143">
        <f>SUM(Y14:Y45)</f>
        <v>39689.340000000011</v>
      </c>
      <c r="Z46" s="145">
        <f>(X46-T46)/T46</f>
        <v>9.6355257645580228E-2</v>
      </c>
      <c r="AA46" s="142"/>
      <c r="AB46" s="143">
        <f>SUM(AB14:AB45)</f>
        <v>66675</v>
      </c>
      <c r="AC46" s="143">
        <f>SUM(AC14:AC45)</f>
        <v>49320.039999999994</v>
      </c>
      <c r="AD46" s="145">
        <f>(AB46-X46)/X46</f>
        <v>1.9105846388995033E-2</v>
      </c>
      <c r="AE46" s="142"/>
      <c r="AF46" s="143">
        <f>SUM(AF14:AF45)</f>
        <v>82625</v>
      </c>
      <c r="AG46" s="277">
        <f>SUM(AG14:AG45)</f>
        <v>82625</v>
      </c>
      <c r="AH46" s="143">
        <f>SUM(AH14:AH45)</f>
        <v>85202.62</v>
      </c>
      <c r="AI46" s="145">
        <f t="shared" si="5"/>
        <v>0.23922009748781403</v>
      </c>
      <c r="AJ46" s="144"/>
      <c r="AK46" s="294">
        <f>SUM(AK14:AK45)</f>
        <v>82625</v>
      </c>
      <c r="AL46" s="294">
        <f>SUM(AL14:AL45)</f>
        <v>83021.429999999993</v>
      </c>
      <c r="AM46" s="145">
        <f t="shared" si="1"/>
        <v>0</v>
      </c>
      <c r="AN46" s="142"/>
      <c r="AO46" s="294">
        <f>SUM(AO14:AO45)</f>
        <v>82625</v>
      </c>
      <c r="AP46" s="294">
        <f>SUM(AP14:AP45)</f>
        <v>90966.180000000022</v>
      </c>
      <c r="AQ46" s="145">
        <f>(AO46-AK46)/AK46</f>
        <v>0</v>
      </c>
      <c r="AR46" s="142"/>
      <c r="AS46" s="294">
        <f>SUM(AS14:AS45)</f>
        <v>88325</v>
      </c>
      <c r="AT46" s="294">
        <f>SUM(AT14:AT45)</f>
        <v>39719.389999999992</v>
      </c>
      <c r="AU46" s="145">
        <f>(AS46-AO46)/AO46</f>
        <v>6.8986384266263232E-2</v>
      </c>
      <c r="AV46" s="142"/>
      <c r="AW46" s="143">
        <f>SUM(AW14:AW45)</f>
        <v>91325</v>
      </c>
      <c r="AX46" s="143">
        <f>SUM(AX14:AX45)</f>
        <v>3000</v>
      </c>
      <c r="AY46" s="145">
        <f>(AW46-AS46)/AS46</f>
        <v>3.3965468440418908E-2</v>
      </c>
      <c r="AZ46" s="142"/>
    </row>
    <row r="47" spans="1:52" s="135" customFormat="1" x14ac:dyDescent="0.25">
      <c r="B47" s="194"/>
      <c r="D47" s="62"/>
      <c r="E47" s="62"/>
      <c r="F47" s="139"/>
      <c r="G47" s="137"/>
      <c r="H47" s="62"/>
      <c r="I47" s="62"/>
      <c r="J47" s="139"/>
      <c r="K47" s="137"/>
      <c r="L47" s="62"/>
      <c r="M47" s="62"/>
      <c r="N47" s="139"/>
      <c r="O47" s="137"/>
      <c r="P47" s="62"/>
      <c r="Q47" s="62"/>
      <c r="R47" s="139"/>
      <c r="S47" s="137"/>
      <c r="T47" s="62"/>
      <c r="U47" s="62"/>
      <c r="V47" s="139"/>
      <c r="W47" s="137"/>
      <c r="X47" s="62"/>
      <c r="Y47" s="62"/>
      <c r="Z47" s="139"/>
      <c r="AA47" s="137"/>
      <c r="AB47" s="62"/>
      <c r="AC47" s="62"/>
      <c r="AD47" s="139"/>
      <c r="AE47" s="137"/>
      <c r="AF47" s="62"/>
      <c r="AG47" s="62"/>
      <c r="AH47" s="62"/>
      <c r="AI47" s="139"/>
      <c r="AJ47" s="139"/>
      <c r="AK47" s="62"/>
      <c r="AL47" s="62"/>
      <c r="AM47" s="289"/>
      <c r="AN47" s="290"/>
      <c r="AO47" s="62"/>
      <c r="AP47" s="62"/>
      <c r="AQ47" s="289"/>
      <c r="AR47" s="290"/>
      <c r="AS47" s="62"/>
      <c r="AT47" s="62"/>
      <c r="AU47" s="289"/>
      <c r="AV47" s="290"/>
      <c r="AW47" s="62"/>
      <c r="AX47" s="62">
        <f>AW47-AG47</f>
        <v>0</v>
      </c>
      <c r="AY47" s="289"/>
    </row>
    <row r="48" spans="1:52" s="64" customFormat="1" ht="12.75" x14ac:dyDescent="0.2">
      <c r="A48" s="151"/>
      <c r="B48" s="156"/>
      <c r="C48" s="156" t="s">
        <v>169</v>
      </c>
      <c r="D48" s="153">
        <f>D11+D46</f>
        <v>151109</v>
      </c>
      <c r="E48" s="153">
        <f>E11+E46</f>
        <v>131503.03</v>
      </c>
      <c r="F48" s="154">
        <v>1.8599999999999998E-2</v>
      </c>
      <c r="G48" s="151"/>
      <c r="H48" s="153">
        <f>H11+H46</f>
        <v>152100</v>
      </c>
      <c r="I48" s="153">
        <f>I11+I46</f>
        <v>156257.45999999996</v>
      </c>
      <c r="J48" s="154">
        <v>1.8599999999999998E-2</v>
      </c>
      <c r="K48" s="151"/>
      <c r="L48" s="153">
        <f>L11+L46</f>
        <v>154928.06</v>
      </c>
      <c r="M48" s="153">
        <f>M11+M46</f>
        <v>136316.90999999997</v>
      </c>
      <c r="N48" s="154">
        <v>1.8599999999999998E-2</v>
      </c>
      <c r="O48" s="151"/>
      <c r="P48" s="153">
        <f>P11+P46</f>
        <v>172023.12</v>
      </c>
      <c r="Q48" s="153">
        <f>Q11+Q46</f>
        <v>153551.85999999999</v>
      </c>
      <c r="R48" s="154">
        <v>1.8599999999999998E-2</v>
      </c>
      <c r="S48" s="151"/>
      <c r="T48" s="153">
        <f>T11+T46</f>
        <v>168045.91999999998</v>
      </c>
      <c r="U48" s="153">
        <f>U11+U46</f>
        <v>159368.90000000002</v>
      </c>
      <c r="V48" s="154">
        <v>1.8599999999999998E-2</v>
      </c>
      <c r="W48" s="151"/>
      <c r="X48" s="153">
        <f>X11+X46</f>
        <v>185554.4</v>
      </c>
      <c r="Y48" s="153">
        <f>Y11+Y46</f>
        <v>155279.45000000001</v>
      </c>
      <c r="Z48" s="154">
        <f>(X48-T48)/T48</f>
        <v>0.10418866462214621</v>
      </c>
      <c r="AA48" s="151"/>
      <c r="AB48" s="153">
        <f>AB11+AB46</f>
        <v>189580.37</v>
      </c>
      <c r="AC48" s="153">
        <f>AC11+AC46</f>
        <v>157714.61000000002</v>
      </c>
      <c r="AD48" s="154">
        <f>(AB48-X48)/X48</f>
        <v>2.1696979430291068E-2</v>
      </c>
      <c r="AE48" s="151"/>
      <c r="AF48" s="153">
        <f>AF11+AF46</f>
        <v>216902.28999999998</v>
      </c>
      <c r="AG48" s="277">
        <f>AG11+AG46</f>
        <v>223388.25</v>
      </c>
      <c r="AH48" s="153">
        <f>AH11+AH46</f>
        <v>203522.65</v>
      </c>
      <c r="AI48" s="154">
        <f t="shared" si="5"/>
        <v>0.1783300665569964</v>
      </c>
      <c r="AJ48" s="154"/>
      <c r="AK48" s="295">
        <f>AK11+AK46</f>
        <v>218029.62</v>
      </c>
      <c r="AL48" s="295">
        <f>AL11+AL46</f>
        <v>208579.65</v>
      </c>
      <c r="AM48" s="154">
        <f t="shared" si="1"/>
        <v>-2.3987967137931401E-2</v>
      </c>
      <c r="AN48" s="151"/>
      <c r="AO48" s="295">
        <f>AO11+AO46</f>
        <v>218304.2</v>
      </c>
      <c r="AP48" s="295">
        <f>AP11+AP46</f>
        <v>204021.94</v>
      </c>
      <c r="AQ48" s="154">
        <f t="shared" si="2"/>
        <v>1.2593701718143448E-3</v>
      </c>
      <c r="AR48" s="151"/>
      <c r="AS48" s="295">
        <f>AS11+AS46</f>
        <v>220703.06</v>
      </c>
      <c r="AT48" s="295">
        <f>AT11+AT46</f>
        <v>111972.93</v>
      </c>
      <c r="AU48" s="154">
        <f t="shared" ref="AU48" si="11">(AS48-AO48)/AO48</f>
        <v>1.0988611304775565E-2</v>
      </c>
      <c r="AV48" s="151"/>
      <c r="AW48" s="153" t="e">
        <f>AW11+AW46</f>
        <v>#REF!</v>
      </c>
      <c r="AX48" s="153" t="e">
        <f>AX11+AX46</f>
        <v>#REF!</v>
      </c>
      <c r="AY48" s="154" t="e">
        <f t="shared" ref="AY48" si="12">(AW48-AS48)/AS48</f>
        <v>#REF!</v>
      </c>
      <c r="AZ48" s="156"/>
    </row>
    <row r="49" spans="1:61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  <c r="AX49" s="135"/>
      <c r="AY49" s="135"/>
    </row>
    <row r="50" spans="1:61" s="61" customFormat="1" ht="14.25" thickBot="1" x14ac:dyDescent="0.3">
      <c r="B50" s="195"/>
      <c r="C50" s="61" t="s">
        <v>170</v>
      </c>
      <c r="D50" s="69"/>
      <c r="E50" s="68">
        <f>D48-E48</f>
        <v>19605.97</v>
      </c>
      <c r="H50" s="69"/>
      <c r="I50" s="68">
        <f>H48-I48</f>
        <v>-4157.4599999999627</v>
      </c>
      <c r="L50" s="69"/>
      <c r="M50" s="68">
        <f>L48-M48</f>
        <v>18611.150000000023</v>
      </c>
      <c r="P50" s="69"/>
      <c r="Q50" s="68">
        <f>P48-Q48</f>
        <v>18471.260000000009</v>
      </c>
      <c r="T50" s="69"/>
      <c r="U50" s="68">
        <f>T48-U48</f>
        <v>8677.0199999999604</v>
      </c>
      <c r="X50" s="69"/>
      <c r="Y50" s="68">
        <f>X48-Y48</f>
        <v>30274.949999999983</v>
      </c>
      <c r="AB50" s="69"/>
      <c r="AC50" s="68">
        <f>AB48-AC48</f>
        <v>31865.75999999998</v>
      </c>
      <c r="AF50" s="69"/>
      <c r="AG50" s="69"/>
      <c r="AH50" s="68">
        <f>AG48-AH48</f>
        <v>19865.600000000006</v>
      </c>
      <c r="AK50" s="69"/>
      <c r="AL50" s="68">
        <f>AK48-AL48</f>
        <v>9449.9700000000012</v>
      </c>
      <c r="AO50" s="69"/>
      <c r="AP50" s="68">
        <f>AO48-AP48</f>
        <v>14282.260000000009</v>
      </c>
      <c r="AS50" s="69"/>
      <c r="AT50" s="68">
        <f>AS48-AT48</f>
        <v>108730.13</v>
      </c>
      <c r="AW50" s="163" t="s">
        <v>947</v>
      </c>
      <c r="AX50" s="164"/>
      <c r="AY50" s="165"/>
    </row>
    <row r="51" spans="1:61" s="135" customFormat="1" ht="14.25" thickTop="1" x14ac:dyDescent="0.25">
      <c r="A51" s="121"/>
      <c r="B51" s="92"/>
      <c r="C51" s="290"/>
      <c r="D51" s="292"/>
      <c r="E51" s="292"/>
      <c r="F51" s="1"/>
      <c r="G51" s="290"/>
      <c r="H51" s="292"/>
      <c r="I51" s="292"/>
      <c r="J51" s="1"/>
      <c r="K51" s="290"/>
      <c r="L51" s="292"/>
      <c r="M51" s="292"/>
      <c r="N51" s="1"/>
      <c r="O51" s="290"/>
      <c r="P51" s="292"/>
      <c r="Q51" s="292"/>
      <c r="R51" s="1"/>
      <c r="S51" s="290"/>
      <c r="T51" s="292"/>
      <c r="U51" s="292"/>
      <c r="V51" s="1"/>
      <c r="W51" s="290"/>
      <c r="X51" s="292"/>
      <c r="Y51" s="292"/>
      <c r="Z51" s="1"/>
      <c r="AA51" s="290"/>
      <c r="AB51" s="292"/>
      <c r="AC51" s="292"/>
      <c r="AD51" s="1"/>
      <c r="AE51" s="290"/>
      <c r="AF51" s="292"/>
      <c r="AG51" s="292"/>
      <c r="AH51" s="292"/>
      <c r="AI51" s="1"/>
      <c r="AJ51" s="1"/>
      <c r="AK51" s="292"/>
      <c r="AL51" s="292"/>
      <c r="AM51" s="1"/>
      <c r="AN51" s="290"/>
      <c r="AO51" s="292"/>
      <c r="AP51" s="292"/>
      <c r="AQ51" s="1"/>
      <c r="AR51" s="290"/>
      <c r="AS51" s="292"/>
      <c r="AT51" s="292"/>
      <c r="AU51" s="1"/>
      <c r="AV51" s="290"/>
      <c r="AW51" s="166" t="s">
        <v>202</v>
      </c>
      <c r="AX51" s="2"/>
      <c r="AY51" s="159" t="e">
        <f>AW11*0.0145</f>
        <v>#REF!</v>
      </c>
      <c r="BA51" s="137"/>
      <c r="BB51" s="137"/>
      <c r="BC51" s="137"/>
      <c r="BD51" s="137"/>
    </row>
    <row r="52" spans="1:61" s="135" customFormat="1" x14ac:dyDescent="0.25">
      <c r="A52" s="120"/>
      <c r="B52" s="92"/>
      <c r="C52" s="290"/>
      <c r="D52" s="292"/>
      <c r="E52" s="292"/>
      <c r="F52" s="1"/>
      <c r="G52" s="290"/>
      <c r="H52" s="292"/>
      <c r="I52" s="292"/>
      <c r="J52" s="1"/>
      <c r="K52" s="290"/>
      <c r="L52" s="292"/>
      <c r="M52" s="292"/>
      <c r="N52" s="1"/>
      <c r="O52" s="290"/>
      <c r="P52" s="292"/>
      <c r="Q52" s="292"/>
      <c r="R52" s="1"/>
      <c r="S52" s="290"/>
      <c r="T52" s="292"/>
      <c r="U52" s="292"/>
      <c r="V52" s="1"/>
      <c r="W52" s="290"/>
      <c r="X52" s="292"/>
      <c r="Y52" s="292"/>
      <c r="Z52" s="1"/>
      <c r="AA52" s="290"/>
      <c r="AB52" s="292"/>
      <c r="AC52" s="292"/>
      <c r="AD52" s="1"/>
      <c r="AE52" s="290"/>
      <c r="AF52" s="292"/>
      <c r="AG52" s="292"/>
      <c r="AH52" s="292"/>
      <c r="AI52" s="1"/>
      <c r="AJ52" s="1"/>
      <c r="AK52" s="292"/>
      <c r="AL52" s="292"/>
      <c r="AM52" s="1"/>
      <c r="AN52" s="290"/>
      <c r="AO52" s="292"/>
      <c r="AP52" s="292"/>
      <c r="AQ52" s="1"/>
      <c r="AR52" s="290"/>
      <c r="AS52" s="292"/>
      <c r="AT52" s="292"/>
      <c r="AU52" s="1"/>
      <c r="AV52" s="290"/>
      <c r="AW52" s="134" t="s">
        <v>203</v>
      </c>
      <c r="AX52" s="2"/>
      <c r="AY52" s="159" t="e">
        <f>AW11*0.0009</f>
        <v>#REF!</v>
      </c>
      <c r="BA52" s="137"/>
      <c r="BB52" s="137"/>
      <c r="BC52" s="137"/>
      <c r="BD52" s="137"/>
    </row>
    <row r="53" spans="1:61" s="135" customFormat="1" x14ac:dyDescent="0.25">
      <c r="A53" s="121"/>
      <c r="B53" s="92"/>
      <c r="C53" s="290"/>
      <c r="D53" s="292"/>
      <c r="E53" s="292"/>
      <c r="F53" s="1"/>
      <c r="G53" s="290"/>
      <c r="H53" s="292"/>
      <c r="I53" s="292"/>
      <c r="J53" s="1"/>
      <c r="K53" s="290"/>
      <c r="L53" s="292"/>
      <c r="M53" s="292"/>
      <c r="N53" s="1"/>
      <c r="O53" s="290"/>
      <c r="P53" s="292"/>
      <c r="Q53" s="292"/>
      <c r="R53" s="1"/>
      <c r="S53" s="290"/>
      <c r="T53" s="292"/>
      <c r="U53" s="292"/>
      <c r="V53" s="1"/>
      <c r="W53" s="290"/>
      <c r="X53" s="292"/>
      <c r="Y53" s="292"/>
      <c r="Z53" s="1"/>
      <c r="AA53" s="290"/>
      <c r="AB53" s="292"/>
      <c r="AC53" s="292"/>
      <c r="AD53" s="1"/>
      <c r="AE53" s="290"/>
      <c r="AF53" s="292"/>
      <c r="AG53" s="292"/>
      <c r="AH53" s="292"/>
      <c r="AI53" s="1"/>
      <c r="AJ53" s="1"/>
      <c r="AK53" s="292"/>
      <c r="AL53" s="292"/>
      <c r="AM53" s="1"/>
      <c r="AN53" s="290"/>
      <c r="AO53" s="292"/>
      <c r="AP53" s="292"/>
      <c r="AQ53" s="1"/>
      <c r="AR53" s="290"/>
      <c r="AS53" s="292"/>
      <c r="AT53" s="292"/>
      <c r="AU53" s="1"/>
      <c r="AV53" s="290"/>
      <c r="AW53" s="134" t="s">
        <v>204</v>
      </c>
      <c r="AX53" s="2"/>
      <c r="AY53" s="159" t="e">
        <f>AW11*0.001</f>
        <v>#REF!</v>
      </c>
      <c r="BA53" s="137"/>
      <c r="BB53" s="137"/>
      <c r="BC53" s="137"/>
      <c r="BD53" s="137"/>
    </row>
    <row r="54" spans="1:61" s="135" customFormat="1" x14ac:dyDescent="0.25">
      <c r="A54" s="120"/>
      <c r="B54" s="92"/>
      <c r="C54" s="290"/>
      <c r="D54" s="292"/>
      <c r="E54" s="292"/>
      <c r="F54" s="1"/>
      <c r="G54" s="290"/>
      <c r="H54" s="292"/>
      <c r="I54" s="292"/>
      <c r="J54" s="1"/>
      <c r="K54" s="290"/>
      <c r="L54" s="292"/>
      <c r="M54" s="292"/>
      <c r="N54" s="1"/>
      <c r="O54" s="290"/>
      <c r="P54" s="292"/>
      <c r="Q54" s="292"/>
      <c r="R54" s="1"/>
      <c r="S54" s="290"/>
      <c r="T54" s="292"/>
      <c r="U54" s="292"/>
      <c r="V54" s="1"/>
      <c r="W54" s="290"/>
      <c r="X54" s="292"/>
      <c r="Y54" s="292"/>
      <c r="Z54" s="1"/>
      <c r="AA54" s="290"/>
      <c r="AB54" s="292"/>
      <c r="AC54" s="292"/>
      <c r="AD54" s="1"/>
      <c r="AE54" s="290"/>
      <c r="AF54" s="292"/>
      <c r="AG54" s="292"/>
      <c r="AH54" s="292"/>
      <c r="AI54" s="1"/>
      <c r="AJ54" s="1"/>
      <c r="AK54" s="292"/>
      <c r="AL54" s="292"/>
      <c r="AM54" s="1"/>
      <c r="AN54" s="290"/>
      <c r="AO54" s="292"/>
      <c r="AP54" s="292"/>
      <c r="AQ54" s="1"/>
      <c r="AR54" s="290"/>
      <c r="AS54" s="292"/>
      <c r="AT54" s="292"/>
      <c r="AU54" s="1"/>
      <c r="AV54" s="290"/>
      <c r="AW54" s="134" t="s">
        <v>205</v>
      </c>
      <c r="AX54" s="2"/>
      <c r="AY54" s="159" t="e">
        <f>#REF!</f>
        <v>#REF!</v>
      </c>
      <c r="BA54" s="137"/>
      <c r="BB54" s="137"/>
      <c r="BC54" s="137"/>
      <c r="BD54" s="137"/>
    </row>
    <row r="55" spans="1:61" x14ac:dyDescent="0.25">
      <c r="A55" s="120"/>
      <c r="B55" s="92"/>
      <c r="C55" s="290"/>
      <c r="D55" s="292"/>
      <c r="E55" s="292"/>
      <c r="F55" s="1"/>
      <c r="G55" s="290"/>
      <c r="H55" s="292"/>
      <c r="I55" s="292"/>
      <c r="J55" s="1"/>
      <c r="K55" s="290"/>
      <c r="L55" s="292"/>
      <c r="M55" s="292"/>
      <c r="N55" s="1"/>
      <c r="O55" s="290"/>
      <c r="P55" s="292"/>
      <c r="Q55" s="292"/>
      <c r="R55" s="1"/>
      <c r="S55" s="290"/>
      <c r="T55" s="292"/>
      <c r="U55" s="292"/>
      <c r="V55" s="1"/>
      <c r="W55" s="290"/>
      <c r="X55" s="292"/>
      <c r="Y55" s="292"/>
      <c r="Z55" s="1"/>
      <c r="AA55" s="290"/>
      <c r="AB55" s="292"/>
      <c r="AC55" s="292"/>
      <c r="AD55" s="1"/>
      <c r="AE55" s="290"/>
      <c r="AF55" s="292"/>
      <c r="AG55" s="292"/>
      <c r="AH55" s="292"/>
      <c r="AI55" s="1"/>
      <c r="AJ55" s="1"/>
      <c r="AK55" s="292"/>
      <c r="AL55" s="292"/>
      <c r="AM55" s="1"/>
      <c r="AN55" s="290"/>
      <c r="AO55" s="292"/>
      <c r="AP55" s="292"/>
      <c r="AQ55" s="1"/>
      <c r="AR55" s="290"/>
      <c r="AS55" s="292"/>
      <c r="AT55" s="292"/>
      <c r="AU55" s="1"/>
      <c r="AV55" s="290"/>
      <c r="AW55" s="134" t="s">
        <v>206</v>
      </c>
      <c r="AX55" s="2"/>
      <c r="AY55" s="167">
        <f>'Health Ins'!L30</f>
        <v>0</v>
      </c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</row>
    <row r="56" spans="1:61" x14ac:dyDescent="0.25">
      <c r="A56" s="120"/>
      <c r="B56" s="92"/>
      <c r="C56" s="290"/>
      <c r="D56" s="292"/>
      <c r="E56" s="292"/>
      <c r="F56" s="1"/>
      <c r="G56" s="290"/>
      <c r="H56" s="292"/>
      <c r="I56" s="292"/>
      <c r="J56" s="1"/>
      <c r="K56" s="290"/>
      <c r="L56" s="292"/>
      <c r="M56" s="292"/>
      <c r="N56" s="1"/>
      <c r="O56" s="290"/>
      <c r="P56" s="292"/>
      <c r="Q56" s="292"/>
      <c r="R56" s="1"/>
      <c r="S56" s="290"/>
      <c r="T56" s="292"/>
      <c r="U56" s="292"/>
      <c r="V56" s="1"/>
      <c r="W56" s="290"/>
      <c r="X56" s="292"/>
      <c r="Y56" s="292"/>
      <c r="Z56" s="1"/>
      <c r="AA56" s="290"/>
      <c r="AB56" s="292"/>
      <c r="AC56" s="292"/>
      <c r="AD56" s="1"/>
      <c r="AE56" s="290"/>
      <c r="AF56" s="292"/>
      <c r="AG56" s="292"/>
      <c r="AH56" s="292"/>
      <c r="AI56" s="1"/>
      <c r="AJ56" s="1"/>
      <c r="AK56" s="292"/>
      <c r="AL56" s="292"/>
      <c r="AM56" s="1"/>
      <c r="AN56" s="290"/>
      <c r="AO56" s="292"/>
      <c r="AP56" s="292"/>
      <c r="AQ56" s="1"/>
      <c r="AR56" s="290"/>
      <c r="AS56" s="292"/>
      <c r="AT56" s="292"/>
      <c r="AU56" s="1"/>
      <c r="AV56" s="290"/>
      <c r="AW56" s="158"/>
      <c r="AX56" s="160"/>
      <c r="AY56" s="162" t="e">
        <f>SUM(AY51:AY55)</f>
        <v>#REF!</v>
      </c>
      <c r="AZ56" s="135"/>
      <c r="BA56" s="93"/>
      <c r="BB56" s="93"/>
      <c r="BC56" s="93"/>
      <c r="BD56" s="93"/>
      <c r="BE56" s="135"/>
      <c r="BF56" s="135"/>
      <c r="BG56" s="135"/>
      <c r="BH56" s="135"/>
      <c r="BI56" s="135"/>
    </row>
    <row r="57" spans="1:61" x14ac:dyDescent="0.25">
      <c r="A57" s="120"/>
      <c r="B57" s="92"/>
      <c r="C57" s="290"/>
      <c r="D57" s="292"/>
      <c r="E57" s="292"/>
      <c r="F57" s="1"/>
      <c r="G57" s="290"/>
      <c r="H57" s="292"/>
      <c r="I57" s="292"/>
      <c r="J57" s="1"/>
      <c r="K57" s="290"/>
      <c r="L57" s="292"/>
      <c r="M57" s="292"/>
      <c r="N57" s="1"/>
      <c r="O57" s="290"/>
      <c r="P57" s="292"/>
      <c r="Q57" s="292"/>
      <c r="R57" s="1"/>
      <c r="S57" s="290"/>
      <c r="T57" s="292"/>
      <c r="U57" s="292"/>
      <c r="V57" s="1"/>
      <c r="W57" s="290"/>
      <c r="X57" s="292"/>
      <c r="Y57" s="292"/>
      <c r="Z57" s="1"/>
      <c r="AA57" s="290"/>
      <c r="AB57" s="292"/>
      <c r="AC57" s="292"/>
      <c r="AD57" s="1"/>
      <c r="AE57" s="290"/>
      <c r="AF57" s="292"/>
      <c r="AG57" s="292"/>
      <c r="AH57" s="292"/>
      <c r="AI57" s="1"/>
      <c r="AJ57" s="1"/>
      <c r="AK57" s="292"/>
      <c r="AL57" s="292"/>
      <c r="AM57" s="1"/>
      <c r="AN57" s="290"/>
      <c r="AO57" s="292"/>
      <c r="AP57" s="292"/>
      <c r="AQ57" s="1"/>
      <c r="AR57" s="290"/>
      <c r="AS57" s="292"/>
      <c r="AT57" s="292"/>
      <c r="AU57" s="1"/>
      <c r="AV57" s="290"/>
      <c r="AW57" s="300" t="e">
        <f>-SUM(AW8:AW10)</f>
        <v>#REF!</v>
      </c>
      <c r="AX57" s="292" t="s">
        <v>1083</v>
      </c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</row>
    <row r="58" spans="1:61" x14ac:dyDescent="0.25">
      <c r="D58" s="168"/>
      <c r="E58" s="168"/>
      <c r="F58" s="139"/>
      <c r="G58" s="137"/>
      <c r="H58" s="168"/>
      <c r="I58" s="168"/>
      <c r="J58" s="139"/>
      <c r="K58" s="137"/>
      <c r="L58" s="168"/>
      <c r="M58" s="168"/>
      <c r="N58" s="139"/>
      <c r="O58" s="137"/>
      <c r="P58" s="168"/>
      <c r="Q58" s="168"/>
      <c r="R58" s="139"/>
      <c r="S58" s="137"/>
      <c r="T58" s="107"/>
      <c r="U58" s="107"/>
      <c r="V58" s="38"/>
      <c r="W58" s="59"/>
      <c r="X58" s="107"/>
      <c r="Y58" s="107"/>
      <c r="Z58" s="38"/>
      <c r="AB58" s="107"/>
      <c r="AC58" s="107"/>
      <c r="AD58" s="38"/>
      <c r="AF58" s="168"/>
      <c r="AG58" s="168"/>
      <c r="AH58" s="168"/>
      <c r="AI58" s="139"/>
      <c r="AJ58" s="38"/>
      <c r="AK58" s="348"/>
      <c r="AL58" s="348"/>
      <c r="AM58" s="289"/>
      <c r="AO58" s="291"/>
      <c r="AP58" s="291"/>
      <c r="AQ58" s="289"/>
      <c r="AS58" s="348"/>
      <c r="AT58" s="348"/>
      <c r="AU58" s="289"/>
    </row>
    <row r="59" spans="1:61" x14ac:dyDescent="0.25">
      <c r="A59" s="121"/>
      <c r="B59" s="92"/>
      <c r="C59" s="290"/>
      <c r="D59" s="292"/>
      <c r="E59" s="292"/>
      <c r="F59" s="1"/>
      <c r="G59" s="290"/>
      <c r="H59" s="292"/>
      <c r="I59" s="292"/>
      <c r="J59" s="1"/>
      <c r="K59" s="290"/>
      <c r="L59" s="292"/>
      <c r="M59" s="292"/>
      <c r="N59" s="1"/>
      <c r="O59" s="290"/>
      <c r="P59" s="292"/>
      <c r="Q59" s="292"/>
      <c r="R59" s="1"/>
      <c r="S59" s="290"/>
      <c r="T59" s="292"/>
      <c r="U59" s="292"/>
      <c r="V59" s="1"/>
      <c r="W59" s="290"/>
      <c r="X59" s="292"/>
      <c r="Y59" s="292"/>
      <c r="Z59" s="1"/>
      <c r="AA59" s="290"/>
      <c r="AB59" s="292"/>
      <c r="AC59" s="292"/>
      <c r="AD59" s="1"/>
      <c r="AE59" s="290"/>
      <c r="AF59" s="292"/>
      <c r="AG59" s="292"/>
      <c r="AH59" s="292"/>
      <c r="AI59" s="1"/>
      <c r="AJ59" s="1"/>
      <c r="AK59" s="292"/>
      <c r="AL59" s="292"/>
      <c r="AM59" s="1"/>
      <c r="AN59" s="290"/>
      <c r="AO59" s="292"/>
      <c r="AP59" s="292"/>
      <c r="AQ59" s="1"/>
      <c r="AR59" s="290"/>
      <c r="AS59" s="292"/>
      <c r="AT59" s="292"/>
      <c r="AU59" s="1"/>
      <c r="AV59" s="290"/>
      <c r="AW59" s="106"/>
      <c r="AX59" s="106"/>
      <c r="AZ59" s="135"/>
      <c r="BA59" s="64"/>
      <c r="BB59" s="64"/>
      <c r="BC59" s="64"/>
      <c r="BD59" s="64"/>
      <c r="BE59" s="135"/>
      <c r="BF59" s="135"/>
      <c r="BG59" s="135"/>
      <c r="BH59" s="135"/>
      <c r="BI59" s="135"/>
    </row>
    <row r="60" spans="1:61" x14ac:dyDescent="0.25">
      <c r="A60" s="120"/>
      <c r="B60" s="92"/>
      <c r="C60" s="290"/>
      <c r="D60" s="292"/>
      <c r="E60" s="292"/>
      <c r="F60" s="1"/>
      <c r="G60" s="290"/>
      <c r="H60" s="292"/>
      <c r="I60" s="292"/>
      <c r="J60" s="1"/>
      <c r="K60" s="290"/>
      <c r="L60" s="292"/>
      <c r="M60" s="292"/>
      <c r="N60" s="1"/>
      <c r="O60" s="290"/>
      <c r="P60" s="292"/>
      <c r="Q60" s="292"/>
      <c r="R60" s="1"/>
      <c r="S60" s="290"/>
      <c r="T60" s="292"/>
      <c r="U60" s="292"/>
      <c r="V60" s="1"/>
      <c r="W60" s="290"/>
      <c r="X60" s="292"/>
      <c r="Y60" s="292"/>
      <c r="Z60" s="1"/>
      <c r="AA60" s="290"/>
      <c r="AB60" s="292"/>
      <c r="AC60" s="292"/>
      <c r="AD60" s="292"/>
      <c r="AE60" s="1"/>
      <c r="AF60" s="290"/>
      <c r="AG60" s="292"/>
      <c r="AH60" s="292"/>
      <c r="AI60" s="1"/>
      <c r="AJ60" s="1"/>
      <c r="AK60" s="292"/>
      <c r="AL60" s="292"/>
      <c r="AM60" s="292"/>
      <c r="AN60" s="1"/>
      <c r="AO60" s="292"/>
      <c r="AP60" s="292"/>
      <c r="AQ60" s="292"/>
      <c r="AR60" s="1"/>
      <c r="AS60" s="292"/>
      <c r="AT60" s="292"/>
      <c r="AU60" s="292"/>
      <c r="AV60" s="1"/>
      <c r="AW60" s="136"/>
      <c r="AX60" s="136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</row>
    <row r="61" spans="1:61" x14ac:dyDescent="0.25">
      <c r="A61" s="290"/>
      <c r="B61" s="92"/>
      <c r="C61" s="65"/>
      <c r="D61" s="305"/>
      <c r="E61" s="305"/>
      <c r="F61" s="1"/>
      <c r="G61" s="65"/>
      <c r="H61" s="305"/>
      <c r="I61" s="305"/>
      <c r="J61" s="1"/>
      <c r="K61" s="65"/>
      <c r="L61" s="305"/>
      <c r="M61" s="305"/>
      <c r="N61" s="1"/>
      <c r="O61" s="65"/>
      <c r="P61" s="305"/>
      <c r="Q61" s="305"/>
      <c r="R61" s="1"/>
      <c r="S61" s="65"/>
      <c r="T61" s="305"/>
      <c r="U61" s="305"/>
      <c r="V61" s="1"/>
      <c r="W61" s="65"/>
      <c r="X61" s="305"/>
      <c r="Y61" s="305"/>
      <c r="Z61" s="1"/>
      <c r="AA61" s="290"/>
      <c r="AB61" s="292"/>
      <c r="AC61" s="292"/>
      <c r="AD61" s="292"/>
      <c r="AE61" s="1"/>
      <c r="AF61" s="290"/>
      <c r="AG61" s="292"/>
      <c r="AH61" s="292"/>
      <c r="AI61" s="1"/>
      <c r="AJ61" s="1"/>
      <c r="AK61" s="292"/>
      <c r="AL61" s="292"/>
      <c r="AM61" s="292"/>
      <c r="AN61" s="1"/>
      <c r="AO61" s="292"/>
      <c r="AP61" s="292"/>
      <c r="AQ61" s="292"/>
      <c r="AR61" s="1"/>
      <c r="AS61" s="292"/>
      <c r="AT61" s="292"/>
      <c r="AU61" s="292"/>
      <c r="AV61" s="1"/>
      <c r="AW61" s="136"/>
      <c r="AX61" s="136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</row>
    <row r="62" spans="1:61" x14ac:dyDescent="0.25">
      <c r="A62" s="290" t="s">
        <v>1853</v>
      </c>
      <c r="B62" s="92"/>
      <c r="C62" s="121"/>
      <c r="D62" s="292"/>
      <c r="E62" s="292"/>
      <c r="F62" s="1"/>
      <c r="G62" s="290"/>
      <c r="H62" s="292"/>
      <c r="I62" s="292"/>
      <c r="J62" s="1"/>
      <c r="K62" s="290"/>
      <c r="L62" s="292"/>
      <c r="M62" s="292"/>
      <c r="N62" s="1"/>
      <c r="O62" s="290"/>
      <c r="P62" s="292"/>
      <c r="Q62" s="292"/>
      <c r="R62" s="1"/>
      <c r="S62" s="290"/>
      <c r="T62" s="292"/>
      <c r="U62" s="292"/>
      <c r="V62" s="1"/>
      <c r="W62" s="290"/>
      <c r="X62" s="292"/>
      <c r="Y62" s="292"/>
      <c r="Z62" s="1"/>
      <c r="AA62" s="290"/>
      <c r="AB62" s="292"/>
      <c r="AC62" s="292"/>
      <c r="AD62" s="1"/>
      <c r="AE62" s="290"/>
      <c r="AF62" s="292"/>
      <c r="AG62" s="292"/>
      <c r="AH62" s="292"/>
      <c r="AI62" s="1"/>
      <c r="AJ62" s="1"/>
      <c r="AK62" s="292"/>
      <c r="AL62" s="292"/>
      <c r="AM62" s="1"/>
      <c r="AN62" s="290"/>
      <c r="AO62" s="292"/>
      <c r="AP62" s="292"/>
      <c r="AQ62" s="1"/>
      <c r="AR62" s="290"/>
      <c r="AS62" s="292"/>
      <c r="AT62" s="292"/>
      <c r="AU62" s="1"/>
      <c r="AV62" s="290"/>
      <c r="AW62" s="136"/>
      <c r="AX62" s="136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</row>
    <row r="63" spans="1:61" x14ac:dyDescent="0.25">
      <c r="A63" s="290"/>
      <c r="B63" s="92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78"/>
      <c r="AX63" s="78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</row>
    <row r="64" spans="1:61" x14ac:dyDescent="0.25">
      <c r="A64" s="290"/>
      <c r="B64" s="92"/>
      <c r="C64" s="65"/>
      <c r="D64" s="303"/>
      <c r="E64" s="290"/>
      <c r="F64" s="290"/>
      <c r="G64" s="290"/>
      <c r="H64" s="303"/>
      <c r="I64" s="290"/>
      <c r="J64" s="290"/>
      <c r="K64" s="290"/>
      <c r="L64" s="303"/>
      <c r="M64" s="290"/>
      <c r="N64" s="290"/>
      <c r="O64" s="290"/>
      <c r="P64" s="303"/>
      <c r="Q64" s="290"/>
      <c r="R64" s="290"/>
      <c r="S64" s="290"/>
      <c r="T64" s="303"/>
      <c r="U64" s="290"/>
      <c r="V64" s="290"/>
      <c r="W64" s="290"/>
      <c r="X64" s="303"/>
      <c r="Y64" s="290"/>
      <c r="Z64" s="290"/>
      <c r="AA64" s="290"/>
      <c r="AB64" s="303"/>
      <c r="AC64" s="290"/>
      <c r="AD64" s="290"/>
      <c r="AE64" s="290"/>
      <c r="AF64" s="303"/>
      <c r="AG64" s="303"/>
      <c r="AH64" s="290"/>
      <c r="AI64" s="290"/>
      <c r="AJ64" s="290"/>
      <c r="AK64" s="303"/>
      <c r="AL64" s="290"/>
      <c r="AM64" s="290"/>
      <c r="AN64" s="290"/>
      <c r="AO64" s="303"/>
      <c r="AP64" s="290"/>
      <c r="AQ64" s="290"/>
      <c r="AR64" s="290"/>
      <c r="AS64" s="303"/>
      <c r="AT64" s="290"/>
      <c r="AU64" s="290"/>
      <c r="AV64" s="290"/>
      <c r="AW64" s="78"/>
      <c r="AX64" s="78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</row>
    <row r="65" spans="1:61" x14ac:dyDescent="0.25">
      <c r="A65" s="120"/>
      <c r="B65" s="92"/>
      <c r="C65" s="121"/>
      <c r="D65" s="292"/>
      <c r="E65" s="292"/>
      <c r="F65" s="1"/>
      <c r="G65" s="290"/>
      <c r="H65" s="292"/>
      <c r="I65" s="292"/>
      <c r="J65" s="1"/>
      <c r="K65" s="290"/>
      <c r="L65" s="292"/>
      <c r="M65" s="292"/>
      <c r="N65" s="1"/>
      <c r="O65" s="290"/>
      <c r="P65" s="292"/>
      <c r="Q65" s="292"/>
      <c r="R65" s="1"/>
      <c r="S65" s="290"/>
      <c r="T65" s="292"/>
      <c r="U65" s="292"/>
      <c r="V65" s="1"/>
      <c r="W65" s="290"/>
      <c r="X65" s="292"/>
      <c r="Y65" s="292"/>
      <c r="Z65" s="1"/>
      <c r="AA65" s="290"/>
      <c r="AB65" s="292"/>
      <c r="AC65" s="292"/>
      <c r="AD65" s="1"/>
      <c r="AE65" s="290"/>
      <c r="AF65" s="292"/>
      <c r="AG65" s="292"/>
      <c r="AH65" s="292"/>
      <c r="AI65" s="1"/>
      <c r="AJ65" s="1"/>
      <c r="AK65" s="292"/>
      <c r="AL65" s="292"/>
      <c r="AM65" s="1"/>
      <c r="AN65" s="290"/>
      <c r="AO65" s="292"/>
      <c r="AP65" s="292"/>
      <c r="AQ65" s="1"/>
      <c r="AR65" s="290"/>
      <c r="AS65" s="292"/>
      <c r="AT65" s="292"/>
      <c r="AU65" s="1"/>
      <c r="AV65" s="290"/>
      <c r="AW65" s="136"/>
      <c r="AX65" s="136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</row>
    <row r="66" spans="1:61" x14ac:dyDescent="0.25">
      <c r="A66" s="120"/>
      <c r="B66" s="92"/>
      <c r="C66" s="121"/>
      <c r="D66" s="292"/>
      <c r="E66" s="292"/>
      <c r="F66" s="1"/>
      <c r="G66" s="290"/>
      <c r="H66" s="292"/>
      <c r="I66" s="292"/>
      <c r="J66" s="1"/>
      <c r="K66" s="290"/>
      <c r="L66" s="292"/>
      <c r="M66" s="292"/>
      <c r="N66" s="1"/>
      <c r="O66" s="290"/>
      <c r="P66" s="292"/>
      <c r="Q66" s="292"/>
      <c r="R66" s="1"/>
      <c r="S66" s="290"/>
      <c r="T66" s="292"/>
      <c r="U66" s="292"/>
      <c r="V66" s="1"/>
      <c r="W66" s="290"/>
      <c r="X66" s="292"/>
      <c r="Y66" s="292"/>
      <c r="Z66" s="1"/>
      <c r="AA66" s="290"/>
      <c r="AB66" s="292"/>
      <c r="AC66" s="292"/>
      <c r="AD66" s="1"/>
      <c r="AE66" s="290"/>
      <c r="AF66" s="292"/>
      <c r="AG66" s="292"/>
      <c r="AH66" s="292"/>
      <c r="AI66" s="1"/>
      <c r="AJ66" s="1"/>
      <c r="AK66" s="292"/>
      <c r="AL66" s="292"/>
      <c r="AM66" s="1"/>
      <c r="AN66" s="290"/>
      <c r="AO66" s="292"/>
      <c r="AP66" s="292"/>
      <c r="AQ66" s="1"/>
      <c r="AR66" s="290"/>
      <c r="AS66" s="292"/>
      <c r="AT66" s="292"/>
      <c r="AU66" s="1"/>
      <c r="AV66" s="290"/>
      <c r="AW66" s="78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</row>
    <row r="67" spans="1:61" x14ac:dyDescent="0.25">
      <c r="A67" s="290"/>
      <c r="B67" s="92"/>
      <c r="C67" s="65"/>
      <c r="D67" s="303"/>
      <c r="E67" s="290"/>
      <c r="F67" s="290"/>
      <c r="G67" s="290"/>
      <c r="H67" s="303"/>
      <c r="I67" s="290"/>
      <c r="J67" s="290"/>
      <c r="K67" s="290"/>
      <c r="L67" s="303"/>
      <c r="M67" s="290"/>
      <c r="N67" s="290"/>
      <c r="O67" s="290"/>
      <c r="P67" s="303"/>
      <c r="Q67" s="290"/>
      <c r="R67" s="290"/>
      <c r="S67" s="290"/>
      <c r="T67" s="303"/>
      <c r="U67" s="290"/>
      <c r="V67" s="290"/>
      <c r="W67" s="290"/>
      <c r="X67" s="303"/>
      <c r="Y67" s="307"/>
      <c r="Z67" s="290"/>
      <c r="AA67" s="290"/>
      <c r="AB67" s="303"/>
      <c r="AC67" s="307"/>
      <c r="AD67" s="290"/>
      <c r="AE67" s="290"/>
      <c r="AF67" s="303"/>
      <c r="AG67" s="303"/>
      <c r="AH67" s="307"/>
      <c r="AI67" s="290"/>
      <c r="AJ67" s="290"/>
      <c r="AK67" s="303"/>
      <c r="AL67" s="307"/>
      <c r="AM67" s="290"/>
      <c r="AN67" s="290"/>
      <c r="AO67" s="303"/>
      <c r="AP67" s="307"/>
      <c r="AQ67" s="290"/>
      <c r="AR67" s="290"/>
      <c r="AS67" s="303"/>
      <c r="AT67" s="307"/>
      <c r="AU67" s="290"/>
      <c r="AV67" s="290"/>
      <c r="AW67" s="78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</row>
    <row r="68" spans="1:61" x14ac:dyDescent="0.25">
      <c r="A68" s="290"/>
      <c r="B68" s="92"/>
      <c r="C68" s="290"/>
      <c r="D68" s="303"/>
      <c r="E68" s="290"/>
      <c r="F68" s="290"/>
      <c r="G68" s="290"/>
      <c r="H68" s="303"/>
      <c r="I68" s="290"/>
      <c r="J68" s="290"/>
      <c r="K68" s="290"/>
      <c r="L68" s="303"/>
      <c r="M68" s="290"/>
      <c r="N68" s="290"/>
      <c r="O68" s="290"/>
      <c r="P68" s="303"/>
      <c r="Q68" s="290"/>
      <c r="R68" s="290"/>
      <c r="S68" s="290"/>
      <c r="T68" s="303"/>
      <c r="U68" s="290"/>
      <c r="V68" s="290"/>
      <c r="W68" s="290"/>
      <c r="X68" s="303"/>
      <c r="Y68" s="290"/>
      <c r="Z68" s="290"/>
      <c r="AA68" s="290"/>
      <c r="AB68" s="303"/>
      <c r="AC68" s="290"/>
      <c r="AD68" s="290"/>
      <c r="AE68" s="290"/>
      <c r="AF68" s="303"/>
      <c r="AG68" s="303"/>
      <c r="AH68" s="290"/>
      <c r="AI68" s="290"/>
      <c r="AJ68" s="290"/>
      <c r="AK68" s="303"/>
      <c r="AL68" s="290"/>
      <c r="AM68" s="290"/>
      <c r="AN68" s="290"/>
      <c r="AO68" s="303"/>
      <c r="AP68" s="290"/>
      <c r="AQ68" s="290"/>
      <c r="AR68" s="290"/>
      <c r="AS68" s="303"/>
      <c r="AT68" s="290"/>
      <c r="AU68" s="290"/>
      <c r="AV68" s="290"/>
      <c r="AW68" s="78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</row>
    <row r="69" spans="1:61" x14ac:dyDescent="0.25">
      <c r="A69" s="290"/>
      <c r="B69" s="92"/>
      <c r="C69" s="290"/>
      <c r="D69" s="303"/>
      <c r="E69" s="290"/>
      <c r="F69" s="290"/>
      <c r="G69" s="290"/>
      <c r="H69" s="303"/>
      <c r="I69" s="290"/>
      <c r="J69" s="290"/>
      <c r="K69" s="290"/>
      <c r="L69" s="303"/>
      <c r="M69" s="290"/>
      <c r="N69" s="290"/>
      <c r="O69" s="290"/>
      <c r="P69" s="303"/>
      <c r="Q69" s="290"/>
      <c r="R69" s="290"/>
      <c r="S69" s="290"/>
      <c r="T69" s="303"/>
      <c r="U69" s="290"/>
      <c r="V69" s="290"/>
      <c r="W69" s="290"/>
      <c r="X69" s="303"/>
      <c r="Y69" s="290"/>
      <c r="Z69" s="290"/>
      <c r="AA69" s="290"/>
      <c r="AB69" s="303"/>
      <c r="AC69" s="292"/>
      <c r="AD69" s="1"/>
      <c r="AE69" s="290"/>
      <c r="AF69" s="303"/>
      <c r="AG69" s="303"/>
      <c r="AH69" s="292"/>
      <c r="AI69" s="1"/>
      <c r="AJ69" s="290"/>
      <c r="AK69" s="303"/>
      <c r="AL69" s="292"/>
      <c r="AM69" s="1"/>
      <c r="AN69" s="290"/>
      <c r="AO69" s="303"/>
      <c r="AP69" s="292"/>
      <c r="AQ69" s="1"/>
      <c r="AR69" s="290"/>
      <c r="AS69" s="303"/>
      <c r="AT69" s="292"/>
      <c r="AU69" s="1"/>
      <c r="AV69" s="290"/>
    </row>
    <row r="70" spans="1:61" x14ac:dyDescent="0.25">
      <c r="D70" s="67"/>
      <c r="H70" s="67"/>
      <c r="L70" s="67"/>
      <c r="P70" s="67"/>
      <c r="T70" s="67"/>
      <c r="X70" s="67"/>
      <c r="AB70" s="67"/>
      <c r="AC70" s="107"/>
      <c r="AD70" s="38"/>
      <c r="AF70" s="67"/>
      <c r="AG70" s="67"/>
      <c r="AH70" s="168"/>
      <c r="AI70" s="139"/>
      <c r="AK70" s="296"/>
      <c r="AL70" s="348"/>
      <c r="AM70" s="289"/>
      <c r="AO70" s="296"/>
      <c r="AP70" s="291"/>
      <c r="AQ70" s="289"/>
      <c r="AS70" s="296"/>
      <c r="AT70" s="348"/>
      <c r="AU70" s="289"/>
    </row>
    <row r="71" spans="1:61" x14ac:dyDescent="0.25">
      <c r="D71" s="67"/>
      <c r="H71" s="67"/>
      <c r="L71" s="67"/>
      <c r="P71" s="67"/>
      <c r="T71" s="67"/>
      <c r="X71" s="67"/>
      <c r="AB71" s="67"/>
      <c r="AC71" s="107"/>
      <c r="AD71" s="38"/>
      <c r="AF71" s="67"/>
      <c r="AG71" s="67"/>
      <c r="AH71" s="168"/>
      <c r="AI71" s="139"/>
      <c r="AK71" s="296"/>
      <c r="AL71" s="348"/>
      <c r="AM71" s="289"/>
      <c r="AO71" s="296"/>
      <c r="AP71" s="291"/>
      <c r="AQ71" s="289"/>
      <c r="AS71" s="296"/>
      <c r="AT71" s="348"/>
      <c r="AU71" s="289"/>
    </row>
    <row r="72" spans="1:61" x14ac:dyDescent="0.25">
      <c r="D72" s="67"/>
      <c r="H72" s="67"/>
      <c r="L72" s="67"/>
      <c r="P72" s="67"/>
      <c r="T72" s="67"/>
      <c r="X72" s="67"/>
      <c r="AB72" s="67"/>
      <c r="AC72" s="107"/>
      <c r="AD72" s="38"/>
      <c r="AF72" s="67"/>
      <c r="AG72" s="67"/>
      <c r="AH72" s="168"/>
      <c r="AI72" s="139"/>
      <c r="AK72" s="296"/>
      <c r="AL72" s="348"/>
      <c r="AM72" s="289"/>
      <c r="AO72" s="296"/>
      <c r="AP72" s="291"/>
      <c r="AQ72" s="289"/>
      <c r="AS72" s="296"/>
      <c r="AT72" s="348"/>
      <c r="AU72" s="289"/>
    </row>
    <row r="73" spans="1:61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1:61" x14ac:dyDescent="0.25">
      <c r="D74" s="67"/>
      <c r="H74" s="67"/>
      <c r="L74" s="67"/>
      <c r="P74" s="67"/>
      <c r="T74" s="67"/>
      <c r="X74" s="67"/>
      <c r="AB74" s="67"/>
      <c r="AC74" s="107"/>
      <c r="AD74" s="38"/>
      <c r="AF74" s="67"/>
      <c r="AG74" s="67"/>
      <c r="AH74" s="168"/>
      <c r="AI74" s="139"/>
      <c r="AK74" s="296"/>
      <c r="AL74" s="348"/>
      <c r="AM74" s="289"/>
      <c r="AO74" s="296"/>
      <c r="AP74" s="291"/>
      <c r="AQ74" s="289"/>
      <c r="AS74" s="296"/>
      <c r="AT74" s="348"/>
      <c r="AU74" s="289"/>
    </row>
    <row r="75" spans="1:61" x14ac:dyDescent="0.25">
      <c r="D75" s="67"/>
      <c r="H75" s="67"/>
      <c r="L75" s="67"/>
      <c r="P75" s="67"/>
      <c r="T75" s="67"/>
      <c r="X75" s="67"/>
      <c r="AB75" s="67"/>
      <c r="AC75" s="107"/>
      <c r="AD75" s="38"/>
      <c r="AF75" s="67"/>
      <c r="AG75" s="67"/>
      <c r="AH75" s="168"/>
      <c r="AI75" s="139"/>
      <c r="AK75" s="296"/>
      <c r="AL75" s="348"/>
      <c r="AM75" s="289"/>
      <c r="AO75" s="296"/>
      <c r="AP75" s="291"/>
      <c r="AQ75" s="289"/>
      <c r="AS75" s="296"/>
      <c r="AT75" s="348"/>
      <c r="AU75" s="289"/>
    </row>
    <row r="76" spans="1:61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1:61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1:61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1:61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1:61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296" t="s">
        <v>1128</v>
      </c>
      <c r="E126" s="135">
        <v>30.35</v>
      </c>
      <c r="F126" s="135">
        <v>25</v>
      </c>
      <c r="G126" s="287"/>
      <c r="H126" s="296"/>
      <c r="I126" s="287"/>
      <c r="J126" s="28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</sheetData>
  <sortState ref="A6:BE10">
    <sortCondition ref="B6:B10"/>
  </sortState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62" orientation="landscape" r:id="rId1"/>
  <headerFooter alignWithMargins="0">
    <oddHeader>&amp;C&amp;"-,Bold"Proposed Budget &amp; Analysis Report for FY22</oddHeader>
    <oddFooter>&amp;C&amp;D&amp;T</oddFooter>
  </headerFooter>
  <rowBreaks count="1" manualBreakCount="1">
    <brk id="5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0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106" customWidth="1"/>
    <col min="3" max="3" width="16" style="106" customWidth="1"/>
    <col min="4" max="4" width="8.140625" style="135" bestFit="1" customWidth="1"/>
    <col min="5" max="5" width="9.28515625" style="135" customWidth="1"/>
    <col min="6" max="6" width="8" style="135" bestFit="1" customWidth="1"/>
    <col min="7" max="7" width="1.85546875" style="137" customWidth="1"/>
    <col min="8" max="8" width="8.140625" style="135" bestFit="1" customWidth="1"/>
    <col min="9" max="9" width="10.140625" style="135" bestFit="1" customWidth="1"/>
    <col min="10" max="10" width="7.140625" style="135" bestFit="1" customWidth="1"/>
    <col min="11" max="11" width="1.85546875" style="137" customWidth="1"/>
    <col min="12" max="12" width="8.140625" style="135" bestFit="1" customWidth="1"/>
    <col min="13" max="13" width="10.140625" style="135" bestFit="1" customWidth="1"/>
    <col min="14" max="14" width="7.140625" style="135" bestFit="1" customWidth="1"/>
    <col min="15" max="15" width="1.85546875" style="137" customWidth="1"/>
    <col min="16" max="16" width="9.5703125" style="135" bestFit="1" customWidth="1"/>
    <col min="17" max="17" width="10.140625" style="135" bestFit="1" customWidth="1"/>
    <col min="18" max="18" width="7.140625" style="135" bestFit="1" customWidth="1"/>
    <col min="19" max="19" width="1.85546875" style="137" customWidth="1"/>
    <col min="20" max="20" width="9.5703125" style="106" bestFit="1" customWidth="1"/>
    <col min="21" max="21" width="10.140625" style="106" bestFit="1" customWidth="1"/>
    <col min="22" max="22" width="7.140625" style="106" bestFit="1" customWidth="1"/>
    <col min="23" max="23" width="1.85546875" style="59" customWidth="1"/>
    <col min="24" max="24" width="9.5703125" style="106" bestFit="1" customWidth="1"/>
    <col min="25" max="25" width="10.140625" style="106" bestFit="1" customWidth="1"/>
    <col min="26" max="26" width="6.140625" style="106" bestFit="1" customWidth="1"/>
    <col min="27" max="27" width="1.85546875" style="59" customWidth="1"/>
    <col min="28" max="28" width="9.5703125" style="106" customWidth="1"/>
    <col min="29" max="29" width="10.140625" style="106" customWidth="1"/>
    <col min="30" max="30" width="6.140625" style="106" customWidth="1"/>
    <col min="31" max="31" width="1.85546875" style="137" customWidth="1"/>
    <col min="32" max="33" width="9.5703125" style="135" bestFit="1" customWidth="1"/>
    <col min="34" max="34" width="10.140625" style="135" bestFit="1" customWidth="1"/>
    <col min="35" max="35" width="6.140625" style="135" customWidth="1"/>
    <col min="36" max="36" width="1.85546875" style="106" customWidth="1"/>
    <col min="37" max="37" width="9.5703125" style="347" customWidth="1"/>
    <col min="38" max="38" width="10.140625" style="347" customWidth="1"/>
    <col min="39" max="39" width="6.140625" style="347" customWidth="1"/>
    <col min="40" max="40" width="2.5703125" style="290" customWidth="1"/>
    <col min="41" max="41" width="9.5703125" style="287" bestFit="1" customWidth="1"/>
    <col min="42" max="42" width="9.85546875" style="287" customWidth="1"/>
    <col min="43" max="43" width="6.140625" style="287" bestFit="1" customWidth="1"/>
    <col min="44" max="44" width="2.5703125" style="290" customWidth="1"/>
    <col min="45" max="45" width="9.5703125" style="347" bestFit="1" customWidth="1"/>
    <col min="46" max="46" width="10.140625" style="347" customWidth="1"/>
    <col min="47" max="47" width="7.7109375" style="347" bestFit="1" customWidth="1"/>
    <col min="48" max="48" width="2.5703125" style="290" hidden="1" customWidth="1"/>
    <col min="49" max="49" width="12" style="60" hidden="1" customWidth="1"/>
    <col min="50" max="50" width="11.7109375" style="60" hidden="1" customWidth="1"/>
    <col min="51" max="51" width="6.140625" style="106" hidden="1" customWidth="1"/>
    <col min="52" max="52" width="22.5703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1484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Z5" s="61"/>
    </row>
    <row r="6" spans="1:52" x14ac:dyDescent="0.25"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36"/>
      <c r="AG6" s="136"/>
      <c r="AH6" s="62"/>
      <c r="AI6" s="139"/>
      <c r="AJ6" s="38"/>
      <c r="AK6" s="62"/>
      <c r="AL6" s="62"/>
      <c r="AM6" s="289"/>
      <c r="AO6" s="292"/>
      <c r="AP6" s="62"/>
      <c r="AQ6" s="289"/>
      <c r="AS6" s="292"/>
      <c r="AT6" s="62"/>
      <c r="AU6" s="289"/>
      <c r="AY6" s="38"/>
      <c r="AZ6" s="135"/>
    </row>
    <row r="7" spans="1:52" s="64" customFormat="1" x14ac:dyDescent="0.25">
      <c r="A7" s="147"/>
      <c r="B7" s="147"/>
      <c r="C7" s="147" t="s">
        <v>26</v>
      </c>
      <c r="D7" s="148"/>
      <c r="E7" s="148"/>
      <c r="F7" s="149"/>
      <c r="G7" s="147"/>
      <c r="H7" s="148"/>
      <c r="I7" s="148"/>
      <c r="J7" s="149"/>
      <c r="K7" s="147"/>
      <c r="L7" s="148"/>
      <c r="M7" s="148"/>
      <c r="N7" s="149"/>
      <c r="O7" s="147"/>
      <c r="P7" s="148"/>
      <c r="Q7" s="148"/>
      <c r="R7" s="149"/>
      <c r="S7" s="147"/>
      <c r="T7" s="148"/>
      <c r="U7" s="148"/>
      <c r="V7" s="149"/>
      <c r="W7" s="147"/>
      <c r="X7" s="148"/>
      <c r="Y7" s="148"/>
      <c r="Z7" s="149"/>
      <c r="AA7" s="147"/>
      <c r="AB7" s="148"/>
      <c r="AC7" s="148"/>
      <c r="AD7" s="149"/>
      <c r="AE7" s="147"/>
      <c r="AF7" s="150"/>
      <c r="AG7" s="150"/>
      <c r="AH7" s="148"/>
      <c r="AI7" s="149"/>
      <c r="AJ7" s="149"/>
      <c r="AK7" s="148"/>
      <c r="AL7" s="148"/>
      <c r="AM7" s="149"/>
      <c r="AN7" s="147"/>
      <c r="AO7" s="148"/>
      <c r="AP7" s="148"/>
      <c r="AQ7" s="149"/>
      <c r="AR7" s="147"/>
      <c r="AS7" s="148"/>
      <c r="AT7" s="148"/>
      <c r="AU7" s="149"/>
      <c r="AV7" s="147"/>
      <c r="AW7" s="150"/>
      <c r="AX7" s="148"/>
      <c r="AY7" s="149"/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62"/>
      <c r="AL8" s="62"/>
      <c r="AM8" s="289"/>
      <c r="AO8" s="62"/>
      <c r="AP8" s="62"/>
      <c r="AQ8" s="289"/>
      <c r="AS8" s="62"/>
      <c r="AT8" s="62"/>
      <c r="AU8" s="289"/>
      <c r="AY8" s="38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Y9" s="38"/>
      <c r="AZ9" s="61"/>
    </row>
    <row r="10" spans="1:52" x14ac:dyDescent="0.25">
      <c r="A10" s="106" t="s">
        <v>547</v>
      </c>
      <c r="B10" s="106">
        <v>5315</v>
      </c>
      <c r="C10" s="106" t="s">
        <v>1359</v>
      </c>
      <c r="D10" s="62">
        <v>300</v>
      </c>
      <c r="E10" s="62">
        <v>300</v>
      </c>
      <c r="F10" s="139"/>
      <c r="H10" s="62">
        <v>500</v>
      </c>
      <c r="I10" s="62">
        <v>500</v>
      </c>
      <c r="J10" s="139"/>
      <c r="L10" s="62">
        <v>700</v>
      </c>
      <c r="M10" s="62">
        <v>500</v>
      </c>
      <c r="N10" s="139"/>
      <c r="P10" s="62">
        <v>1000</v>
      </c>
      <c r="Q10" s="62">
        <v>500</v>
      </c>
      <c r="R10" s="139"/>
      <c r="T10" s="62">
        <v>1200</v>
      </c>
      <c r="U10" s="62">
        <v>500</v>
      </c>
      <c r="V10" s="139"/>
      <c r="W10" s="137"/>
      <c r="X10" s="62">
        <v>1200</v>
      </c>
      <c r="Y10" s="62">
        <v>1200</v>
      </c>
      <c r="Z10" s="139"/>
      <c r="AA10" s="137"/>
      <c r="AB10" s="62">
        <v>1200</v>
      </c>
      <c r="AC10" s="62">
        <v>1200</v>
      </c>
      <c r="AD10" s="139"/>
      <c r="AF10" s="136">
        <v>1200</v>
      </c>
      <c r="AG10" s="136">
        <v>1200</v>
      </c>
      <c r="AH10" s="62">
        <v>1200</v>
      </c>
      <c r="AI10" s="139">
        <f>(AG10-AB10)/AB10</f>
        <v>0</v>
      </c>
      <c r="AJ10" s="38"/>
      <c r="AK10" s="62">
        <v>1200</v>
      </c>
      <c r="AL10" s="62">
        <v>1200</v>
      </c>
      <c r="AM10" s="289">
        <f>(AK10-AG10)/AG10</f>
        <v>0</v>
      </c>
      <c r="AO10" s="62">
        <v>1200</v>
      </c>
      <c r="AP10" s="62">
        <v>1200</v>
      </c>
      <c r="AQ10" s="289">
        <f>(AO10-AK10)/AK10</f>
        <v>0</v>
      </c>
      <c r="AS10" s="62">
        <v>2000</v>
      </c>
      <c r="AT10" s="62">
        <v>0</v>
      </c>
      <c r="AU10" s="289">
        <f>(AS10-AO10)/AO10</f>
        <v>0.66666666666666663</v>
      </c>
      <c r="AW10" s="60">
        <v>2000</v>
      </c>
      <c r="AX10" s="60">
        <f>AW10-AS10</f>
        <v>0</v>
      </c>
      <c r="AY10" s="289">
        <f>(AW10-AS10)/AS10</f>
        <v>0</v>
      </c>
      <c r="AZ10" s="140" t="s">
        <v>900</v>
      </c>
    </row>
    <row r="11" spans="1:52" s="64" customFormat="1" x14ac:dyDescent="0.25">
      <c r="A11" s="142"/>
      <c r="B11" s="142"/>
      <c r="C11" s="142" t="s">
        <v>168</v>
      </c>
      <c r="D11" s="143">
        <f>SUM(D10:D10)</f>
        <v>300</v>
      </c>
      <c r="E11" s="143">
        <f>SUM(E10:E10)</f>
        <v>300</v>
      </c>
      <c r="F11" s="144">
        <v>6</v>
      </c>
      <c r="G11" s="142"/>
      <c r="H11" s="143">
        <f>SUM(H10:H10)</f>
        <v>500</v>
      </c>
      <c r="I11" s="143">
        <f>SUM(I10:I10)</f>
        <v>500</v>
      </c>
      <c r="J11" s="144">
        <f>(H11-D11)/D11</f>
        <v>0.66666666666666663</v>
      </c>
      <c r="K11" s="142"/>
      <c r="L11" s="143">
        <f>SUM(L10:L10)</f>
        <v>700</v>
      </c>
      <c r="M11" s="143">
        <f>SUM(M10:M10)</f>
        <v>500</v>
      </c>
      <c r="N11" s="144">
        <f>(L11-H11)/H11</f>
        <v>0.4</v>
      </c>
      <c r="O11" s="142"/>
      <c r="P11" s="143">
        <f>SUM(P10:P10)</f>
        <v>1000</v>
      </c>
      <c r="Q11" s="143">
        <f>SUM(Q10:Q10)</f>
        <v>500</v>
      </c>
      <c r="R11" s="144">
        <f>(P11-L11)/L11</f>
        <v>0.42857142857142855</v>
      </c>
      <c r="S11" s="142"/>
      <c r="T11" s="143">
        <f>SUM(T10:T10)</f>
        <v>1200</v>
      </c>
      <c r="U11" s="143">
        <f>SUM(U10:U10)</f>
        <v>500</v>
      </c>
      <c r="V11" s="144">
        <f>(T11-P11)/P11</f>
        <v>0.2</v>
      </c>
      <c r="W11" s="142"/>
      <c r="X11" s="143">
        <f>SUM(X10:X10)</f>
        <v>1200</v>
      </c>
      <c r="Y11" s="143">
        <f>SUM(Y10:Y10)</f>
        <v>1200</v>
      </c>
      <c r="Z11" s="144">
        <f>(X11-T11)/T11</f>
        <v>0</v>
      </c>
      <c r="AA11" s="142"/>
      <c r="AB11" s="143">
        <f>SUM(AB10:AB10)</f>
        <v>1200</v>
      </c>
      <c r="AC11" s="143">
        <f>SUM(AC10:AC10)</f>
        <v>1200</v>
      </c>
      <c r="AD11" s="144">
        <f>(AB11-X11)/X11</f>
        <v>0</v>
      </c>
      <c r="AE11" s="142"/>
      <c r="AF11" s="143">
        <f>SUM(AF10:AF10)</f>
        <v>1200</v>
      </c>
      <c r="AG11" s="143">
        <f>SUM(AG10:AG10)</f>
        <v>1200</v>
      </c>
      <c r="AH11" s="143">
        <f>SUM(AH10:AH10)</f>
        <v>1200</v>
      </c>
      <c r="AI11" s="144">
        <f>(AG11-AB11)/AB11</f>
        <v>0</v>
      </c>
      <c r="AJ11" s="144"/>
      <c r="AK11" s="294">
        <f>SUM(AK10:AK10)</f>
        <v>1200</v>
      </c>
      <c r="AL11" s="294">
        <f>SUM(AL10:AL10)</f>
        <v>1200</v>
      </c>
      <c r="AM11" s="144">
        <f>(AK11-AG11)/AG11</f>
        <v>0</v>
      </c>
      <c r="AN11" s="142"/>
      <c r="AO11" s="294">
        <f>SUM(AO10:AO10)</f>
        <v>1200</v>
      </c>
      <c r="AP11" s="294">
        <f>SUM(AP10:AP10)</f>
        <v>1200</v>
      </c>
      <c r="AQ11" s="144">
        <f>(AO11-AK11)/AK11</f>
        <v>0</v>
      </c>
      <c r="AR11" s="142"/>
      <c r="AS11" s="294">
        <f>SUM(AS10:AS10)</f>
        <v>2000</v>
      </c>
      <c r="AT11" s="294">
        <f>SUM(AT10:AT10)</f>
        <v>0</v>
      </c>
      <c r="AU11" s="144">
        <f>(AS11-AO11)/AO11</f>
        <v>0.66666666666666663</v>
      </c>
      <c r="AV11" s="142"/>
      <c r="AW11" s="146">
        <f>SUM(AW10)</f>
        <v>2000</v>
      </c>
      <c r="AX11" s="143">
        <f>SUM(AX10)</f>
        <v>0</v>
      </c>
      <c r="AY11" s="144">
        <f>(AW11-AS11)/AS11</f>
        <v>0</v>
      </c>
      <c r="AZ11" s="142"/>
    </row>
    <row r="12" spans="1:52" s="135" customFormat="1" x14ac:dyDescent="0.25">
      <c r="D12" s="62"/>
      <c r="E12" s="62"/>
      <c r="F12" s="139"/>
      <c r="G12" s="137"/>
      <c r="H12" s="62"/>
      <c r="I12" s="62"/>
      <c r="J12" s="139"/>
      <c r="K12" s="137"/>
      <c r="L12" s="62"/>
      <c r="M12" s="62"/>
      <c r="N12" s="139"/>
      <c r="O12" s="137"/>
      <c r="P12" s="62"/>
      <c r="Q12" s="62"/>
      <c r="R12" s="139"/>
      <c r="S12" s="137"/>
      <c r="T12" s="62"/>
      <c r="U12" s="62"/>
      <c r="V12" s="139"/>
      <c r="W12" s="137"/>
      <c r="X12" s="62"/>
      <c r="Y12" s="62"/>
      <c r="Z12" s="139"/>
      <c r="AA12" s="137"/>
      <c r="AB12" s="62"/>
      <c r="AC12" s="62"/>
      <c r="AD12" s="139"/>
      <c r="AE12" s="137"/>
      <c r="AF12" s="62"/>
      <c r="AG12" s="62"/>
      <c r="AH12" s="62"/>
      <c r="AI12" s="139"/>
      <c r="AJ12" s="139"/>
      <c r="AK12" s="62"/>
      <c r="AL12" s="62"/>
      <c r="AM12" s="289"/>
      <c r="AN12" s="290"/>
      <c r="AO12" s="62"/>
      <c r="AP12" s="62"/>
      <c r="AQ12" s="289"/>
      <c r="AR12" s="290"/>
      <c r="AS12" s="62"/>
      <c r="AT12" s="62"/>
      <c r="AU12" s="289"/>
      <c r="AV12" s="290"/>
      <c r="AW12" s="136"/>
      <c r="AX12" s="136"/>
      <c r="AY12" s="289"/>
    </row>
    <row r="13" spans="1:52" s="64" customFormat="1" ht="12.75" x14ac:dyDescent="0.2">
      <c r="A13" s="151"/>
      <c r="B13" s="151"/>
      <c r="C13" s="156" t="s">
        <v>169</v>
      </c>
      <c r="D13" s="153">
        <f>D7+D11</f>
        <v>300</v>
      </c>
      <c r="E13" s="153">
        <f>E7+E11</f>
        <v>300</v>
      </c>
      <c r="F13" s="154">
        <v>0.4</v>
      </c>
      <c r="G13" s="151"/>
      <c r="H13" s="153">
        <f>H7+H11</f>
        <v>500</v>
      </c>
      <c r="I13" s="153">
        <f>I7+I11</f>
        <v>500</v>
      </c>
      <c r="J13" s="154">
        <f>(H13-D13)/D13</f>
        <v>0.66666666666666663</v>
      </c>
      <c r="K13" s="151"/>
      <c r="L13" s="153">
        <f>L7+L11</f>
        <v>700</v>
      </c>
      <c r="M13" s="153">
        <f>M7+M11</f>
        <v>500</v>
      </c>
      <c r="N13" s="154">
        <f>(L13-H13)/H13</f>
        <v>0.4</v>
      </c>
      <c r="O13" s="151"/>
      <c r="P13" s="153">
        <f>P7+P11</f>
        <v>1000</v>
      </c>
      <c r="Q13" s="153">
        <f>Q7+Q11</f>
        <v>500</v>
      </c>
      <c r="R13" s="154">
        <f>(P13-L13)/L13</f>
        <v>0.42857142857142855</v>
      </c>
      <c r="S13" s="151"/>
      <c r="T13" s="153">
        <f>T7+T11</f>
        <v>1200</v>
      </c>
      <c r="U13" s="153">
        <f>U7+U11</f>
        <v>500</v>
      </c>
      <c r="V13" s="154">
        <f>(T13-P13)/P13</f>
        <v>0.2</v>
      </c>
      <c r="W13" s="151"/>
      <c r="X13" s="153">
        <f>X7+X11</f>
        <v>1200</v>
      </c>
      <c r="Y13" s="153">
        <f>Y7+Y11</f>
        <v>1200</v>
      </c>
      <c r="Z13" s="154">
        <f>(X13-T13)/T13</f>
        <v>0</v>
      </c>
      <c r="AA13" s="151"/>
      <c r="AB13" s="153">
        <f>AB7+AB11</f>
        <v>1200</v>
      </c>
      <c r="AC13" s="153">
        <f>AC7+AC11</f>
        <v>1200</v>
      </c>
      <c r="AD13" s="154">
        <f>(AB13-X13)/X13</f>
        <v>0</v>
      </c>
      <c r="AE13" s="151"/>
      <c r="AF13" s="153">
        <f>AF7+AF11</f>
        <v>1200</v>
      </c>
      <c r="AG13" s="153">
        <f>AG7+AG11</f>
        <v>1200</v>
      </c>
      <c r="AH13" s="153">
        <f>AH7+AH11</f>
        <v>1200</v>
      </c>
      <c r="AI13" s="154">
        <f>(AG13-AB13)/AB13</f>
        <v>0</v>
      </c>
      <c r="AJ13" s="154"/>
      <c r="AK13" s="295">
        <f>AK7+AK11</f>
        <v>1200</v>
      </c>
      <c r="AL13" s="295">
        <f>AL7+AL11</f>
        <v>1200</v>
      </c>
      <c r="AM13" s="154">
        <f>(AK13-AG13)/AG13</f>
        <v>0</v>
      </c>
      <c r="AN13" s="151"/>
      <c r="AO13" s="295">
        <f>AO7+AO11</f>
        <v>1200</v>
      </c>
      <c r="AP13" s="295">
        <f>AP7+AP11</f>
        <v>1200</v>
      </c>
      <c r="AQ13" s="154">
        <f>(AO13-AK13)/AK13</f>
        <v>0</v>
      </c>
      <c r="AR13" s="151"/>
      <c r="AS13" s="295">
        <f>AS7+AS11</f>
        <v>2000</v>
      </c>
      <c r="AT13" s="295">
        <f>AT7+AT11</f>
        <v>0</v>
      </c>
      <c r="AU13" s="154">
        <f>(AS13-AO13)/AO13</f>
        <v>0.66666666666666663</v>
      </c>
      <c r="AV13" s="151"/>
      <c r="AW13" s="155">
        <f>SUM(AW7+AW11)</f>
        <v>2000</v>
      </c>
      <c r="AX13" s="155">
        <f>SUM(AX7+AX11)</f>
        <v>0</v>
      </c>
      <c r="AY13" s="154">
        <f>(AW13-AS13)/AS13</f>
        <v>0</v>
      </c>
      <c r="AZ13" s="156"/>
    </row>
    <row r="14" spans="1:52" x14ac:dyDescent="0.25">
      <c r="D14" s="67"/>
      <c r="H14" s="67"/>
      <c r="L14" s="67"/>
      <c r="P14" s="67"/>
      <c r="T14" s="67"/>
      <c r="X14" s="67"/>
      <c r="AB14" s="67"/>
      <c r="AF14" s="67"/>
      <c r="AG14" s="67"/>
      <c r="AK14" s="296"/>
      <c r="AO14" s="296"/>
      <c r="AS14" s="296"/>
    </row>
    <row r="15" spans="1:52" s="61" customFormat="1" thickBot="1" x14ac:dyDescent="0.25">
      <c r="C15" s="61" t="s">
        <v>170</v>
      </c>
      <c r="D15" s="69"/>
      <c r="E15" s="68">
        <f>D13-E13</f>
        <v>0</v>
      </c>
      <c r="G15" s="65"/>
      <c r="H15" s="69"/>
      <c r="I15" s="68">
        <f>H13-I13</f>
        <v>0</v>
      </c>
      <c r="K15" s="65"/>
      <c r="L15" s="69"/>
      <c r="M15" s="68">
        <f>L13-M13</f>
        <v>200</v>
      </c>
      <c r="O15" s="65"/>
      <c r="P15" s="69"/>
      <c r="Q15" s="68">
        <f>P13-Q13</f>
        <v>500</v>
      </c>
      <c r="S15" s="65"/>
      <c r="T15" s="69"/>
      <c r="U15" s="68">
        <f>T13-U13</f>
        <v>700</v>
      </c>
      <c r="W15" s="65"/>
      <c r="X15" s="69"/>
      <c r="Y15" s="68">
        <f>X13-Y13</f>
        <v>0</v>
      </c>
      <c r="AA15" s="65"/>
      <c r="AB15" s="69"/>
      <c r="AC15" s="68">
        <f>AB13-AC13</f>
        <v>0</v>
      </c>
      <c r="AE15" s="65"/>
      <c r="AF15" s="69"/>
      <c r="AG15" s="69"/>
      <c r="AH15" s="68">
        <f>AF13-AH13</f>
        <v>0</v>
      </c>
      <c r="AK15" s="69"/>
      <c r="AL15" s="68">
        <f>AK13-AL13</f>
        <v>0</v>
      </c>
      <c r="AN15" s="65"/>
      <c r="AO15" s="69"/>
      <c r="AP15" s="68">
        <f>AO13-AP13</f>
        <v>0</v>
      </c>
      <c r="AR15" s="65"/>
      <c r="AS15" s="69"/>
      <c r="AT15" s="68">
        <f>AS13-AT13</f>
        <v>2000</v>
      </c>
      <c r="AV15" s="65"/>
      <c r="AW15" s="70"/>
      <c r="AX15" s="70"/>
    </row>
    <row r="16" spans="1:52" ht="14.25" thickTop="1" x14ac:dyDescent="0.25">
      <c r="D16" s="67"/>
      <c r="F16" s="139"/>
      <c r="H16" s="67"/>
      <c r="J16" s="139"/>
      <c r="L16" s="67"/>
      <c r="N16" s="139"/>
      <c r="P16" s="67"/>
      <c r="R16" s="139"/>
      <c r="T16" s="67"/>
      <c r="V16" s="38"/>
      <c r="X16" s="67"/>
      <c r="AB16" s="67"/>
      <c r="AF16" s="67"/>
      <c r="AG16" s="67"/>
      <c r="AK16" s="296"/>
      <c r="AO16" s="296"/>
      <c r="AS16" s="296"/>
    </row>
    <row r="17" spans="4:45" x14ac:dyDescent="0.25">
      <c r="D17" s="67"/>
      <c r="F17" s="139"/>
      <c r="H17" s="67"/>
      <c r="J17" s="139"/>
      <c r="L17" s="67"/>
      <c r="N17" s="139"/>
      <c r="P17" s="67"/>
      <c r="R17" s="139"/>
      <c r="T17" s="67"/>
      <c r="V17" s="38"/>
      <c r="X17" s="67"/>
      <c r="AB17" s="67"/>
      <c r="AF17" s="67"/>
      <c r="AG17" s="67"/>
      <c r="AK17" s="296"/>
      <c r="AO17" s="296"/>
      <c r="AS17" s="296"/>
    </row>
    <row r="18" spans="4:45" x14ac:dyDescent="0.25">
      <c r="D18" s="67"/>
      <c r="F18" s="139"/>
      <c r="H18" s="67"/>
      <c r="J18" s="139"/>
      <c r="L18" s="67"/>
      <c r="N18" s="139"/>
      <c r="P18" s="67"/>
      <c r="R18" s="139"/>
      <c r="T18" s="67"/>
      <c r="V18" s="38"/>
      <c r="X18" s="67"/>
      <c r="AB18" s="67"/>
      <c r="AF18" s="67"/>
      <c r="AG18" s="67"/>
      <c r="AK18" s="296"/>
      <c r="AO18" s="296"/>
      <c r="AS18" s="296"/>
    </row>
    <row r="19" spans="4:45" x14ac:dyDescent="0.25">
      <c r="D19" s="67"/>
      <c r="F19" s="139"/>
      <c r="H19" s="67"/>
      <c r="J19" s="139"/>
      <c r="L19" s="67"/>
      <c r="N19" s="139"/>
      <c r="P19" s="67"/>
      <c r="R19" s="139"/>
      <c r="T19" s="67"/>
      <c r="V19" s="38"/>
      <c r="X19" s="67"/>
      <c r="AB19" s="67"/>
      <c r="AF19" s="67"/>
      <c r="AG19" s="67"/>
      <c r="AK19" s="296"/>
      <c r="AO19" s="296"/>
      <c r="AS19" s="296"/>
    </row>
    <row r="20" spans="4:45" x14ac:dyDescent="0.25">
      <c r="D20" s="67"/>
      <c r="F20" s="139"/>
      <c r="H20" s="67"/>
      <c r="J20" s="139"/>
      <c r="L20" s="67"/>
      <c r="N20" s="139"/>
      <c r="P20" s="67"/>
      <c r="R20" s="139"/>
      <c r="T20" s="67"/>
      <c r="V20" s="38"/>
      <c r="X20" s="67"/>
      <c r="AB20" s="67"/>
      <c r="AF20" s="67"/>
      <c r="AG20" s="67"/>
      <c r="AK20" s="296"/>
      <c r="AO20" s="296"/>
      <c r="AS20" s="296"/>
    </row>
    <row r="21" spans="4:45" x14ac:dyDescent="0.25">
      <c r="D21" s="67"/>
      <c r="F21" s="139"/>
      <c r="H21" s="67"/>
      <c r="J21" s="139"/>
      <c r="L21" s="67"/>
      <c r="N21" s="139"/>
      <c r="P21" s="67"/>
      <c r="R21" s="139"/>
      <c r="T21" s="67"/>
      <c r="V21" s="38"/>
      <c r="X21" s="67"/>
      <c r="AB21" s="67"/>
      <c r="AF21" s="67"/>
      <c r="AG21" s="67"/>
      <c r="AK21" s="296"/>
      <c r="AO21" s="296"/>
      <c r="AS21" s="296"/>
    </row>
    <row r="22" spans="4:45" x14ac:dyDescent="0.25">
      <c r="D22" s="67"/>
      <c r="F22" s="139"/>
      <c r="H22" s="67"/>
      <c r="J22" s="139"/>
      <c r="L22" s="67"/>
      <c r="N22" s="139"/>
      <c r="P22" s="67"/>
      <c r="R22" s="139"/>
      <c r="T22" s="67"/>
      <c r="V22" s="38"/>
      <c r="X22" s="67"/>
      <c r="AB22" s="67"/>
      <c r="AF22" s="67"/>
      <c r="AG22" s="67"/>
      <c r="AK22" s="296"/>
      <c r="AO22" s="296"/>
      <c r="AS22" s="296"/>
    </row>
    <row r="23" spans="4:45" x14ac:dyDescent="0.25">
      <c r="D23" s="67"/>
      <c r="F23" s="139"/>
      <c r="H23" s="67"/>
      <c r="J23" s="139"/>
      <c r="L23" s="67"/>
      <c r="N23" s="139"/>
      <c r="P23" s="67"/>
      <c r="R23" s="139"/>
      <c r="T23" s="67"/>
      <c r="V23" s="38"/>
      <c r="X23" s="67"/>
      <c r="AB23" s="67"/>
      <c r="AF23" s="67"/>
      <c r="AG23" s="67"/>
      <c r="AK23" s="296"/>
      <c r="AO23" s="296"/>
      <c r="AS23" s="296"/>
    </row>
    <row r="24" spans="4:45" x14ac:dyDescent="0.25">
      <c r="D24" s="67"/>
      <c r="F24" s="139"/>
      <c r="H24" s="67"/>
      <c r="J24" s="139"/>
      <c r="L24" s="67"/>
      <c r="N24" s="139"/>
      <c r="P24" s="67"/>
      <c r="R24" s="139"/>
      <c r="T24" s="67"/>
      <c r="V24" s="38"/>
      <c r="X24" s="67"/>
      <c r="AB24" s="67"/>
      <c r="AF24" s="67"/>
      <c r="AG24" s="67"/>
      <c r="AK24" s="296"/>
      <c r="AO24" s="296"/>
      <c r="AS24" s="296"/>
    </row>
    <row r="25" spans="4:45" x14ac:dyDescent="0.25">
      <c r="D25" s="67"/>
      <c r="F25" s="139"/>
      <c r="H25" s="67"/>
      <c r="J25" s="139"/>
      <c r="L25" s="67"/>
      <c r="N25" s="139"/>
      <c r="P25" s="67"/>
      <c r="R25" s="139"/>
      <c r="T25" s="67"/>
      <c r="V25" s="38"/>
      <c r="X25" s="67"/>
      <c r="AB25" s="67"/>
      <c r="AF25" s="67"/>
      <c r="AG25" s="67"/>
      <c r="AK25" s="296"/>
      <c r="AO25" s="296"/>
      <c r="AS25" s="296"/>
    </row>
    <row r="26" spans="4:45" x14ac:dyDescent="0.25">
      <c r="D26" s="67"/>
      <c r="F26" s="139"/>
      <c r="H26" s="67"/>
      <c r="J26" s="139"/>
      <c r="L26" s="67"/>
      <c r="N26" s="139"/>
      <c r="P26" s="67"/>
      <c r="R26" s="139"/>
      <c r="T26" s="67"/>
      <c r="V26" s="38"/>
      <c r="X26" s="67"/>
      <c r="AB26" s="67"/>
      <c r="AF26" s="67"/>
      <c r="AG26" s="67"/>
      <c r="AK26" s="296"/>
      <c r="AO26" s="296"/>
      <c r="AS26" s="296"/>
    </row>
    <row r="27" spans="4:45" x14ac:dyDescent="0.25">
      <c r="D27" s="67"/>
      <c r="F27" s="139"/>
      <c r="H27" s="67"/>
      <c r="J27" s="139"/>
      <c r="L27" s="67"/>
      <c r="N27" s="139"/>
      <c r="P27" s="67"/>
      <c r="R27" s="139"/>
      <c r="T27" s="67"/>
      <c r="V27" s="38"/>
      <c r="X27" s="67"/>
      <c r="AB27" s="67"/>
      <c r="AF27" s="67"/>
      <c r="AG27" s="67"/>
      <c r="AK27" s="296"/>
      <c r="AO27" s="296"/>
      <c r="AS27" s="296"/>
    </row>
    <row r="28" spans="4:45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</row>
    <row r="29" spans="4:45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6"/>
      <c r="AS29" s="296"/>
    </row>
    <row r="30" spans="4:45" x14ac:dyDescent="0.25">
      <c r="D30" s="67"/>
      <c r="F30" s="139"/>
      <c r="H30" s="67"/>
      <c r="J30" s="139"/>
      <c r="L30" s="67"/>
      <c r="N30" s="139"/>
      <c r="P30" s="67"/>
      <c r="R30" s="139"/>
      <c r="T30" s="67"/>
      <c r="V30" s="38"/>
      <c r="X30" s="67"/>
      <c r="AB30" s="67"/>
      <c r="AF30" s="67"/>
      <c r="AG30" s="67"/>
      <c r="AK30" s="296"/>
      <c r="AO30" s="296"/>
      <c r="AS30" s="296"/>
    </row>
    <row r="31" spans="4:45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</row>
    <row r="32" spans="4:45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296" t="s">
        <v>1128</v>
      </c>
      <c r="E125" s="135">
        <v>30.35</v>
      </c>
      <c r="F125" s="135">
        <v>25</v>
      </c>
      <c r="G125" s="290"/>
      <c r="H125" s="296"/>
      <c r="I125" s="287"/>
      <c r="J125" s="28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3"/>
  <sheetViews>
    <sheetView tabSelected="1" zoomScaleNormal="100" zoomScaleSheetLayoutView="100" workbookViewId="0">
      <pane xSplit="3" ySplit="4" topLeftCell="D5" activePane="bottomRight" state="frozen"/>
      <selection pane="topRight"/>
      <selection pane="bottomLeft"/>
      <selection pane="bottomRight" activeCell="D5" sqref="D5"/>
    </sheetView>
  </sheetViews>
  <sheetFormatPr defaultRowHeight="16.5" x14ac:dyDescent="0.3"/>
  <cols>
    <col min="1" max="1" width="21.85546875" style="354" bestFit="1" customWidth="1"/>
    <col min="2" max="2" width="5.7109375" style="354" customWidth="1"/>
    <col min="3" max="3" width="25.7109375" style="354" customWidth="1"/>
    <col min="4" max="4" width="9" style="354" bestFit="1" customWidth="1"/>
    <col min="5" max="5" width="9.28515625" style="354" customWidth="1"/>
    <col min="6" max="6" width="9" style="354" bestFit="1" customWidth="1"/>
    <col min="7" max="7" width="1.5703125" style="353" customWidth="1"/>
    <col min="8" max="8" width="9" style="354" bestFit="1" customWidth="1"/>
    <col min="9" max="9" width="10.140625" style="354" bestFit="1" customWidth="1"/>
    <col min="10" max="10" width="6.7109375" style="354" bestFit="1" customWidth="1"/>
    <col min="11" max="11" width="1.5703125" style="353" customWidth="1"/>
    <col min="12" max="12" width="9" style="354" bestFit="1" customWidth="1"/>
    <col min="13" max="13" width="10.140625" style="354" bestFit="1" customWidth="1"/>
    <col min="14" max="14" width="6.7109375" style="354" bestFit="1" customWidth="1"/>
    <col min="15" max="15" width="1.5703125" style="353" customWidth="1"/>
    <col min="16" max="16" width="9" style="354" bestFit="1" customWidth="1"/>
    <col min="17" max="17" width="10.140625" style="354" bestFit="1" customWidth="1"/>
    <col min="18" max="18" width="6.7109375" style="354" bestFit="1" customWidth="1"/>
    <col min="19" max="19" width="1.5703125" style="353" customWidth="1"/>
    <col min="20" max="20" width="9" style="354" bestFit="1" customWidth="1"/>
    <col min="21" max="21" width="10.140625" style="354" bestFit="1" customWidth="1"/>
    <col min="22" max="22" width="6.7109375" style="354" bestFit="1" customWidth="1"/>
    <col min="23" max="23" width="1.5703125" style="353" customWidth="1"/>
    <col min="24" max="24" width="9" style="354" bestFit="1" customWidth="1"/>
    <col min="25" max="25" width="10.140625" style="354" customWidth="1"/>
    <col min="26" max="26" width="8" style="354" bestFit="1" customWidth="1"/>
    <col min="27" max="27" width="1.5703125" style="353" customWidth="1"/>
    <col min="28" max="28" width="9" style="354" bestFit="1" customWidth="1"/>
    <col min="29" max="29" width="11.5703125" style="354" bestFit="1" customWidth="1"/>
    <col min="30" max="30" width="6.85546875" style="354" bestFit="1" customWidth="1"/>
    <col min="31" max="31" width="5" style="353" customWidth="1"/>
    <col min="32" max="32" width="9" style="354" bestFit="1" customWidth="1"/>
    <col min="33" max="33" width="9.28515625" style="354" bestFit="1" customWidth="1"/>
    <col min="34" max="34" width="10.140625" style="354" bestFit="1" customWidth="1"/>
    <col min="35" max="35" width="6.85546875" style="354" bestFit="1" customWidth="1"/>
    <col min="36" max="36" width="4.42578125" style="354" customWidth="1"/>
    <col min="37" max="37" width="9" style="354" customWidth="1"/>
    <col min="38" max="38" width="10.140625" style="354" customWidth="1"/>
    <col min="39" max="39" width="6.85546875" style="354" customWidth="1"/>
    <col min="40" max="40" width="2.5703125" style="354" customWidth="1"/>
    <col min="41" max="41" width="9" style="354" bestFit="1" customWidth="1"/>
    <col min="42" max="42" width="9.85546875" style="354" customWidth="1"/>
    <col min="43" max="43" width="9.7109375" style="354" bestFit="1" customWidth="1"/>
    <col min="44" max="44" width="2.28515625" style="354" customWidth="1"/>
    <col min="45" max="45" width="9" style="354" bestFit="1" customWidth="1"/>
    <col min="46" max="46" width="10.140625" style="354" customWidth="1"/>
    <col min="47" max="47" width="6.85546875" style="354" bestFit="1" customWidth="1"/>
    <col min="48" max="48" width="2.5703125" style="354" hidden="1" customWidth="1"/>
    <col min="49" max="49" width="12" style="358" hidden="1" customWidth="1"/>
    <col min="50" max="50" width="11" style="358" hidden="1" customWidth="1"/>
    <col min="51" max="51" width="6.85546875" style="354" hidden="1" customWidth="1"/>
    <col min="52" max="52" width="26.28515625" style="354" hidden="1" customWidth="1"/>
    <col min="53" max="58" width="0" style="354" hidden="1" customWidth="1"/>
    <col min="59" max="16384" width="9.140625" style="354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474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1214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1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1"/>
      <c r="AW4" s="525" t="s">
        <v>163</v>
      </c>
      <c r="AX4" s="526" t="s">
        <v>30</v>
      </c>
      <c r="AY4" s="527" t="s">
        <v>721</v>
      </c>
      <c r="AZ4" s="541" t="s">
        <v>164</v>
      </c>
    </row>
    <row r="5" spans="1:52" x14ac:dyDescent="0.3">
      <c r="A5" s="195" t="s">
        <v>161</v>
      </c>
      <c r="C5" s="351" t="s">
        <v>165</v>
      </c>
      <c r="AJ5" s="353"/>
      <c r="AN5" s="353"/>
      <c r="AV5" s="353"/>
      <c r="AW5" s="353"/>
      <c r="AX5" s="353"/>
      <c r="AZ5" s="351"/>
    </row>
    <row r="6" spans="1:52" x14ac:dyDescent="0.3">
      <c r="D6" s="366"/>
      <c r="E6" s="366"/>
      <c r="F6" s="357"/>
      <c r="H6" s="366"/>
      <c r="I6" s="366"/>
      <c r="J6" s="357"/>
      <c r="L6" s="366"/>
      <c r="M6" s="366"/>
      <c r="N6" s="357"/>
      <c r="P6" s="366"/>
      <c r="Q6" s="366"/>
      <c r="R6" s="357"/>
      <c r="T6" s="366"/>
      <c r="U6" s="366"/>
      <c r="V6" s="357"/>
      <c r="X6" s="366"/>
      <c r="Y6" s="366"/>
      <c r="Z6" s="357"/>
      <c r="AB6" s="366"/>
      <c r="AC6" s="366"/>
      <c r="AD6" s="357"/>
      <c r="AF6" s="358"/>
      <c r="AG6" s="358"/>
      <c r="AH6" s="366"/>
      <c r="AI6" s="357"/>
      <c r="AJ6" s="353"/>
      <c r="AK6" s="358"/>
      <c r="AL6" s="366"/>
      <c r="AM6" s="357"/>
      <c r="AN6" s="353"/>
      <c r="AO6" s="358"/>
      <c r="AP6" s="366"/>
      <c r="AQ6" s="357"/>
      <c r="AR6" s="357"/>
      <c r="AS6" s="358"/>
      <c r="AT6" s="366"/>
      <c r="AU6" s="357"/>
      <c r="AV6" s="353"/>
      <c r="AY6" s="357"/>
    </row>
    <row r="7" spans="1:52" s="365" customFormat="1" x14ac:dyDescent="0.3">
      <c r="A7" s="361"/>
      <c r="B7" s="361"/>
      <c r="C7" s="361" t="s">
        <v>26</v>
      </c>
      <c r="D7" s="362">
        <v>0</v>
      </c>
      <c r="E7" s="362">
        <v>0</v>
      </c>
      <c r="F7" s="363"/>
      <c r="G7" s="361"/>
      <c r="H7" s="362">
        <v>0</v>
      </c>
      <c r="I7" s="362">
        <v>0</v>
      </c>
      <c r="J7" s="363"/>
      <c r="K7" s="361"/>
      <c r="L7" s="362">
        <v>0</v>
      </c>
      <c r="M7" s="362">
        <v>0</v>
      </c>
      <c r="N7" s="363"/>
      <c r="O7" s="361"/>
      <c r="P7" s="362">
        <v>0</v>
      </c>
      <c r="Q7" s="362">
        <v>0</v>
      </c>
      <c r="R7" s="363"/>
      <c r="S7" s="361"/>
      <c r="T7" s="362">
        <v>0</v>
      </c>
      <c r="U7" s="362">
        <v>0</v>
      </c>
      <c r="V7" s="363"/>
      <c r="W7" s="361"/>
      <c r="X7" s="362">
        <v>0</v>
      </c>
      <c r="Y7" s="362">
        <v>0</v>
      </c>
      <c r="Z7" s="363"/>
      <c r="AA7" s="361"/>
      <c r="AB7" s="362">
        <v>0</v>
      </c>
      <c r="AC7" s="362">
        <v>0</v>
      </c>
      <c r="AD7" s="363"/>
      <c r="AE7" s="361"/>
      <c r="AF7" s="364"/>
      <c r="AG7" s="364"/>
      <c r="AH7" s="362"/>
      <c r="AI7" s="363"/>
      <c r="AJ7" s="361"/>
      <c r="AK7" s="364"/>
      <c r="AL7" s="362"/>
      <c r="AM7" s="363"/>
      <c r="AN7" s="361"/>
      <c r="AO7" s="364"/>
      <c r="AP7" s="362"/>
      <c r="AQ7" s="363"/>
      <c r="AR7" s="363"/>
      <c r="AS7" s="364"/>
      <c r="AT7" s="362"/>
      <c r="AU7" s="363"/>
      <c r="AV7" s="361"/>
      <c r="AW7" s="364"/>
      <c r="AX7" s="362"/>
      <c r="AY7" s="363"/>
      <c r="AZ7" s="361"/>
    </row>
    <row r="8" spans="1:52" x14ac:dyDescent="0.3">
      <c r="D8" s="366"/>
      <c r="E8" s="366"/>
      <c r="F8" s="357"/>
      <c r="H8" s="366"/>
      <c r="I8" s="366"/>
      <c r="J8" s="357"/>
      <c r="L8" s="366"/>
      <c r="M8" s="366"/>
      <c r="N8" s="357"/>
      <c r="P8" s="366"/>
      <c r="Q8" s="366"/>
      <c r="R8" s="357"/>
      <c r="T8" s="366"/>
      <c r="U8" s="366"/>
      <c r="V8" s="357"/>
      <c r="X8" s="366"/>
      <c r="Y8" s="366"/>
      <c r="Z8" s="357"/>
      <c r="AB8" s="366"/>
      <c r="AC8" s="366"/>
      <c r="AD8" s="357"/>
      <c r="AF8" s="358"/>
      <c r="AG8" s="358"/>
      <c r="AH8" s="366"/>
      <c r="AI8" s="357"/>
      <c r="AJ8" s="353"/>
      <c r="AK8" s="358"/>
      <c r="AL8" s="366"/>
      <c r="AM8" s="357"/>
      <c r="AN8" s="353"/>
      <c r="AO8" s="358"/>
      <c r="AP8" s="366"/>
      <c r="AQ8" s="357"/>
      <c r="AR8" s="357"/>
      <c r="AS8" s="358"/>
      <c r="AT8" s="366"/>
      <c r="AU8" s="357"/>
      <c r="AV8" s="353"/>
      <c r="AY8" s="357"/>
    </row>
    <row r="9" spans="1:52" x14ac:dyDescent="0.3">
      <c r="C9" s="351" t="s">
        <v>166</v>
      </c>
      <c r="D9" s="366"/>
      <c r="E9" s="366"/>
      <c r="F9" s="357"/>
      <c r="H9" s="366"/>
      <c r="I9" s="366"/>
      <c r="J9" s="357"/>
      <c r="L9" s="366"/>
      <c r="M9" s="366"/>
      <c r="N9" s="357"/>
      <c r="P9" s="366"/>
      <c r="Q9" s="366"/>
      <c r="R9" s="357"/>
      <c r="T9" s="366"/>
      <c r="U9" s="366"/>
      <c r="V9" s="357"/>
      <c r="X9" s="366"/>
      <c r="Y9" s="366"/>
      <c r="Z9" s="357"/>
      <c r="AB9" s="366"/>
      <c r="AC9" s="366"/>
      <c r="AD9" s="357"/>
      <c r="AF9" s="358"/>
      <c r="AG9" s="358"/>
      <c r="AH9" s="366"/>
      <c r="AI9" s="357"/>
      <c r="AJ9" s="353"/>
      <c r="AK9" s="358"/>
      <c r="AL9" s="366"/>
      <c r="AM9" s="357"/>
      <c r="AN9" s="353"/>
      <c r="AO9" s="358"/>
      <c r="AP9" s="366"/>
      <c r="AQ9" s="357"/>
      <c r="AR9" s="357"/>
      <c r="AS9" s="358"/>
      <c r="AT9" s="366"/>
      <c r="AU9" s="357"/>
      <c r="AV9" s="353"/>
      <c r="AY9" s="357"/>
      <c r="AZ9" s="351"/>
    </row>
    <row r="10" spans="1:52" hidden="1" x14ac:dyDescent="0.3">
      <c r="A10" s="355" t="s">
        <v>973</v>
      </c>
      <c r="B10" s="355" t="s">
        <v>187</v>
      </c>
      <c r="C10" s="354" t="s">
        <v>1203</v>
      </c>
      <c r="D10" s="366">
        <v>0</v>
      </c>
      <c r="E10" s="366">
        <v>0</v>
      </c>
      <c r="F10" s="357"/>
      <c r="H10" s="366">
        <v>0</v>
      </c>
      <c r="I10" s="366">
        <v>0</v>
      </c>
      <c r="J10" s="357"/>
      <c r="L10" s="366">
        <v>0</v>
      </c>
      <c r="M10" s="366">
        <v>0</v>
      </c>
      <c r="N10" s="357"/>
      <c r="P10" s="366">
        <v>0</v>
      </c>
      <c r="Q10" s="366">
        <v>0</v>
      </c>
      <c r="R10" s="357"/>
      <c r="T10" s="366">
        <v>0</v>
      </c>
      <c r="U10" s="366">
        <v>48.3</v>
      </c>
      <c r="V10" s="357"/>
      <c r="X10" s="366">
        <v>0</v>
      </c>
      <c r="Y10" s="366">
        <v>0</v>
      </c>
      <c r="Z10" s="357"/>
      <c r="AB10" s="366">
        <v>0</v>
      </c>
      <c r="AC10" s="366">
        <v>0</v>
      </c>
      <c r="AD10" s="357"/>
      <c r="AF10" s="358"/>
      <c r="AG10" s="358"/>
      <c r="AH10" s="366"/>
      <c r="AI10" s="357"/>
      <c r="AJ10" s="353"/>
      <c r="AK10" s="358"/>
      <c r="AL10" s="366"/>
      <c r="AM10" s="357"/>
      <c r="AN10" s="353"/>
      <c r="AO10" s="358"/>
      <c r="AP10" s="366"/>
      <c r="AQ10" s="357"/>
      <c r="AR10" s="357"/>
      <c r="AS10" s="358"/>
      <c r="AT10" s="366"/>
      <c r="AU10" s="357"/>
      <c r="AV10" s="353"/>
      <c r="AW10" s="360"/>
      <c r="AX10" s="358">
        <f>AW10-AO10</f>
        <v>0</v>
      </c>
      <c r="AY10" s="357"/>
      <c r="AZ10" s="359"/>
    </row>
    <row r="11" spans="1:52" x14ac:dyDescent="0.3">
      <c r="A11" s="355" t="s">
        <v>1744</v>
      </c>
      <c r="B11" s="355" t="s">
        <v>191</v>
      </c>
      <c r="C11" s="354" t="s">
        <v>1205</v>
      </c>
      <c r="D11" s="366"/>
      <c r="E11" s="366"/>
      <c r="F11" s="357"/>
      <c r="H11" s="366"/>
      <c r="I11" s="366"/>
      <c r="J11" s="357"/>
      <c r="L11" s="366"/>
      <c r="M11" s="366"/>
      <c r="N11" s="357"/>
      <c r="P11" s="366"/>
      <c r="Q11" s="366"/>
      <c r="R11" s="357"/>
      <c r="T11" s="366"/>
      <c r="U11" s="366"/>
      <c r="V11" s="357"/>
      <c r="X11" s="366"/>
      <c r="Y11" s="366"/>
      <c r="Z11" s="357"/>
      <c r="AB11" s="366"/>
      <c r="AC11" s="366"/>
      <c r="AD11" s="357"/>
      <c r="AF11" s="358"/>
      <c r="AG11" s="358"/>
      <c r="AH11" s="366"/>
      <c r="AI11" s="357"/>
      <c r="AJ11" s="353"/>
      <c r="AK11" s="358"/>
      <c r="AL11" s="366"/>
      <c r="AM11" s="357"/>
      <c r="AN11" s="353"/>
      <c r="AO11" s="358"/>
      <c r="AP11" s="366">
        <v>41.66</v>
      </c>
      <c r="AQ11" s="357"/>
      <c r="AR11" s="357"/>
      <c r="AS11" s="358"/>
      <c r="AT11" s="366">
        <v>9.8000000000000007</v>
      </c>
      <c r="AU11" s="357"/>
      <c r="AV11" s="353"/>
      <c r="AW11" s="360"/>
      <c r="AY11" s="357"/>
      <c r="AZ11" s="359"/>
    </row>
    <row r="12" spans="1:52" x14ac:dyDescent="0.3">
      <c r="A12" s="354" t="s">
        <v>207</v>
      </c>
      <c r="B12" s="355" t="s">
        <v>804</v>
      </c>
      <c r="C12" s="354" t="s">
        <v>1099</v>
      </c>
      <c r="D12" s="366">
        <v>200</v>
      </c>
      <c r="E12" s="366">
        <v>191.94</v>
      </c>
      <c r="F12" s="357"/>
      <c r="H12" s="366">
        <v>200</v>
      </c>
      <c r="I12" s="366">
        <v>84.42</v>
      </c>
      <c r="J12" s="357"/>
      <c r="L12" s="366">
        <v>200</v>
      </c>
      <c r="M12" s="366">
        <v>150.22999999999999</v>
      </c>
      <c r="N12" s="357"/>
      <c r="P12" s="366">
        <v>200</v>
      </c>
      <c r="Q12" s="366">
        <v>254.6</v>
      </c>
      <c r="R12" s="357"/>
      <c r="T12" s="366">
        <v>200</v>
      </c>
      <c r="U12" s="366">
        <v>675.86</v>
      </c>
      <c r="V12" s="357"/>
      <c r="X12" s="366">
        <v>400</v>
      </c>
      <c r="Y12" s="366">
        <v>51.45</v>
      </c>
      <c r="Z12" s="357"/>
      <c r="AB12" s="366">
        <v>400</v>
      </c>
      <c r="AC12" s="366">
        <v>255.05</v>
      </c>
      <c r="AD12" s="357"/>
      <c r="AF12" s="366">
        <v>400</v>
      </c>
      <c r="AG12" s="366">
        <v>400</v>
      </c>
      <c r="AH12" s="366">
        <v>106.56</v>
      </c>
      <c r="AI12" s="357">
        <v>0</v>
      </c>
      <c r="AJ12" s="353"/>
      <c r="AK12" s="366">
        <v>400</v>
      </c>
      <c r="AL12" s="366"/>
      <c r="AM12" s="357">
        <f>(AK12-AG12)/AG12</f>
        <v>0</v>
      </c>
      <c r="AN12" s="353"/>
      <c r="AO12" s="366">
        <v>300</v>
      </c>
      <c r="AP12" s="366">
        <v>246.84</v>
      </c>
      <c r="AQ12" s="357">
        <f>(AO12-AK12)/AK12</f>
        <v>-0.25</v>
      </c>
      <c r="AR12" s="357"/>
      <c r="AS12" s="366">
        <v>300</v>
      </c>
      <c r="AT12" s="366">
        <v>0</v>
      </c>
      <c r="AU12" s="357">
        <f>(AS12-AO12)/AO12</f>
        <v>0</v>
      </c>
      <c r="AV12" s="353"/>
      <c r="AW12" s="360">
        <v>300</v>
      </c>
      <c r="AX12" s="358">
        <f>AW12-AS12</f>
        <v>0</v>
      </c>
      <c r="AY12" s="357">
        <f>(AW12-AS12)/AS12</f>
        <v>0</v>
      </c>
      <c r="AZ12" s="359"/>
    </row>
    <row r="13" spans="1:52" x14ac:dyDescent="0.3">
      <c r="A13" s="354" t="s">
        <v>208</v>
      </c>
      <c r="B13" s="355" t="s">
        <v>201</v>
      </c>
      <c r="C13" s="354" t="s">
        <v>1199</v>
      </c>
      <c r="D13" s="366">
        <v>123</v>
      </c>
      <c r="E13" s="366">
        <v>126</v>
      </c>
      <c r="F13" s="357"/>
      <c r="H13" s="366">
        <v>126</v>
      </c>
      <c r="I13" s="366">
        <v>126</v>
      </c>
      <c r="J13" s="357"/>
      <c r="L13" s="366">
        <v>126</v>
      </c>
      <c r="M13" s="366">
        <v>126</v>
      </c>
      <c r="N13" s="357"/>
      <c r="P13" s="366">
        <v>126</v>
      </c>
      <c r="Q13" s="366">
        <v>129</v>
      </c>
      <c r="R13" s="357"/>
      <c r="T13" s="366">
        <v>150</v>
      </c>
      <c r="U13" s="366">
        <v>129</v>
      </c>
      <c r="V13" s="357"/>
      <c r="X13" s="366">
        <v>150</v>
      </c>
      <c r="Y13" s="366">
        <v>129</v>
      </c>
      <c r="Z13" s="357"/>
      <c r="AB13" s="366">
        <v>150</v>
      </c>
      <c r="AC13" s="366">
        <v>129</v>
      </c>
      <c r="AD13" s="357"/>
      <c r="AF13" s="366">
        <v>150</v>
      </c>
      <c r="AG13" s="366">
        <v>150</v>
      </c>
      <c r="AH13" s="366">
        <v>135</v>
      </c>
      <c r="AI13" s="357">
        <v>0</v>
      </c>
      <c r="AJ13" s="353"/>
      <c r="AK13" s="366">
        <v>150</v>
      </c>
      <c r="AL13" s="366">
        <v>135</v>
      </c>
      <c r="AM13" s="357">
        <f>(AK13-AG13)/AG13</f>
        <v>0</v>
      </c>
      <c r="AN13" s="353"/>
      <c r="AO13" s="366">
        <v>150</v>
      </c>
      <c r="AP13" s="366">
        <v>135</v>
      </c>
      <c r="AQ13" s="357">
        <f>(AO13-AK13)/AK13</f>
        <v>0</v>
      </c>
      <c r="AR13" s="357"/>
      <c r="AS13" s="366">
        <v>150</v>
      </c>
      <c r="AT13" s="366">
        <v>135</v>
      </c>
      <c r="AU13" s="357">
        <f>(AS13-AO13)/AO13</f>
        <v>0</v>
      </c>
      <c r="AV13" s="353"/>
      <c r="AW13" s="360">
        <v>150</v>
      </c>
      <c r="AX13" s="358">
        <f>AW13-AS13</f>
        <v>0</v>
      </c>
      <c r="AY13" s="357">
        <f>(AW13-AS13)/AS13</f>
        <v>0</v>
      </c>
      <c r="AZ13" s="359" t="s">
        <v>209</v>
      </c>
    </row>
    <row r="14" spans="1:52" s="365" customFormat="1" x14ac:dyDescent="0.3">
      <c r="A14" s="367"/>
      <c r="B14" s="367"/>
      <c r="C14" s="367" t="s">
        <v>168</v>
      </c>
      <c r="D14" s="368">
        <f>SUM(D10:D13)</f>
        <v>323</v>
      </c>
      <c r="E14" s="368">
        <f>SUM(E10:E13)</f>
        <v>317.94</v>
      </c>
      <c r="F14" s="369">
        <v>0</v>
      </c>
      <c r="G14" s="367"/>
      <c r="H14" s="368">
        <f>SUM(H10:H13)</f>
        <v>326</v>
      </c>
      <c r="I14" s="368">
        <f>SUM(I10:I13)</f>
        <v>210.42000000000002</v>
      </c>
      <c r="J14" s="369">
        <v>0</v>
      </c>
      <c r="K14" s="367"/>
      <c r="L14" s="368">
        <f>SUM(L10:L13)</f>
        <v>326</v>
      </c>
      <c r="M14" s="368">
        <f>SUM(M10:M13)</f>
        <v>276.23</v>
      </c>
      <c r="N14" s="369">
        <v>0</v>
      </c>
      <c r="O14" s="367"/>
      <c r="P14" s="368">
        <f>SUM(P10:P13)</f>
        <v>326</v>
      </c>
      <c r="Q14" s="368">
        <f>SUM(Q10:Q13)</f>
        <v>383.6</v>
      </c>
      <c r="R14" s="369">
        <v>0</v>
      </c>
      <c r="S14" s="367"/>
      <c r="T14" s="368">
        <f>SUM(T10:T13)</f>
        <v>350</v>
      </c>
      <c r="U14" s="368">
        <f>SUM(U10:U13)</f>
        <v>853.16</v>
      </c>
      <c r="V14" s="369">
        <v>0</v>
      </c>
      <c r="W14" s="367"/>
      <c r="X14" s="368">
        <f>SUM(X10:X13)</f>
        <v>550</v>
      </c>
      <c r="Y14" s="368">
        <f>SUM(Y10:Y13)</f>
        <v>180.45</v>
      </c>
      <c r="Z14" s="370">
        <f>(X14-T14)/T14</f>
        <v>0.5714285714285714</v>
      </c>
      <c r="AA14" s="367"/>
      <c r="AB14" s="368">
        <f>SUM(AB10:AB13)</f>
        <v>550</v>
      </c>
      <c r="AC14" s="368">
        <f>SUM(AC10:AC13)</f>
        <v>384.05</v>
      </c>
      <c r="AD14" s="369">
        <f>(AB14-X14)/X14</f>
        <v>0</v>
      </c>
      <c r="AE14" s="367"/>
      <c r="AF14" s="368">
        <f>SUM(AF10:AF13)</f>
        <v>550</v>
      </c>
      <c r="AG14" s="368">
        <f>SUM(AG10:AG13)</f>
        <v>550</v>
      </c>
      <c r="AH14" s="368">
        <f>SUM(AH10:AH13)</f>
        <v>241.56</v>
      </c>
      <c r="AI14" s="369">
        <f>(AG14-AB14)/AB14</f>
        <v>0</v>
      </c>
      <c r="AJ14" s="367"/>
      <c r="AK14" s="368">
        <f>SUM(AK10:AK13)</f>
        <v>550</v>
      </c>
      <c r="AL14" s="368">
        <f>SUM(AL10:AL13)</f>
        <v>135</v>
      </c>
      <c r="AM14" s="369">
        <f>(AK14-AG14)/AG14</f>
        <v>0</v>
      </c>
      <c r="AN14" s="367"/>
      <c r="AO14" s="368">
        <f>SUM(AO10:AO13)</f>
        <v>450</v>
      </c>
      <c r="AP14" s="368">
        <f>SUM(AP10:AP13)</f>
        <v>423.5</v>
      </c>
      <c r="AQ14" s="369">
        <f>(AO14-AK14)/AK14</f>
        <v>-0.18181818181818182</v>
      </c>
      <c r="AR14" s="369"/>
      <c r="AS14" s="368">
        <f>SUM(AS10:AS13)</f>
        <v>450</v>
      </c>
      <c r="AT14" s="368">
        <f>SUM(AT10:AT13)</f>
        <v>144.80000000000001</v>
      </c>
      <c r="AU14" s="369">
        <f>(AS14-AO14)/AO14</f>
        <v>0</v>
      </c>
      <c r="AV14" s="367"/>
      <c r="AW14" s="371">
        <f>SUM(AW10:AW13)</f>
        <v>450</v>
      </c>
      <c r="AX14" s="371">
        <f>SUM(AX10:AX13)</f>
        <v>0</v>
      </c>
      <c r="AY14" s="369">
        <f>(AW14-AS14)/AS14</f>
        <v>0</v>
      </c>
      <c r="AZ14" s="367"/>
    </row>
    <row r="15" spans="1:52" x14ac:dyDescent="0.3">
      <c r="D15" s="366"/>
      <c r="E15" s="366"/>
      <c r="F15" s="357"/>
      <c r="H15" s="366"/>
      <c r="I15" s="366"/>
      <c r="J15" s="357"/>
      <c r="L15" s="366"/>
      <c r="M15" s="366"/>
      <c r="N15" s="357"/>
      <c r="P15" s="366"/>
      <c r="Q15" s="366"/>
      <c r="R15" s="357"/>
      <c r="T15" s="366"/>
      <c r="U15" s="366"/>
      <c r="V15" s="357"/>
      <c r="X15" s="366"/>
      <c r="Y15" s="366"/>
      <c r="Z15" s="357"/>
      <c r="AB15" s="366"/>
      <c r="AC15" s="366"/>
      <c r="AD15" s="357"/>
      <c r="AF15" s="366"/>
      <c r="AG15" s="366"/>
      <c r="AH15" s="366"/>
      <c r="AI15" s="357"/>
      <c r="AJ15" s="353"/>
      <c r="AK15" s="366"/>
      <c r="AL15" s="366"/>
      <c r="AM15" s="357"/>
      <c r="AN15" s="353"/>
      <c r="AO15" s="366"/>
      <c r="AP15" s="366"/>
      <c r="AQ15" s="357"/>
      <c r="AR15" s="357"/>
      <c r="AS15" s="366"/>
      <c r="AT15" s="366"/>
      <c r="AU15" s="357"/>
      <c r="AV15" s="353"/>
      <c r="AY15" s="357"/>
    </row>
    <row r="16" spans="1:52" s="365" customFormat="1" ht="14.25" x14ac:dyDescent="0.2">
      <c r="A16" s="372"/>
      <c r="B16" s="372"/>
      <c r="C16" s="383" t="s">
        <v>169</v>
      </c>
      <c r="D16" s="374">
        <f>D7+D14</f>
        <v>323</v>
      </c>
      <c r="E16" s="374">
        <f>E7+E14</f>
        <v>317.94</v>
      </c>
      <c r="F16" s="375"/>
      <c r="G16" s="372"/>
      <c r="H16" s="374">
        <f>H7+H14</f>
        <v>326</v>
      </c>
      <c r="I16" s="374">
        <f>I7+I14</f>
        <v>210.42000000000002</v>
      </c>
      <c r="J16" s="375"/>
      <c r="K16" s="372"/>
      <c r="L16" s="374">
        <f>L7+L14</f>
        <v>326</v>
      </c>
      <c r="M16" s="374">
        <f>M7+M14</f>
        <v>276.23</v>
      </c>
      <c r="N16" s="375"/>
      <c r="O16" s="372"/>
      <c r="P16" s="374">
        <f>P7+P14</f>
        <v>326</v>
      </c>
      <c r="Q16" s="374">
        <f>Q7+Q14</f>
        <v>383.6</v>
      </c>
      <c r="R16" s="375"/>
      <c r="S16" s="372"/>
      <c r="T16" s="374">
        <f>T7+T14</f>
        <v>350</v>
      </c>
      <c r="U16" s="374">
        <f>U7+U14</f>
        <v>853.16</v>
      </c>
      <c r="V16" s="375"/>
      <c r="W16" s="372"/>
      <c r="X16" s="374">
        <f>X7+X14</f>
        <v>550</v>
      </c>
      <c r="Y16" s="374">
        <f>Y7+Y14</f>
        <v>180.45</v>
      </c>
      <c r="Z16" s="375">
        <f>(X16-T16)/T16</f>
        <v>0.5714285714285714</v>
      </c>
      <c r="AA16" s="372"/>
      <c r="AB16" s="374">
        <f>AB7+AB14</f>
        <v>550</v>
      </c>
      <c r="AC16" s="374">
        <f>AC7+AC14</f>
        <v>384.05</v>
      </c>
      <c r="AD16" s="375">
        <f>(AB16-X16)/X16</f>
        <v>0</v>
      </c>
      <c r="AE16" s="372"/>
      <c r="AF16" s="374">
        <f>AF7+AF14</f>
        <v>550</v>
      </c>
      <c r="AG16" s="374">
        <f>AG7+AG14</f>
        <v>550</v>
      </c>
      <c r="AH16" s="374">
        <f>AH7+AH14</f>
        <v>241.56</v>
      </c>
      <c r="AI16" s="375">
        <f>(AG16-AB16)/AB16</f>
        <v>0</v>
      </c>
      <c r="AJ16" s="372"/>
      <c r="AK16" s="374">
        <f>AK7+AK14</f>
        <v>550</v>
      </c>
      <c r="AL16" s="374">
        <f>AL7+AL14</f>
        <v>135</v>
      </c>
      <c r="AM16" s="375">
        <f>(AK16-AG16)/AG16</f>
        <v>0</v>
      </c>
      <c r="AN16" s="372"/>
      <c r="AO16" s="374">
        <f>AO7+AO14</f>
        <v>450</v>
      </c>
      <c r="AP16" s="374">
        <f>AP7+AP14</f>
        <v>423.5</v>
      </c>
      <c r="AQ16" s="375">
        <f>(AO16-AK16)/AK16</f>
        <v>-0.18181818181818182</v>
      </c>
      <c r="AR16" s="375"/>
      <c r="AS16" s="374">
        <f>AS7+AS14</f>
        <v>450</v>
      </c>
      <c r="AT16" s="374">
        <f>AT7+AT14</f>
        <v>144.80000000000001</v>
      </c>
      <c r="AU16" s="375">
        <f>(AS16-AO16)/AO16</f>
        <v>0</v>
      </c>
      <c r="AV16" s="372"/>
      <c r="AW16" s="377">
        <f>AW7+AW14</f>
        <v>450</v>
      </c>
      <c r="AX16" s="377">
        <f>AX7+AX14</f>
        <v>0</v>
      </c>
      <c r="AY16" s="375">
        <f>(AW16-AS16)/AS16</f>
        <v>0</v>
      </c>
      <c r="AZ16" s="383"/>
    </row>
    <row r="17" spans="3:50" x14ac:dyDescent="0.3">
      <c r="D17" s="378"/>
      <c r="F17" s="357"/>
      <c r="H17" s="378"/>
      <c r="J17" s="357"/>
      <c r="L17" s="378"/>
      <c r="N17" s="357"/>
      <c r="P17" s="378"/>
      <c r="R17" s="357"/>
      <c r="T17" s="378"/>
      <c r="V17" s="357"/>
      <c r="X17" s="378"/>
      <c r="AB17" s="378"/>
      <c r="AF17" s="378"/>
      <c r="AG17" s="378"/>
      <c r="AJ17" s="353"/>
      <c r="AK17" s="378"/>
      <c r="AN17" s="353"/>
      <c r="AO17" s="378"/>
      <c r="AS17" s="378"/>
      <c r="AV17" s="353"/>
    </row>
    <row r="18" spans="3:50" s="351" customFormat="1" ht="17.25" thickBot="1" x14ac:dyDescent="0.35">
      <c r="C18" s="351" t="s">
        <v>170</v>
      </c>
      <c r="D18" s="379"/>
      <c r="E18" s="380">
        <f>D16-E16</f>
        <v>5.0600000000000023</v>
      </c>
      <c r="F18" s="357"/>
      <c r="G18" s="352"/>
      <c r="H18" s="379"/>
      <c r="I18" s="380">
        <f>H16-I16</f>
        <v>115.57999999999998</v>
      </c>
      <c r="J18" s="357"/>
      <c r="K18" s="352"/>
      <c r="L18" s="379"/>
      <c r="M18" s="380">
        <f>L16-M16</f>
        <v>49.769999999999982</v>
      </c>
      <c r="N18" s="357"/>
      <c r="O18" s="352"/>
      <c r="P18" s="379"/>
      <c r="Q18" s="380">
        <f>P16-Q16</f>
        <v>-57.600000000000023</v>
      </c>
      <c r="R18" s="357"/>
      <c r="S18" s="352"/>
      <c r="T18" s="379"/>
      <c r="U18" s="380">
        <f>T16-U16</f>
        <v>-503.15999999999997</v>
      </c>
      <c r="V18" s="357"/>
      <c r="W18" s="352"/>
      <c r="X18" s="379"/>
      <c r="Y18" s="380">
        <f>X16-Y16</f>
        <v>369.55</v>
      </c>
      <c r="AA18" s="352"/>
      <c r="AB18" s="379"/>
      <c r="AC18" s="380">
        <f>AB16-AC16</f>
        <v>165.95</v>
      </c>
      <c r="AE18" s="352"/>
      <c r="AF18" s="379"/>
      <c r="AG18" s="379"/>
      <c r="AH18" s="380">
        <f>AG16-AH16</f>
        <v>308.44</v>
      </c>
      <c r="AJ18" s="352"/>
      <c r="AK18" s="379"/>
      <c r="AL18" s="380">
        <f>AK16-AL16</f>
        <v>415</v>
      </c>
      <c r="AN18" s="352"/>
      <c r="AO18" s="379"/>
      <c r="AP18" s="380">
        <f>AO16-AP16</f>
        <v>26.5</v>
      </c>
      <c r="AS18" s="379"/>
      <c r="AT18" s="380">
        <f>AS16-AT16</f>
        <v>305.2</v>
      </c>
      <c r="AV18" s="352"/>
      <c r="AW18" s="384"/>
      <c r="AX18" s="384"/>
    </row>
    <row r="19" spans="3:50" ht="17.25" thickTop="1" x14ac:dyDescent="0.3">
      <c r="D19" s="378"/>
      <c r="F19" s="357"/>
      <c r="H19" s="378"/>
      <c r="J19" s="357"/>
      <c r="L19" s="378"/>
      <c r="N19" s="357"/>
      <c r="P19" s="378"/>
      <c r="R19" s="357"/>
      <c r="T19" s="378"/>
      <c r="V19" s="357"/>
      <c r="X19" s="378"/>
      <c r="AB19" s="378"/>
      <c r="AF19" s="378"/>
      <c r="AG19" s="378"/>
      <c r="AJ19" s="353"/>
      <c r="AK19" s="378"/>
      <c r="AN19" s="353"/>
      <c r="AO19" s="378"/>
      <c r="AS19" s="378"/>
      <c r="AV19" s="353"/>
    </row>
    <row r="20" spans="3:50" x14ac:dyDescent="0.3">
      <c r="D20" s="378"/>
      <c r="F20" s="357"/>
      <c r="H20" s="378"/>
      <c r="J20" s="357"/>
      <c r="L20" s="378"/>
      <c r="N20" s="357"/>
      <c r="P20" s="378"/>
      <c r="R20" s="357"/>
      <c r="T20" s="378"/>
      <c r="V20" s="357"/>
      <c r="X20" s="378"/>
      <c r="AB20" s="378"/>
      <c r="AF20" s="378"/>
      <c r="AG20" s="378"/>
      <c r="AK20" s="378"/>
      <c r="AO20" s="378"/>
      <c r="AS20" s="378"/>
    </row>
    <row r="21" spans="3:50" x14ac:dyDescent="0.3">
      <c r="D21" s="378"/>
      <c r="F21" s="357"/>
      <c r="H21" s="378"/>
      <c r="J21" s="357"/>
      <c r="L21" s="378"/>
      <c r="N21" s="357"/>
      <c r="P21" s="378"/>
      <c r="R21" s="357"/>
      <c r="T21" s="378"/>
      <c r="V21" s="357"/>
      <c r="X21" s="378"/>
      <c r="AB21" s="378"/>
      <c r="AF21" s="378"/>
      <c r="AG21" s="378"/>
      <c r="AK21" s="378"/>
      <c r="AO21" s="378"/>
      <c r="AS21" s="378"/>
    </row>
    <row r="22" spans="3:50" x14ac:dyDescent="0.3">
      <c r="D22" s="378"/>
      <c r="F22" s="357"/>
      <c r="H22" s="378"/>
      <c r="J22" s="357"/>
      <c r="L22" s="378"/>
      <c r="N22" s="357"/>
      <c r="P22" s="378"/>
      <c r="R22" s="357"/>
      <c r="T22" s="378"/>
      <c r="V22" s="357"/>
      <c r="X22" s="378"/>
      <c r="AB22" s="378"/>
      <c r="AF22" s="378"/>
      <c r="AG22" s="378"/>
      <c r="AK22" s="378"/>
      <c r="AO22" s="378"/>
      <c r="AS22" s="378"/>
    </row>
    <row r="23" spans="3:50" x14ac:dyDescent="0.3">
      <c r="D23" s="378"/>
      <c r="F23" s="357"/>
      <c r="H23" s="378"/>
      <c r="J23" s="357"/>
      <c r="L23" s="378"/>
      <c r="N23" s="357"/>
      <c r="P23" s="378"/>
      <c r="R23" s="357"/>
      <c r="T23" s="378"/>
      <c r="V23" s="357"/>
      <c r="X23" s="378"/>
      <c r="AB23" s="378"/>
      <c r="AF23" s="378"/>
      <c r="AG23" s="378"/>
      <c r="AK23" s="378"/>
      <c r="AO23" s="378"/>
      <c r="AS23" s="378"/>
    </row>
    <row r="24" spans="3:50" x14ac:dyDescent="0.3">
      <c r="D24" s="378"/>
      <c r="F24" s="357"/>
      <c r="H24" s="378"/>
      <c r="J24" s="357"/>
      <c r="L24" s="378"/>
      <c r="N24" s="357"/>
      <c r="P24" s="378"/>
      <c r="R24" s="357"/>
      <c r="T24" s="378"/>
      <c r="V24" s="357"/>
      <c r="X24" s="378"/>
      <c r="AB24" s="378"/>
      <c r="AF24" s="378"/>
      <c r="AG24" s="378"/>
      <c r="AK24" s="378"/>
      <c r="AO24" s="378"/>
      <c r="AS24" s="378"/>
    </row>
    <row r="25" spans="3:50" x14ac:dyDescent="0.3">
      <c r="D25" s="378"/>
      <c r="F25" s="357"/>
      <c r="H25" s="378"/>
      <c r="J25" s="357"/>
      <c r="L25" s="378"/>
      <c r="N25" s="357"/>
      <c r="P25" s="378"/>
      <c r="R25" s="357"/>
      <c r="T25" s="378"/>
      <c r="V25" s="357"/>
      <c r="X25" s="378"/>
      <c r="AB25" s="378"/>
      <c r="AF25" s="378"/>
      <c r="AG25" s="378"/>
      <c r="AK25" s="378"/>
      <c r="AO25" s="378"/>
      <c r="AS25" s="378"/>
    </row>
    <row r="26" spans="3:50" x14ac:dyDescent="0.3">
      <c r="D26" s="378"/>
      <c r="F26" s="357"/>
      <c r="H26" s="378"/>
      <c r="J26" s="357"/>
      <c r="L26" s="378"/>
      <c r="N26" s="357"/>
      <c r="P26" s="378"/>
      <c r="R26" s="357"/>
      <c r="T26" s="378"/>
      <c r="V26" s="357"/>
      <c r="X26" s="378"/>
      <c r="AB26" s="378"/>
      <c r="AF26" s="378"/>
      <c r="AG26" s="378"/>
      <c r="AK26" s="378"/>
      <c r="AO26" s="378"/>
      <c r="AS26" s="378"/>
    </row>
    <row r="27" spans="3:50" x14ac:dyDescent="0.3">
      <c r="D27" s="378"/>
      <c r="F27" s="357"/>
      <c r="H27" s="378"/>
      <c r="J27" s="357"/>
      <c r="L27" s="378"/>
      <c r="N27" s="357"/>
      <c r="P27" s="378"/>
      <c r="R27" s="357"/>
      <c r="T27" s="378"/>
      <c r="V27" s="357"/>
      <c r="X27" s="378"/>
      <c r="AB27" s="378"/>
      <c r="AF27" s="378"/>
      <c r="AG27" s="378"/>
      <c r="AK27" s="378"/>
      <c r="AO27" s="378"/>
      <c r="AS27" s="378"/>
    </row>
    <row r="28" spans="3:50" x14ac:dyDescent="0.3">
      <c r="D28" s="378"/>
      <c r="F28" s="357"/>
      <c r="H28" s="378"/>
      <c r="J28" s="357"/>
      <c r="L28" s="378"/>
      <c r="N28" s="357"/>
      <c r="P28" s="378"/>
      <c r="R28" s="357"/>
      <c r="T28" s="378"/>
      <c r="V28" s="357"/>
      <c r="X28" s="378"/>
      <c r="AB28" s="378"/>
      <c r="AF28" s="378"/>
      <c r="AG28" s="378"/>
      <c r="AK28" s="378"/>
      <c r="AO28" s="378"/>
      <c r="AS28" s="378"/>
    </row>
    <row r="29" spans="3:50" x14ac:dyDescent="0.3">
      <c r="D29" s="378"/>
      <c r="F29" s="357"/>
      <c r="H29" s="378"/>
      <c r="J29" s="357"/>
      <c r="L29" s="378"/>
      <c r="N29" s="357"/>
      <c r="P29" s="378"/>
      <c r="R29" s="357"/>
      <c r="T29" s="378"/>
      <c r="V29" s="357"/>
      <c r="X29" s="378"/>
      <c r="AB29" s="378"/>
      <c r="AF29" s="378"/>
      <c r="AG29" s="378"/>
      <c r="AK29" s="378"/>
      <c r="AO29" s="378"/>
      <c r="AS29" s="378"/>
    </row>
    <row r="30" spans="3:50" x14ac:dyDescent="0.3">
      <c r="D30" s="378"/>
      <c r="F30" s="357"/>
      <c r="H30" s="378"/>
      <c r="J30" s="357"/>
      <c r="L30" s="378"/>
      <c r="N30" s="357"/>
      <c r="P30" s="378"/>
      <c r="R30" s="357"/>
      <c r="T30" s="378"/>
      <c r="V30" s="357"/>
      <c r="X30" s="378"/>
      <c r="AB30" s="378"/>
      <c r="AF30" s="378"/>
      <c r="AG30" s="378"/>
      <c r="AK30" s="378"/>
      <c r="AO30" s="378"/>
      <c r="AS30" s="378"/>
    </row>
    <row r="31" spans="3:50" x14ac:dyDescent="0.3">
      <c r="D31" s="378"/>
      <c r="F31" s="357"/>
      <c r="H31" s="378"/>
      <c r="J31" s="357"/>
      <c r="L31" s="378"/>
      <c r="N31" s="357"/>
      <c r="P31" s="378"/>
      <c r="R31" s="357"/>
      <c r="T31" s="378"/>
      <c r="V31" s="357"/>
      <c r="X31" s="378"/>
      <c r="AB31" s="378"/>
      <c r="AF31" s="378"/>
      <c r="AG31" s="378"/>
      <c r="AK31" s="378"/>
      <c r="AO31" s="378"/>
      <c r="AS31" s="378"/>
    </row>
    <row r="32" spans="3:50" x14ac:dyDescent="0.3">
      <c r="D32" s="378"/>
      <c r="F32" s="357"/>
      <c r="H32" s="378"/>
      <c r="J32" s="357"/>
      <c r="L32" s="378"/>
      <c r="N32" s="357"/>
      <c r="P32" s="378"/>
      <c r="R32" s="357"/>
      <c r="T32" s="378"/>
      <c r="V32" s="357"/>
      <c r="X32" s="378"/>
      <c r="AB32" s="378"/>
      <c r="AF32" s="378"/>
      <c r="AG32" s="378"/>
      <c r="AK32" s="378"/>
      <c r="AO32" s="378"/>
      <c r="AS32" s="378"/>
    </row>
    <row r="33" spans="4:45" x14ac:dyDescent="0.3">
      <c r="D33" s="378"/>
      <c r="F33" s="357"/>
      <c r="H33" s="378"/>
      <c r="J33" s="357"/>
      <c r="L33" s="378"/>
      <c r="N33" s="357"/>
      <c r="P33" s="378"/>
      <c r="R33" s="357"/>
      <c r="T33" s="378"/>
      <c r="V33" s="357"/>
      <c r="X33" s="378"/>
      <c r="AB33" s="378"/>
      <c r="AF33" s="378"/>
      <c r="AG33" s="378"/>
      <c r="AK33" s="378"/>
      <c r="AO33" s="378"/>
      <c r="AS33" s="378"/>
    </row>
    <row r="34" spans="4:45" x14ac:dyDescent="0.3">
      <c r="D34" s="378"/>
      <c r="F34" s="357"/>
      <c r="H34" s="378"/>
      <c r="J34" s="357"/>
      <c r="L34" s="378"/>
      <c r="N34" s="357"/>
      <c r="P34" s="378"/>
      <c r="R34" s="357"/>
      <c r="T34" s="378"/>
      <c r="V34" s="357"/>
      <c r="X34" s="378"/>
      <c r="AB34" s="378"/>
      <c r="AF34" s="378"/>
      <c r="AG34" s="378"/>
      <c r="AK34" s="378"/>
      <c r="AO34" s="378"/>
      <c r="AS34" s="378"/>
    </row>
    <row r="35" spans="4:45" x14ac:dyDescent="0.3">
      <c r="D35" s="378"/>
      <c r="F35" s="357"/>
      <c r="H35" s="378"/>
      <c r="J35" s="357"/>
      <c r="L35" s="378"/>
      <c r="N35" s="357"/>
      <c r="P35" s="378"/>
      <c r="R35" s="357"/>
      <c r="T35" s="378"/>
      <c r="V35" s="357"/>
      <c r="X35" s="378"/>
      <c r="AB35" s="378"/>
      <c r="AF35" s="378"/>
      <c r="AG35" s="378"/>
      <c r="AK35" s="378"/>
      <c r="AO35" s="378"/>
      <c r="AS35" s="378"/>
    </row>
    <row r="36" spans="4:45" x14ac:dyDescent="0.3">
      <c r="D36" s="378"/>
      <c r="F36" s="357"/>
      <c r="H36" s="378"/>
      <c r="J36" s="357"/>
      <c r="L36" s="378"/>
      <c r="N36" s="357"/>
      <c r="P36" s="378"/>
      <c r="R36" s="357"/>
      <c r="T36" s="378"/>
      <c r="V36" s="357"/>
      <c r="X36" s="378"/>
      <c r="AB36" s="378"/>
      <c r="AF36" s="378"/>
      <c r="AG36" s="378"/>
      <c r="AK36" s="378"/>
      <c r="AO36" s="378"/>
      <c r="AS36" s="378"/>
    </row>
    <row r="37" spans="4:45" x14ac:dyDescent="0.3">
      <c r="D37" s="378"/>
      <c r="F37" s="357"/>
      <c r="H37" s="378"/>
      <c r="J37" s="357"/>
      <c r="L37" s="378"/>
      <c r="N37" s="357"/>
      <c r="P37" s="378"/>
      <c r="R37" s="357"/>
      <c r="T37" s="378"/>
      <c r="V37" s="357"/>
      <c r="X37" s="378"/>
      <c r="AB37" s="378"/>
      <c r="AF37" s="378"/>
      <c r="AG37" s="378"/>
      <c r="AK37" s="378"/>
      <c r="AO37" s="378"/>
      <c r="AS37" s="378"/>
    </row>
    <row r="38" spans="4:45" x14ac:dyDescent="0.3">
      <c r="D38" s="378"/>
      <c r="F38" s="357"/>
      <c r="H38" s="378"/>
      <c r="J38" s="357"/>
      <c r="L38" s="378"/>
      <c r="N38" s="357"/>
      <c r="P38" s="378"/>
      <c r="R38" s="357"/>
      <c r="T38" s="378"/>
      <c r="V38" s="357"/>
      <c r="X38" s="378"/>
      <c r="AB38" s="378"/>
      <c r="AF38" s="378"/>
      <c r="AG38" s="378"/>
      <c r="AK38" s="378"/>
      <c r="AO38" s="378"/>
      <c r="AS38" s="378"/>
    </row>
    <row r="39" spans="4:45" x14ac:dyDescent="0.3">
      <c r="D39" s="378"/>
      <c r="F39" s="357"/>
      <c r="H39" s="378"/>
      <c r="J39" s="357"/>
      <c r="L39" s="378"/>
      <c r="N39" s="357"/>
      <c r="P39" s="378"/>
      <c r="R39" s="357"/>
      <c r="T39" s="378"/>
      <c r="V39" s="357"/>
      <c r="X39" s="378"/>
      <c r="AB39" s="378"/>
      <c r="AF39" s="378"/>
      <c r="AG39" s="378"/>
      <c r="AK39" s="378"/>
      <c r="AO39" s="378"/>
      <c r="AS39" s="378"/>
    </row>
    <row r="40" spans="4:45" x14ac:dyDescent="0.3">
      <c r="D40" s="378"/>
      <c r="F40" s="357"/>
      <c r="H40" s="378"/>
      <c r="J40" s="357"/>
      <c r="L40" s="378"/>
      <c r="N40" s="357"/>
      <c r="P40" s="378"/>
      <c r="R40" s="357"/>
      <c r="T40" s="378"/>
      <c r="V40" s="357"/>
      <c r="X40" s="378"/>
      <c r="AB40" s="378"/>
      <c r="AF40" s="378"/>
      <c r="AG40" s="378"/>
      <c r="AK40" s="378"/>
      <c r="AO40" s="378"/>
      <c r="AS40" s="378"/>
    </row>
    <row r="41" spans="4:45" x14ac:dyDescent="0.3">
      <c r="D41" s="378"/>
      <c r="F41" s="357"/>
      <c r="H41" s="378"/>
      <c r="J41" s="357"/>
      <c r="L41" s="378"/>
      <c r="N41" s="357"/>
      <c r="P41" s="378"/>
      <c r="R41" s="357"/>
      <c r="T41" s="378"/>
      <c r="V41" s="357"/>
      <c r="X41" s="378"/>
      <c r="AB41" s="378"/>
      <c r="AF41" s="378"/>
      <c r="AG41" s="378"/>
      <c r="AK41" s="378"/>
      <c r="AO41" s="378"/>
      <c r="AS41" s="378"/>
    </row>
    <row r="42" spans="4:45" x14ac:dyDescent="0.3">
      <c r="D42" s="378"/>
      <c r="H42" s="378"/>
      <c r="L42" s="378"/>
      <c r="P42" s="378"/>
      <c r="T42" s="378"/>
      <c r="X42" s="378"/>
      <c r="AB42" s="378"/>
      <c r="AF42" s="378"/>
      <c r="AG42" s="378"/>
      <c r="AK42" s="378"/>
      <c r="AO42" s="378"/>
      <c r="AS42" s="378"/>
    </row>
    <row r="43" spans="4:45" x14ac:dyDescent="0.3">
      <c r="D43" s="378"/>
      <c r="H43" s="378"/>
      <c r="L43" s="378"/>
      <c r="P43" s="378"/>
      <c r="T43" s="378"/>
      <c r="X43" s="378"/>
      <c r="AB43" s="378"/>
      <c r="AF43" s="378"/>
      <c r="AG43" s="378"/>
      <c r="AK43" s="378"/>
      <c r="AO43" s="378"/>
      <c r="AS43" s="378"/>
    </row>
    <row r="44" spans="4:45" x14ac:dyDescent="0.3">
      <c r="D44" s="378"/>
      <c r="H44" s="378"/>
      <c r="L44" s="378"/>
      <c r="P44" s="378"/>
      <c r="T44" s="378"/>
      <c r="X44" s="378"/>
      <c r="AB44" s="378"/>
      <c r="AF44" s="378"/>
      <c r="AG44" s="378"/>
      <c r="AK44" s="378"/>
      <c r="AO44" s="378"/>
      <c r="AS44" s="378"/>
    </row>
    <row r="45" spans="4:45" x14ac:dyDescent="0.3">
      <c r="D45" s="378"/>
      <c r="H45" s="378"/>
      <c r="L45" s="378"/>
      <c r="P45" s="378"/>
      <c r="T45" s="378"/>
      <c r="X45" s="378"/>
      <c r="AB45" s="378"/>
      <c r="AF45" s="378"/>
      <c r="AG45" s="378"/>
      <c r="AK45" s="378"/>
      <c r="AO45" s="378"/>
      <c r="AS45" s="378"/>
    </row>
    <row r="46" spans="4:45" x14ac:dyDescent="0.3">
      <c r="D46" s="378"/>
      <c r="H46" s="378"/>
      <c r="L46" s="378"/>
      <c r="P46" s="378"/>
      <c r="T46" s="378"/>
      <c r="X46" s="378"/>
      <c r="AB46" s="378"/>
      <c r="AF46" s="378"/>
      <c r="AG46" s="378"/>
      <c r="AK46" s="378"/>
      <c r="AO46" s="378"/>
      <c r="AS46" s="378"/>
    </row>
    <row r="47" spans="4:45" x14ac:dyDescent="0.3">
      <c r="D47" s="378"/>
      <c r="H47" s="378"/>
      <c r="L47" s="378"/>
      <c r="P47" s="378"/>
      <c r="T47" s="378"/>
      <c r="X47" s="378"/>
      <c r="AB47" s="378"/>
      <c r="AF47" s="378"/>
      <c r="AG47" s="378"/>
      <c r="AK47" s="378"/>
      <c r="AO47" s="378"/>
      <c r="AS47" s="378"/>
    </row>
    <row r="48" spans="4:45" x14ac:dyDescent="0.3">
      <c r="D48" s="378"/>
      <c r="H48" s="378"/>
      <c r="L48" s="378"/>
      <c r="P48" s="378"/>
      <c r="T48" s="378"/>
      <c r="X48" s="378"/>
      <c r="AB48" s="378"/>
      <c r="AF48" s="378"/>
      <c r="AG48" s="378"/>
      <c r="AK48" s="378"/>
      <c r="AO48" s="378"/>
      <c r="AS48" s="378"/>
    </row>
    <row r="49" spans="4:45" x14ac:dyDescent="0.3">
      <c r="D49" s="378"/>
      <c r="H49" s="378"/>
      <c r="L49" s="378"/>
      <c r="P49" s="378"/>
      <c r="T49" s="378"/>
      <c r="X49" s="378"/>
      <c r="AB49" s="378"/>
      <c r="AF49" s="378"/>
      <c r="AG49" s="378"/>
      <c r="AK49" s="378"/>
      <c r="AO49" s="378"/>
      <c r="AS49" s="378"/>
    </row>
    <row r="50" spans="4:45" x14ac:dyDescent="0.3">
      <c r="D50" s="378"/>
      <c r="H50" s="378"/>
      <c r="L50" s="378"/>
      <c r="P50" s="378"/>
      <c r="T50" s="378"/>
      <c r="X50" s="378"/>
      <c r="AB50" s="378"/>
      <c r="AF50" s="378"/>
      <c r="AG50" s="378"/>
      <c r="AK50" s="378"/>
      <c r="AO50" s="378"/>
      <c r="AS50" s="378"/>
    </row>
    <row r="51" spans="4:45" x14ac:dyDescent="0.3">
      <c r="D51" s="378"/>
      <c r="H51" s="378"/>
      <c r="L51" s="378"/>
      <c r="P51" s="378"/>
      <c r="T51" s="378"/>
      <c r="X51" s="378"/>
      <c r="AB51" s="378"/>
      <c r="AF51" s="378"/>
      <c r="AG51" s="378"/>
      <c r="AK51" s="378"/>
      <c r="AO51" s="378"/>
      <c r="AS51" s="378"/>
    </row>
    <row r="52" spans="4:45" x14ac:dyDescent="0.3">
      <c r="D52" s="378"/>
      <c r="H52" s="378"/>
      <c r="L52" s="378"/>
      <c r="P52" s="378"/>
      <c r="T52" s="378"/>
      <c r="X52" s="378"/>
      <c r="AB52" s="378"/>
      <c r="AF52" s="378"/>
      <c r="AG52" s="378"/>
      <c r="AK52" s="378"/>
      <c r="AO52" s="378"/>
      <c r="AS52" s="378"/>
    </row>
    <row r="53" spans="4:45" x14ac:dyDescent="0.3">
      <c r="D53" s="378"/>
      <c r="H53" s="378"/>
      <c r="L53" s="378"/>
      <c r="P53" s="378"/>
      <c r="T53" s="378"/>
      <c r="X53" s="378"/>
      <c r="AB53" s="378"/>
      <c r="AF53" s="378"/>
      <c r="AG53" s="378"/>
      <c r="AK53" s="378"/>
      <c r="AO53" s="378"/>
      <c r="AS53" s="378"/>
    </row>
    <row r="54" spans="4:45" x14ac:dyDescent="0.3">
      <c r="D54" s="378"/>
      <c r="H54" s="378"/>
      <c r="L54" s="378"/>
      <c r="P54" s="378"/>
      <c r="T54" s="378"/>
      <c r="X54" s="378"/>
      <c r="AB54" s="378"/>
      <c r="AF54" s="378"/>
      <c r="AG54" s="378"/>
      <c r="AK54" s="378"/>
      <c r="AO54" s="378"/>
      <c r="AS54" s="378"/>
    </row>
    <row r="55" spans="4:45" x14ac:dyDescent="0.3">
      <c r="D55" s="378"/>
      <c r="H55" s="378"/>
      <c r="L55" s="378"/>
      <c r="P55" s="378"/>
      <c r="T55" s="378"/>
      <c r="X55" s="378"/>
      <c r="AB55" s="378"/>
      <c r="AF55" s="378"/>
      <c r="AG55" s="378"/>
      <c r="AK55" s="378"/>
      <c r="AO55" s="378"/>
      <c r="AS55" s="378"/>
    </row>
    <row r="56" spans="4:45" x14ac:dyDescent="0.3">
      <c r="D56" s="378"/>
      <c r="H56" s="378"/>
      <c r="L56" s="378"/>
      <c r="P56" s="378"/>
      <c r="T56" s="378"/>
      <c r="X56" s="378"/>
      <c r="AB56" s="378"/>
      <c r="AF56" s="378"/>
      <c r="AG56" s="378"/>
      <c r="AK56" s="378"/>
      <c r="AO56" s="378"/>
      <c r="AS56" s="378"/>
    </row>
    <row r="57" spans="4:45" x14ac:dyDescent="0.3">
      <c r="D57" s="378"/>
      <c r="H57" s="378"/>
      <c r="L57" s="378"/>
      <c r="P57" s="378"/>
      <c r="T57" s="378"/>
      <c r="X57" s="378"/>
      <c r="AB57" s="378"/>
      <c r="AF57" s="378"/>
      <c r="AG57" s="378"/>
      <c r="AK57" s="378"/>
      <c r="AO57" s="378"/>
      <c r="AS57" s="378"/>
    </row>
    <row r="58" spans="4:45" x14ac:dyDescent="0.3">
      <c r="D58" s="378"/>
      <c r="H58" s="378"/>
      <c r="L58" s="378"/>
      <c r="P58" s="378"/>
      <c r="T58" s="378"/>
      <c r="X58" s="378"/>
      <c r="AB58" s="378"/>
      <c r="AF58" s="378"/>
      <c r="AG58" s="378"/>
      <c r="AK58" s="378"/>
      <c r="AO58" s="378"/>
      <c r="AS58" s="378"/>
    </row>
    <row r="59" spans="4:45" x14ac:dyDescent="0.3">
      <c r="D59" s="378"/>
      <c r="H59" s="378"/>
      <c r="L59" s="378"/>
      <c r="P59" s="378"/>
      <c r="T59" s="378"/>
      <c r="X59" s="378"/>
      <c r="AB59" s="378"/>
      <c r="AF59" s="378"/>
      <c r="AG59" s="378"/>
      <c r="AK59" s="378"/>
      <c r="AO59" s="378"/>
      <c r="AS59" s="378"/>
    </row>
    <row r="60" spans="4:45" x14ac:dyDescent="0.3">
      <c r="D60" s="378"/>
      <c r="H60" s="378"/>
      <c r="L60" s="378"/>
      <c r="P60" s="378"/>
      <c r="T60" s="378"/>
      <c r="X60" s="378"/>
      <c r="AB60" s="378"/>
      <c r="AF60" s="378"/>
      <c r="AG60" s="378"/>
      <c r="AK60" s="378"/>
      <c r="AO60" s="378"/>
      <c r="AS60" s="378"/>
    </row>
    <row r="61" spans="4:45" x14ac:dyDescent="0.3">
      <c r="D61" s="378"/>
      <c r="H61" s="378"/>
      <c r="L61" s="378"/>
      <c r="P61" s="378"/>
      <c r="T61" s="378"/>
      <c r="X61" s="378"/>
      <c r="AB61" s="378"/>
      <c r="AF61" s="378"/>
      <c r="AG61" s="378"/>
      <c r="AK61" s="378"/>
      <c r="AO61" s="378"/>
      <c r="AS61" s="378"/>
    </row>
    <row r="62" spans="4:45" x14ac:dyDescent="0.3">
      <c r="D62" s="378"/>
      <c r="H62" s="378"/>
      <c r="L62" s="378"/>
      <c r="P62" s="378"/>
      <c r="T62" s="378"/>
      <c r="X62" s="378"/>
      <c r="AB62" s="378"/>
      <c r="AF62" s="378"/>
      <c r="AG62" s="378"/>
      <c r="AK62" s="378"/>
      <c r="AO62" s="378"/>
      <c r="AS62" s="378"/>
    </row>
    <row r="63" spans="4:45" x14ac:dyDescent="0.3">
      <c r="D63" s="378"/>
      <c r="H63" s="378"/>
      <c r="L63" s="378"/>
      <c r="P63" s="378"/>
      <c r="T63" s="378"/>
      <c r="X63" s="378"/>
      <c r="AB63" s="378"/>
      <c r="AF63" s="378"/>
      <c r="AG63" s="378"/>
      <c r="AK63" s="378"/>
      <c r="AO63" s="378"/>
      <c r="AS63" s="378"/>
    </row>
    <row r="64" spans="4:45" x14ac:dyDescent="0.3">
      <c r="D64" s="378"/>
      <c r="H64" s="378"/>
      <c r="L64" s="378"/>
      <c r="P64" s="378"/>
      <c r="T64" s="378"/>
      <c r="X64" s="378"/>
      <c r="AB64" s="378"/>
      <c r="AF64" s="378"/>
      <c r="AG64" s="378"/>
      <c r="AK64" s="378"/>
      <c r="AO64" s="378"/>
      <c r="AS64" s="378"/>
    </row>
    <row r="65" spans="4:45" x14ac:dyDescent="0.3">
      <c r="D65" s="378"/>
      <c r="H65" s="378"/>
      <c r="L65" s="378"/>
      <c r="P65" s="378"/>
      <c r="T65" s="378"/>
      <c r="X65" s="378"/>
      <c r="AB65" s="378"/>
      <c r="AF65" s="378"/>
      <c r="AG65" s="378"/>
      <c r="AK65" s="378"/>
      <c r="AO65" s="378"/>
      <c r="AS65" s="378"/>
    </row>
    <row r="66" spans="4:45" x14ac:dyDescent="0.3">
      <c r="D66" s="378"/>
      <c r="H66" s="378"/>
      <c r="L66" s="378"/>
      <c r="P66" s="378"/>
      <c r="T66" s="378"/>
      <c r="X66" s="378"/>
      <c r="AB66" s="378"/>
      <c r="AF66" s="378"/>
      <c r="AG66" s="378"/>
      <c r="AK66" s="378"/>
      <c r="AO66" s="378"/>
      <c r="AS66" s="378"/>
    </row>
    <row r="67" spans="4:45" x14ac:dyDescent="0.3">
      <c r="D67" s="378"/>
      <c r="H67" s="378"/>
      <c r="L67" s="378"/>
      <c r="P67" s="378"/>
      <c r="T67" s="378"/>
      <c r="X67" s="378"/>
      <c r="AB67" s="378"/>
      <c r="AF67" s="378"/>
      <c r="AG67" s="378"/>
      <c r="AK67" s="378"/>
      <c r="AO67" s="378"/>
      <c r="AS67" s="378"/>
    </row>
    <row r="68" spans="4:45" x14ac:dyDescent="0.3">
      <c r="D68" s="378"/>
      <c r="H68" s="378"/>
      <c r="L68" s="378"/>
      <c r="P68" s="378"/>
      <c r="T68" s="378"/>
      <c r="X68" s="378"/>
      <c r="AB68" s="378"/>
      <c r="AF68" s="378"/>
      <c r="AG68" s="378"/>
      <c r="AK68" s="378"/>
      <c r="AO68" s="378"/>
      <c r="AS68" s="378"/>
    </row>
    <row r="69" spans="4:45" x14ac:dyDescent="0.3">
      <c r="D69" s="378"/>
      <c r="H69" s="378"/>
      <c r="L69" s="378"/>
      <c r="P69" s="378"/>
      <c r="T69" s="378"/>
      <c r="X69" s="378"/>
      <c r="AB69" s="378"/>
      <c r="AF69" s="378"/>
      <c r="AG69" s="378"/>
      <c r="AK69" s="378"/>
      <c r="AO69" s="378"/>
      <c r="AS69" s="378"/>
    </row>
    <row r="70" spans="4:45" x14ac:dyDescent="0.3">
      <c r="D70" s="378"/>
      <c r="H70" s="378"/>
      <c r="L70" s="378"/>
      <c r="P70" s="378"/>
      <c r="T70" s="378"/>
      <c r="X70" s="378"/>
      <c r="AB70" s="378"/>
      <c r="AF70" s="378"/>
      <c r="AG70" s="378"/>
      <c r="AK70" s="378"/>
      <c r="AO70" s="378"/>
      <c r="AS70" s="378"/>
    </row>
    <row r="71" spans="4:45" x14ac:dyDescent="0.3">
      <c r="D71" s="378"/>
      <c r="H71" s="378"/>
      <c r="L71" s="378"/>
      <c r="P71" s="378"/>
      <c r="T71" s="378"/>
      <c r="X71" s="378"/>
      <c r="AB71" s="378"/>
      <c r="AF71" s="378"/>
      <c r="AG71" s="378"/>
      <c r="AK71" s="378"/>
      <c r="AO71" s="378"/>
      <c r="AS71" s="378"/>
    </row>
    <row r="72" spans="4:45" x14ac:dyDescent="0.3">
      <c r="D72" s="378"/>
      <c r="H72" s="378"/>
      <c r="L72" s="378"/>
      <c r="P72" s="378"/>
      <c r="T72" s="378"/>
      <c r="X72" s="378"/>
      <c r="AB72" s="378"/>
      <c r="AF72" s="378"/>
      <c r="AG72" s="378"/>
      <c r="AK72" s="378"/>
      <c r="AO72" s="378"/>
      <c r="AS72" s="378"/>
    </row>
    <row r="73" spans="4:45" x14ac:dyDescent="0.3">
      <c r="D73" s="378"/>
      <c r="H73" s="378"/>
      <c r="L73" s="378"/>
      <c r="P73" s="378"/>
      <c r="T73" s="378"/>
      <c r="X73" s="378"/>
      <c r="AB73" s="378"/>
      <c r="AF73" s="378"/>
      <c r="AG73" s="378"/>
      <c r="AK73" s="378"/>
      <c r="AO73" s="378"/>
      <c r="AS73" s="378"/>
    </row>
    <row r="74" spans="4:45" x14ac:dyDescent="0.3">
      <c r="D74" s="378"/>
      <c r="H74" s="378"/>
      <c r="L74" s="378"/>
      <c r="P74" s="378"/>
      <c r="T74" s="378"/>
      <c r="X74" s="378"/>
      <c r="AB74" s="378"/>
      <c r="AF74" s="378"/>
      <c r="AG74" s="378"/>
      <c r="AK74" s="378"/>
      <c r="AO74" s="378"/>
      <c r="AS74" s="378"/>
    </row>
    <row r="75" spans="4:45" x14ac:dyDescent="0.3">
      <c r="D75" s="378"/>
      <c r="H75" s="378"/>
      <c r="L75" s="378"/>
      <c r="P75" s="378"/>
      <c r="T75" s="378"/>
      <c r="X75" s="378"/>
      <c r="AB75" s="378"/>
      <c r="AF75" s="378"/>
      <c r="AG75" s="378"/>
      <c r="AK75" s="378"/>
      <c r="AO75" s="378"/>
      <c r="AS75" s="378"/>
    </row>
    <row r="76" spans="4:45" x14ac:dyDescent="0.3">
      <c r="D76" s="378"/>
      <c r="H76" s="378"/>
      <c r="L76" s="378"/>
      <c r="P76" s="378"/>
      <c r="T76" s="378"/>
      <c r="X76" s="378"/>
      <c r="AB76" s="378"/>
      <c r="AF76" s="378"/>
      <c r="AG76" s="378"/>
      <c r="AK76" s="378"/>
      <c r="AO76" s="378"/>
      <c r="AS76" s="378"/>
    </row>
    <row r="77" spans="4:45" x14ac:dyDescent="0.3">
      <c r="D77" s="378"/>
      <c r="H77" s="378"/>
      <c r="L77" s="378"/>
      <c r="P77" s="378"/>
      <c r="T77" s="378"/>
      <c r="X77" s="378"/>
      <c r="AB77" s="378"/>
      <c r="AF77" s="378"/>
      <c r="AG77" s="378"/>
      <c r="AK77" s="378"/>
      <c r="AO77" s="378"/>
      <c r="AS77" s="378"/>
    </row>
    <row r="78" spans="4:45" x14ac:dyDescent="0.3">
      <c r="D78" s="378"/>
      <c r="H78" s="378"/>
      <c r="L78" s="378"/>
      <c r="P78" s="378"/>
      <c r="T78" s="378"/>
      <c r="X78" s="378"/>
      <c r="AB78" s="378"/>
      <c r="AF78" s="378"/>
      <c r="AG78" s="378"/>
      <c r="AK78" s="378"/>
      <c r="AO78" s="378"/>
      <c r="AS78" s="378"/>
    </row>
    <row r="79" spans="4:45" x14ac:dyDescent="0.3">
      <c r="D79" s="378"/>
      <c r="H79" s="378"/>
      <c r="L79" s="378"/>
      <c r="P79" s="378"/>
      <c r="T79" s="378"/>
      <c r="X79" s="378"/>
      <c r="AB79" s="378"/>
      <c r="AF79" s="378"/>
      <c r="AG79" s="378"/>
      <c r="AK79" s="378"/>
      <c r="AO79" s="378"/>
      <c r="AS79" s="378"/>
    </row>
    <row r="80" spans="4:45" x14ac:dyDescent="0.3">
      <c r="D80" s="378"/>
      <c r="H80" s="378"/>
      <c r="L80" s="378"/>
      <c r="P80" s="378"/>
      <c r="T80" s="378"/>
      <c r="X80" s="378"/>
      <c r="AB80" s="378"/>
      <c r="AF80" s="378"/>
      <c r="AG80" s="378"/>
      <c r="AK80" s="378"/>
      <c r="AO80" s="378"/>
      <c r="AS80" s="378"/>
    </row>
    <row r="81" spans="4:45" x14ac:dyDescent="0.3">
      <c r="D81" s="378"/>
      <c r="H81" s="378"/>
      <c r="L81" s="378"/>
      <c r="P81" s="378"/>
      <c r="T81" s="378"/>
      <c r="X81" s="378"/>
      <c r="AB81" s="378"/>
      <c r="AF81" s="378"/>
      <c r="AG81" s="378"/>
      <c r="AK81" s="378"/>
      <c r="AO81" s="378"/>
      <c r="AS81" s="378"/>
    </row>
    <row r="82" spans="4:45" x14ac:dyDescent="0.3">
      <c r="D82" s="378"/>
      <c r="H82" s="378"/>
      <c r="L82" s="378"/>
      <c r="P82" s="378"/>
      <c r="T82" s="378"/>
      <c r="X82" s="378"/>
      <c r="AB82" s="378"/>
      <c r="AF82" s="378"/>
      <c r="AG82" s="378"/>
      <c r="AK82" s="378"/>
      <c r="AO82" s="378"/>
      <c r="AS82" s="378"/>
    </row>
    <row r="83" spans="4:45" x14ac:dyDescent="0.3">
      <c r="D83" s="378"/>
      <c r="H83" s="378"/>
      <c r="L83" s="378"/>
      <c r="P83" s="378"/>
      <c r="T83" s="378"/>
      <c r="X83" s="378"/>
      <c r="AB83" s="378"/>
      <c r="AF83" s="378"/>
      <c r="AG83" s="378"/>
      <c r="AK83" s="378"/>
      <c r="AO83" s="378"/>
      <c r="AS83" s="378"/>
    </row>
    <row r="84" spans="4:45" x14ac:dyDescent="0.3">
      <c r="D84" s="378"/>
      <c r="H84" s="378"/>
      <c r="L84" s="378"/>
      <c r="P84" s="378"/>
      <c r="T84" s="378"/>
      <c r="X84" s="378"/>
      <c r="AB84" s="378"/>
      <c r="AF84" s="378"/>
      <c r="AG84" s="378"/>
      <c r="AK84" s="378"/>
      <c r="AO84" s="378"/>
      <c r="AS84" s="378"/>
    </row>
    <row r="85" spans="4:45" x14ac:dyDescent="0.3">
      <c r="D85" s="378"/>
      <c r="H85" s="378"/>
      <c r="L85" s="378"/>
      <c r="P85" s="378"/>
      <c r="T85" s="378"/>
      <c r="X85" s="378"/>
      <c r="AB85" s="378"/>
      <c r="AF85" s="378"/>
      <c r="AG85" s="378"/>
      <c r="AK85" s="378"/>
      <c r="AO85" s="378"/>
      <c r="AS85" s="378"/>
    </row>
    <row r="86" spans="4:45" x14ac:dyDescent="0.3">
      <c r="D86" s="378"/>
      <c r="H86" s="378"/>
      <c r="L86" s="378"/>
      <c r="P86" s="378"/>
      <c r="T86" s="378"/>
      <c r="X86" s="378"/>
      <c r="AB86" s="378"/>
      <c r="AF86" s="378"/>
      <c r="AG86" s="378"/>
      <c r="AK86" s="378"/>
      <c r="AO86" s="378"/>
      <c r="AS86" s="378"/>
    </row>
    <row r="87" spans="4:45" x14ac:dyDescent="0.3">
      <c r="D87" s="378"/>
      <c r="H87" s="378"/>
      <c r="L87" s="378"/>
      <c r="P87" s="378"/>
      <c r="T87" s="378"/>
      <c r="X87" s="378"/>
      <c r="AB87" s="378"/>
      <c r="AF87" s="378"/>
      <c r="AG87" s="378"/>
      <c r="AK87" s="378"/>
      <c r="AO87" s="378"/>
      <c r="AS87" s="378"/>
    </row>
    <row r="88" spans="4:45" x14ac:dyDescent="0.3">
      <c r="D88" s="378"/>
      <c r="H88" s="378"/>
      <c r="L88" s="378"/>
      <c r="P88" s="378"/>
      <c r="T88" s="378"/>
      <c r="X88" s="378"/>
      <c r="AB88" s="378"/>
      <c r="AF88" s="378"/>
      <c r="AG88" s="378"/>
      <c r="AK88" s="378"/>
      <c r="AO88" s="378"/>
      <c r="AS88" s="378"/>
    </row>
    <row r="89" spans="4:45" x14ac:dyDescent="0.3">
      <c r="D89" s="378"/>
      <c r="H89" s="378"/>
      <c r="L89" s="378"/>
      <c r="P89" s="378"/>
      <c r="T89" s="378"/>
      <c r="X89" s="378"/>
      <c r="AB89" s="378"/>
      <c r="AF89" s="378"/>
      <c r="AG89" s="378"/>
      <c r="AK89" s="378"/>
      <c r="AO89" s="378"/>
      <c r="AS89" s="378"/>
    </row>
    <row r="90" spans="4:45" x14ac:dyDescent="0.3">
      <c r="D90" s="378"/>
      <c r="H90" s="378"/>
      <c r="L90" s="378"/>
      <c r="P90" s="378"/>
      <c r="T90" s="378"/>
      <c r="X90" s="378"/>
      <c r="AB90" s="378"/>
      <c r="AF90" s="378"/>
      <c r="AG90" s="378"/>
      <c r="AK90" s="378"/>
      <c r="AO90" s="378"/>
      <c r="AS90" s="378"/>
    </row>
    <row r="91" spans="4:45" x14ac:dyDescent="0.3">
      <c r="D91" s="378"/>
      <c r="H91" s="378"/>
      <c r="L91" s="378"/>
      <c r="P91" s="378"/>
      <c r="T91" s="378"/>
      <c r="X91" s="378"/>
      <c r="AB91" s="378"/>
      <c r="AF91" s="378"/>
      <c r="AG91" s="378"/>
      <c r="AK91" s="378"/>
      <c r="AO91" s="378"/>
      <c r="AS91" s="378"/>
    </row>
    <row r="92" spans="4:45" x14ac:dyDescent="0.3">
      <c r="D92" s="378"/>
      <c r="H92" s="378"/>
      <c r="L92" s="378"/>
      <c r="P92" s="378"/>
      <c r="T92" s="378"/>
      <c r="X92" s="378"/>
      <c r="AB92" s="378"/>
      <c r="AF92" s="378"/>
      <c r="AG92" s="378"/>
      <c r="AK92" s="378"/>
      <c r="AO92" s="378"/>
      <c r="AS92" s="378"/>
    </row>
    <row r="93" spans="4:45" x14ac:dyDescent="0.3">
      <c r="D93" s="378"/>
      <c r="H93" s="378"/>
      <c r="L93" s="378"/>
      <c r="P93" s="378"/>
      <c r="T93" s="378"/>
      <c r="X93" s="378"/>
      <c r="AB93" s="378"/>
      <c r="AF93" s="378"/>
      <c r="AG93" s="378"/>
      <c r="AK93" s="378"/>
      <c r="AO93" s="378"/>
      <c r="AS93" s="378"/>
    </row>
    <row r="94" spans="4:45" x14ac:dyDescent="0.3">
      <c r="D94" s="378"/>
      <c r="H94" s="378"/>
      <c r="L94" s="378"/>
      <c r="P94" s="378"/>
      <c r="T94" s="378"/>
      <c r="X94" s="378"/>
      <c r="AB94" s="378"/>
      <c r="AF94" s="378"/>
      <c r="AG94" s="378"/>
      <c r="AK94" s="378"/>
      <c r="AO94" s="378"/>
      <c r="AS94" s="378"/>
    </row>
    <row r="95" spans="4:45" x14ac:dyDescent="0.3">
      <c r="D95" s="378"/>
      <c r="H95" s="378"/>
      <c r="L95" s="378"/>
      <c r="P95" s="378"/>
      <c r="T95" s="378"/>
      <c r="X95" s="378"/>
      <c r="AB95" s="378"/>
      <c r="AF95" s="378"/>
      <c r="AG95" s="378"/>
      <c r="AK95" s="378"/>
      <c r="AO95" s="378"/>
      <c r="AS95" s="378"/>
    </row>
    <row r="96" spans="4:45" x14ac:dyDescent="0.3">
      <c r="D96" s="378"/>
      <c r="H96" s="378"/>
      <c r="L96" s="378"/>
      <c r="P96" s="378"/>
      <c r="T96" s="378"/>
      <c r="X96" s="378"/>
      <c r="AB96" s="378"/>
      <c r="AF96" s="378"/>
      <c r="AG96" s="378"/>
      <c r="AK96" s="378"/>
      <c r="AO96" s="378"/>
      <c r="AS96" s="378"/>
    </row>
    <row r="97" spans="4:45" x14ac:dyDescent="0.3">
      <c r="D97" s="378"/>
      <c r="H97" s="378"/>
      <c r="L97" s="378"/>
      <c r="P97" s="378"/>
      <c r="T97" s="378"/>
      <c r="X97" s="378"/>
      <c r="AB97" s="378"/>
      <c r="AF97" s="378"/>
      <c r="AG97" s="378"/>
      <c r="AK97" s="378"/>
      <c r="AO97" s="378"/>
      <c r="AS97" s="378"/>
    </row>
    <row r="98" spans="4:45" x14ac:dyDescent="0.3">
      <c r="D98" s="378"/>
      <c r="H98" s="378"/>
      <c r="L98" s="378"/>
      <c r="P98" s="378"/>
      <c r="T98" s="378"/>
      <c r="X98" s="378"/>
      <c r="AB98" s="378"/>
      <c r="AF98" s="378"/>
      <c r="AG98" s="378"/>
      <c r="AK98" s="378"/>
      <c r="AO98" s="378"/>
      <c r="AS98" s="378"/>
    </row>
    <row r="99" spans="4:45" x14ac:dyDescent="0.3">
      <c r="D99" s="378"/>
      <c r="H99" s="378"/>
      <c r="L99" s="378"/>
      <c r="P99" s="378"/>
      <c r="T99" s="378"/>
      <c r="X99" s="378"/>
      <c r="AB99" s="378"/>
      <c r="AF99" s="378"/>
      <c r="AG99" s="378"/>
      <c r="AK99" s="378"/>
      <c r="AO99" s="378"/>
      <c r="AS99" s="378"/>
    </row>
    <row r="100" spans="4:45" x14ac:dyDescent="0.3">
      <c r="D100" s="378"/>
      <c r="H100" s="378"/>
      <c r="L100" s="378"/>
      <c r="P100" s="378"/>
      <c r="T100" s="378"/>
      <c r="X100" s="378"/>
      <c r="AB100" s="378"/>
      <c r="AF100" s="378"/>
      <c r="AG100" s="378"/>
      <c r="AK100" s="378"/>
      <c r="AO100" s="378"/>
      <c r="AS100" s="378"/>
    </row>
    <row r="101" spans="4:45" x14ac:dyDescent="0.3">
      <c r="D101" s="378"/>
      <c r="H101" s="378"/>
      <c r="L101" s="378"/>
      <c r="P101" s="378"/>
      <c r="T101" s="378"/>
      <c r="X101" s="378"/>
      <c r="AB101" s="378"/>
      <c r="AF101" s="378"/>
      <c r="AG101" s="378"/>
      <c r="AK101" s="378"/>
      <c r="AO101" s="378"/>
      <c r="AS101" s="378"/>
    </row>
    <row r="102" spans="4:45" x14ac:dyDescent="0.3">
      <c r="D102" s="378"/>
      <c r="H102" s="378"/>
      <c r="L102" s="378"/>
      <c r="P102" s="378"/>
      <c r="T102" s="378"/>
      <c r="X102" s="378"/>
      <c r="AB102" s="378"/>
      <c r="AF102" s="378"/>
      <c r="AG102" s="378"/>
      <c r="AK102" s="378"/>
      <c r="AO102" s="378"/>
      <c r="AS102" s="378"/>
    </row>
    <row r="103" spans="4:45" x14ac:dyDescent="0.3">
      <c r="D103" s="378"/>
      <c r="H103" s="378"/>
      <c r="L103" s="378"/>
      <c r="P103" s="378"/>
      <c r="T103" s="378"/>
      <c r="X103" s="378"/>
      <c r="AB103" s="378"/>
      <c r="AF103" s="378"/>
      <c r="AG103" s="378"/>
      <c r="AK103" s="378"/>
      <c r="AO103" s="378"/>
      <c r="AS103" s="378"/>
    </row>
    <row r="104" spans="4:45" x14ac:dyDescent="0.3">
      <c r="D104" s="378"/>
      <c r="H104" s="378"/>
      <c r="L104" s="378"/>
      <c r="P104" s="378"/>
      <c r="T104" s="378"/>
      <c r="X104" s="378"/>
      <c r="AB104" s="378"/>
      <c r="AF104" s="378"/>
      <c r="AG104" s="378"/>
      <c r="AK104" s="378"/>
      <c r="AO104" s="378"/>
      <c r="AS104" s="378"/>
    </row>
    <row r="105" spans="4:45" x14ac:dyDescent="0.3">
      <c r="D105" s="378"/>
      <c r="H105" s="378"/>
      <c r="L105" s="378"/>
      <c r="P105" s="378"/>
      <c r="T105" s="378"/>
      <c r="X105" s="378"/>
      <c r="AB105" s="378"/>
      <c r="AF105" s="378"/>
      <c r="AG105" s="378"/>
      <c r="AK105" s="378"/>
      <c r="AO105" s="378"/>
      <c r="AS105" s="378"/>
    </row>
    <row r="106" spans="4:45" x14ac:dyDescent="0.3">
      <c r="D106" s="378"/>
      <c r="H106" s="378"/>
      <c r="L106" s="378"/>
      <c r="P106" s="378"/>
      <c r="T106" s="378"/>
      <c r="X106" s="378"/>
      <c r="AB106" s="378"/>
      <c r="AF106" s="378"/>
      <c r="AG106" s="378"/>
      <c r="AK106" s="378"/>
      <c r="AO106" s="378"/>
      <c r="AS106" s="378"/>
    </row>
    <row r="107" spans="4:45" x14ac:dyDescent="0.3">
      <c r="D107" s="378"/>
      <c r="H107" s="378"/>
      <c r="L107" s="378"/>
      <c r="P107" s="378"/>
      <c r="T107" s="378"/>
      <c r="X107" s="378"/>
      <c r="AB107" s="378"/>
      <c r="AF107" s="378"/>
      <c r="AG107" s="378"/>
      <c r="AK107" s="378"/>
      <c r="AO107" s="378"/>
      <c r="AS107" s="378"/>
    </row>
    <row r="108" spans="4:45" x14ac:dyDescent="0.3">
      <c r="D108" s="378"/>
      <c r="H108" s="378"/>
      <c r="L108" s="378"/>
      <c r="P108" s="378"/>
      <c r="T108" s="378"/>
      <c r="X108" s="378"/>
      <c r="AB108" s="378"/>
      <c r="AF108" s="378"/>
      <c r="AG108" s="378"/>
      <c r="AK108" s="378"/>
      <c r="AO108" s="378"/>
      <c r="AS108" s="378"/>
    </row>
    <row r="109" spans="4:45" x14ac:dyDescent="0.3">
      <c r="D109" s="378"/>
      <c r="H109" s="378"/>
      <c r="L109" s="378"/>
      <c r="P109" s="378"/>
      <c r="T109" s="378"/>
      <c r="X109" s="378"/>
      <c r="AB109" s="378"/>
      <c r="AF109" s="378"/>
      <c r="AG109" s="378"/>
      <c r="AK109" s="378"/>
      <c r="AO109" s="378"/>
      <c r="AS109" s="378"/>
    </row>
    <row r="110" spans="4:45" x14ac:dyDescent="0.3">
      <c r="D110" s="378"/>
      <c r="H110" s="378"/>
      <c r="L110" s="378"/>
      <c r="P110" s="378"/>
      <c r="T110" s="378"/>
      <c r="X110" s="378"/>
      <c r="AB110" s="378"/>
      <c r="AF110" s="378"/>
      <c r="AG110" s="378"/>
      <c r="AK110" s="378"/>
      <c r="AO110" s="378"/>
      <c r="AS110" s="378"/>
    </row>
    <row r="111" spans="4:45" x14ac:dyDescent="0.3">
      <c r="D111" s="378"/>
      <c r="H111" s="378"/>
      <c r="L111" s="378"/>
      <c r="P111" s="378"/>
      <c r="T111" s="378"/>
      <c r="X111" s="378"/>
      <c r="AB111" s="378"/>
      <c r="AF111" s="378"/>
      <c r="AG111" s="378"/>
      <c r="AK111" s="378"/>
      <c r="AO111" s="378"/>
      <c r="AS111" s="378"/>
    </row>
    <row r="112" spans="4:45" x14ac:dyDescent="0.3">
      <c r="D112" s="378"/>
      <c r="H112" s="378"/>
      <c r="L112" s="378"/>
      <c r="P112" s="378"/>
      <c r="T112" s="378"/>
      <c r="X112" s="378"/>
      <c r="AB112" s="378"/>
      <c r="AF112" s="378"/>
      <c r="AG112" s="378"/>
      <c r="AK112" s="378"/>
      <c r="AO112" s="378"/>
      <c r="AS112" s="378"/>
    </row>
    <row r="113" spans="4:45" x14ac:dyDescent="0.3">
      <c r="D113" s="378"/>
      <c r="H113" s="378"/>
      <c r="L113" s="378"/>
      <c r="P113" s="378"/>
      <c r="T113" s="378"/>
      <c r="X113" s="378"/>
      <c r="AB113" s="378"/>
      <c r="AF113" s="378"/>
      <c r="AG113" s="378"/>
      <c r="AK113" s="378"/>
      <c r="AO113" s="378"/>
      <c r="AS113" s="378"/>
    </row>
    <row r="114" spans="4:45" x14ac:dyDescent="0.3">
      <c r="D114" s="378"/>
      <c r="H114" s="378"/>
      <c r="L114" s="378"/>
      <c r="P114" s="378"/>
      <c r="T114" s="378"/>
      <c r="X114" s="378"/>
      <c r="AB114" s="378"/>
      <c r="AF114" s="378"/>
      <c r="AG114" s="378"/>
      <c r="AK114" s="378"/>
      <c r="AO114" s="378"/>
      <c r="AS114" s="378"/>
    </row>
    <row r="115" spans="4:45" x14ac:dyDescent="0.3">
      <c r="D115" s="378"/>
      <c r="H115" s="378"/>
      <c r="L115" s="378"/>
      <c r="P115" s="378"/>
      <c r="T115" s="378"/>
      <c r="X115" s="378"/>
      <c r="AB115" s="378"/>
      <c r="AF115" s="378"/>
      <c r="AG115" s="378"/>
      <c r="AK115" s="378"/>
      <c r="AO115" s="378"/>
      <c r="AS115" s="378"/>
    </row>
    <row r="116" spans="4:45" x14ac:dyDescent="0.3">
      <c r="D116" s="378"/>
      <c r="H116" s="378"/>
      <c r="L116" s="378"/>
      <c r="P116" s="378"/>
      <c r="T116" s="378"/>
      <c r="X116" s="378"/>
      <c r="AB116" s="378"/>
      <c r="AF116" s="378"/>
      <c r="AG116" s="378"/>
      <c r="AK116" s="378"/>
      <c r="AO116" s="378"/>
      <c r="AS116" s="378"/>
    </row>
    <row r="117" spans="4:45" x14ac:dyDescent="0.3">
      <c r="D117" s="378"/>
      <c r="H117" s="378"/>
      <c r="L117" s="378"/>
      <c r="P117" s="378"/>
      <c r="T117" s="378"/>
      <c r="X117" s="378"/>
      <c r="AB117" s="378"/>
      <c r="AF117" s="378"/>
      <c r="AG117" s="378"/>
      <c r="AK117" s="378"/>
      <c r="AO117" s="378"/>
      <c r="AS117" s="378"/>
    </row>
    <row r="118" spans="4:45" x14ac:dyDescent="0.3">
      <c r="D118" s="378"/>
      <c r="H118" s="378"/>
      <c r="L118" s="378"/>
      <c r="P118" s="378"/>
      <c r="T118" s="378"/>
      <c r="X118" s="378"/>
      <c r="AB118" s="378"/>
      <c r="AF118" s="378"/>
      <c r="AG118" s="378"/>
      <c r="AK118" s="378"/>
      <c r="AO118" s="378"/>
      <c r="AS118" s="378"/>
    </row>
    <row r="119" spans="4:45" x14ac:dyDescent="0.3">
      <c r="D119" s="378"/>
      <c r="H119" s="378"/>
      <c r="L119" s="378"/>
      <c r="P119" s="378"/>
      <c r="T119" s="378"/>
      <c r="X119" s="378"/>
      <c r="AB119" s="378"/>
      <c r="AF119" s="378"/>
      <c r="AG119" s="378"/>
      <c r="AK119" s="378"/>
      <c r="AO119" s="378"/>
      <c r="AS119" s="378"/>
    </row>
    <row r="120" spans="4:45" x14ac:dyDescent="0.3">
      <c r="D120" s="378"/>
      <c r="H120" s="378"/>
      <c r="L120" s="378"/>
      <c r="P120" s="378"/>
      <c r="T120" s="378"/>
      <c r="X120" s="378"/>
      <c r="AB120" s="378"/>
      <c r="AF120" s="378"/>
      <c r="AG120" s="378"/>
      <c r="AK120" s="378"/>
      <c r="AO120" s="378"/>
      <c r="AS120" s="378"/>
    </row>
    <row r="121" spans="4:45" x14ac:dyDescent="0.3">
      <c r="D121" s="378"/>
      <c r="H121" s="378"/>
      <c r="L121" s="378"/>
      <c r="P121" s="378"/>
      <c r="T121" s="378"/>
      <c r="X121" s="378"/>
      <c r="AB121" s="378"/>
      <c r="AF121" s="378"/>
      <c r="AG121" s="378"/>
      <c r="AK121" s="378"/>
      <c r="AO121" s="378"/>
      <c r="AS121" s="378"/>
    </row>
    <row r="122" spans="4:45" x14ac:dyDescent="0.3">
      <c r="D122" s="378"/>
      <c r="H122" s="378"/>
      <c r="L122" s="378"/>
      <c r="P122" s="378"/>
      <c r="T122" s="378"/>
      <c r="X122" s="378"/>
      <c r="AB122" s="378"/>
      <c r="AF122" s="378"/>
      <c r="AG122" s="378"/>
      <c r="AK122" s="378"/>
      <c r="AO122" s="378"/>
      <c r="AS122" s="378"/>
    </row>
    <row r="123" spans="4:45" x14ac:dyDescent="0.3">
      <c r="D123" s="378"/>
      <c r="H123" s="378"/>
      <c r="L123" s="378"/>
      <c r="P123" s="378"/>
      <c r="T123" s="378"/>
      <c r="X123" s="378"/>
      <c r="AB123" s="378"/>
      <c r="AF123" s="378"/>
      <c r="AG123" s="378"/>
      <c r="AK123" s="378"/>
      <c r="AO123" s="378"/>
      <c r="AS123" s="378"/>
    </row>
    <row r="124" spans="4:45" x14ac:dyDescent="0.3">
      <c r="D124" s="378"/>
      <c r="H124" s="378"/>
      <c r="L124" s="378"/>
      <c r="P124" s="378"/>
      <c r="T124" s="378"/>
      <c r="X124" s="378"/>
      <c r="AB124" s="378"/>
      <c r="AF124" s="378"/>
      <c r="AG124" s="378"/>
      <c r="AK124" s="378"/>
      <c r="AO124" s="378"/>
      <c r="AS124" s="378"/>
    </row>
    <row r="125" spans="4:45" x14ac:dyDescent="0.3">
      <c r="D125" s="378"/>
      <c r="H125" s="378"/>
      <c r="L125" s="378"/>
      <c r="P125" s="378"/>
      <c r="T125" s="378"/>
      <c r="X125" s="378"/>
      <c r="AB125" s="378"/>
      <c r="AF125" s="378"/>
      <c r="AG125" s="378"/>
      <c r="AK125" s="378"/>
      <c r="AO125" s="378"/>
      <c r="AS125" s="378"/>
    </row>
    <row r="126" spans="4:45" x14ac:dyDescent="0.3">
      <c r="D126" s="378" t="s">
        <v>1128</v>
      </c>
      <c r="E126" s="354">
        <v>30.35</v>
      </c>
      <c r="F126" s="354">
        <v>25</v>
      </c>
      <c r="H126" s="378"/>
      <c r="L126" s="378"/>
      <c r="P126" s="378"/>
      <c r="T126" s="378"/>
      <c r="X126" s="378"/>
      <c r="AB126" s="378"/>
      <c r="AF126" s="378"/>
      <c r="AG126" s="378"/>
      <c r="AK126" s="378"/>
      <c r="AO126" s="378"/>
      <c r="AS126" s="378"/>
    </row>
    <row r="127" spans="4:45" x14ac:dyDescent="0.3">
      <c r="D127" s="378"/>
      <c r="H127" s="378"/>
      <c r="L127" s="378"/>
      <c r="P127" s="378"/>
      <c r="T127" s="378"/>
      <c r="X127" s="378"/>
      <c r="AB127" s="378"/>
      <c r="AF127" s="378"/>
      <c r="AG127" s="378"/>
      <c r="AK127" s="378"/>
      <c r="AO127" s="378"/>
      <c r="AS127" s="378"/>
    </row>
    <row r="128" spans="4:45" x14ac:dyDescent="0.3">
      <c r="D128" s="378"/>
      <c r="H128" s="378"/>
      <c r="L128" s="378"/>
      <c r="P128" s="378"/>
      <c r="T128" s="378"/>
      <c r="X128" s="378"/>
      <c r="AB128" s="378"/>
      <c r="AF128" s="378"/>
      <c r="AG128" s="378"/>
      <c r="AK128" s="378"/>
      <c r="AO128" s="378"/>
      <c r="AS128" s="378"/>
    </row>
    <row r="129" spans="4:45" x14ac:dyDescent="0.3">
      <c r="D129" s="378"/>
      <c r="H129" s="378"/>
      <c r="L129" s="378"/>
      <c r="P129" s="378"/>
      <c r="T129" s="378"/>
      <c r="X129" s="378"/>
      <c r="AB129" s="378"/>
      <c r="AF129" s="378"/>
      <c r="AG129" s="378"/>
      <c r="AK129" s="378"/>
      <c r="AO129" s="378"/>
      <c r="AS129" s="378"/>
    </row>
    <row r="130" spans="4:45" x14ac:dyDescent="0.3">
      <c r="D130" s="378"/>
      <c r="H130" s="378"/>
      <c r="L130" s="378"/>
      <c r="P130" s="378"/>
      <c r="T130" s="378"/>
      <c r="X130" s="378"/>
      <c r="AB130" s="378"/>
      <c r="AF130" s="378"/>
      <c r="AG130" s="378"/>
      <c r="AK130" s="378"/>
      <c r="AO130" s="378"/>
      <c r="AS130" s="378"/>
    </row>
    <row r="131" spans="4:45" x14ac:dyDescent="0.3">
      <c r="D131" s="378"/>
      <c r="H131" s="378"/>
      <c r="L131" s="378"/>
      <c r="P131" s="378"/>
      <c r="T131" s="378"/>
      <c r="X131" s="378"/>
      <c r="AB131" s="378"/>
      <c r="AF131" s="378"/>
      <c r="AG131" s="378"/>
      <c r="AK131" s="378"/>
      <c r="AO131" s="378"/>
      <c r="AS131" s="378"/>
    </row>
    <row r="132" spans="4:45" x14ac:dyDescent="0.3">
      <c r="D132" s="378"/>
      <c r="H132" s="378"/>
      <c r="L132" s="378"/>
      <c r="P132" s="378"/>
      <c r="T132" s="378"/>
      <c r="X132" s="378"/>
      <c r="AB132" s="378"/>
      <c r="AF132" s="378"/>
      <c r="AG132" s="378"/>
      <c r="AK132" s="378"/>
      <c r="AO132" s="378"/>
      <c r="AS132" s="378"/>
    </row>
    <row r="133" spans="4:45" x14ac:dyDescent="0.3">
      <c r="D133" s="378"/>
      <c r="H133" s="378"/>
      <c r="L133" s="378"/>
      <c r="P133" s="378"/>
      <c r="T133" s="378"/>
      <c r="X133" s="378"/>
      <c r="AB133" s="378"/>
      <c r="AF133" s="378"/>
      <c r="AG133" s="378"/>
      <c r="AK133" s="378"/>
      <c r="AO133" s="378"/>
      <c r="AS133" s="378"/>
    </row>
    <row r="134" spans="4:45" x14ac:dyDescent="0.3">
      <c r="D134" s="378"/>
      <c r="H134" s="378"/>
      <c r="L134" s="378"/>
      <c r="P134" s="378"/>
      <c r="T134" s="378"/>
      <c r="X134" s="378"/>
      <c r="AB134" s="378"/>
      <c r="AF134" s="378"/>
      <c r="AG134" s="378"/>
      <c r="AK134" s="378"/>
      <c r="AO134" s="378"/>
      <c r="AS134" s="378"/>
    </row>
    <row r="135" spans="4:45" x14ac:dyDescent="0.3">
      <c r="D135" s="378"/>
      <c r="H135" s="378"/>
      <c r="L135" s="378"/>
      <c r="P135" s="378"/>
      <c r="T135" s="378"/>
      <c r="X135" s="378"/>
      <c r="AB135" s="378"/>
      <c r="AF135" s="378"/>
      <c r="AG135" s="378"/>
      <c r="AK135" s="378"/>
      <c r="AO135" s="378"/>
      <c r="AS135" s="378"/>
    </row>
    <row r="136" spans="4:45" x14ac:dyDescent="0.3">
      <c r="D136" s="378"/>
      <c r="H136" s="378"/>
      <c r="L136" s="378"/>
      <c r="P136" s="378"/>
      <c r="T136" s="378"/>
      <c r="X136" s="378"/>
      <c r="AB136" s="378"/>
      <c r="AF136" s="378"/>
      <c r="AG136" s="378"/>
      <c r="AK136" s="378"/>
      <c r="AO136" s="378"/>
      <c r="AS136" s="378"/>
    </row>
    <row r="137" spans="4:45" x14ac:dyDescent="0.3">
      <c r="D137" s="378"/>
      <c r="H137" s="378"/>
      <c r="L137" s="378"/>
      <c r="P137" s="378"/>
      <c r="T137" s="378"/>
      <c r="X137" s="378"/>
      <c r="AB137" s="378"/>
      <c r="AF137" s="378"/>
      <c r="AG137" s="378"/>
      <c r="AK137" s="378"/>
      <c r="AO137" s="378"/>
      <c r="AS137" s="378"/>
    </row>
    <row r="138" spans="4:45" x14ac:dyDescent="0.3">
      <c r="D138" s="378"/>
      <c r="H138" s="378"/>
      <c r="L138" s="378"/>
      <c r="P138" s="378"/>
      <c r="T138" s="378"/>
      <c r="X138" s="378"/>
      <c r="AB138" s="378"/>
      <c r="AF138" s="378"/>
      <c r="AG138" s="378"/>
      <c r="AK138" s="378"/>
      <c r="AO138" s="378"/>
      <c r="AS138" s="378"/>
    </row>
    <row r="139" spans="4:45" x14ac:dyDescent="0.3">
      <c r="D139" s="378"/>
      <c r="H139" s="378"/>
      <c r="L139" s="378"/>
      <c r="P139" s="378"/>
      <c r="T139" s="378"/>
      <c r="X139" s="378"/>
      <c r="AB139" s="378"/>
      <c r="AF139" s="378"/>
      <c r="AG139" s="378"/>
      <c r="AK139" s="378"/>
      <c r="AO139" s="378"/>
      <c r="AS139" s="378"/>
    </row>
    <row r="140" spans="4:45" x14ac:dyDescent="0.3">
      <c r="D140" s="378"/>
      <c r="H140" s="378"/>
      <c r="L140" s="378"/>
      <c r="P140" s="378"/>
      <c r="T140" s="378"/>
      <c r="X140" s="378"/>
      <c r="AB140" s="378"/>
      <c r="AF140" s="378"/>
      <c r="AG140" s="378"/>
      <c r="AK140" s="378"/>
      <c r="AO140" s="378"/>
      <c r="AS140" s="378"/>
    </row>
    <row r="141" spans="4:45" x14ac:dyDescent="0.3">
      <c r="D141" s="378"/>
      <c r="H141" s="378"/>
      <c r="L141" s="378"/>
      <c r="P141" s="378"/>
      <c r="T141" s="378"/>
      <c r="X141" s="378"/>
      <c r="AB141" s="378"/>
      <c r="AF141" s="378"/>
      <c r="AG141" s="378"/>
      <c r="AK141" s="378"/>
      <c r="AO141" s="378"/>
      <c r="AS141" s="378"/>
    </row>
    <row r="142" spans="4:45" x14ac:dyDescent="0.3">
      <c r="D142" s="378"/>
      <c r="H142" s="378"/>
      <c r="L142" s="378"/>
      <c r="P142" s="378"/>
      <c r="T142" s="378"/>
      <c r="X142" s="378"/>
      <c r="AB142" s="378"/>
      <c r="AF142" s="378"/>
      <c r="AG142" s="378"/>
      <c r="AK142" s="378"/>
      <c r="AO142" s="378"/>
      <c r="AS142" s="378"/>
    </row>
    <row r="143" spans="4:45" x14ac:dyDescent="0.3">
      <c r="D143" s="378"/>
      <c r="H143" s="378"/>
      <c r="L143" s="378"/>
      <c r="P143" s="378"/>
      <c r="T143" s="378"/>
      <c r="X143" s="378"/>
      <c r="AB143" s="378"/>
      <c r="AF143" s="378"/>
      <c r="AG143" s="378"/>
      <c r="AK143" s="378"/>
      <c r="AO143" s="378"/>
      <c r="AS143" s="378"/>
    </row>
    <row r="144" spans="4:45" x14ac:dyDescent="0.3">
      <c r="D144" s="378"/>
      <c r="H144" s="378"/>
      <c r="L144" s="378"/>
      <c r="P144" s="378"/>
      <c r="T144" s="378"/>
      <c r="X144" s="378"/>
      <c r="AB144" s="378"/>
      <c r="AF144" s="378"/>
      <c r="AG144" s="378"/>
      <c r="AK144" s="378"/>
      <c r="AO144" s="378"/>
      <c r="AS144" s="378"/>
    </row>
    <row r="145" spans="4:45" x14ac:dyDescent="0.3">
      <c r="D145" s="378"/>
      <c r="H145" s="378"/>
      <c r="L145" s="378"/>
      <c r="P145" s="378"/>
      <c r="T145" s="378"/>
      <c r="X145" s="378"/>
      <c r="AB145" s="378"/>
      <c r="AF145" s="378"/>
      <c r="AG145" s="378"/>
      <c r="AK145" s="378"/>
      <c r="AO145" s="378"/>
      <c r="AS145" s="378"/>
    </row>
    <row r="146" spans="4:45" x14ac:dyDescent="0.3">
      <c r="D146" s="378"/>
      <c r="H146" s="378"/>
      <c r="L146" s="378"/>
      <c r="P146" s="378"/>
      <c r="T146" s="378"/>
      <c r="X146" s="378"/>
      <c r="AB146" s="378"/>
      <c r="AF146" s="378"/>
      <c r="AG146" s="378"/>
      <c r="AK146" s="378"/>
      <c r="AO146" s="378"/>
      <c r="AS146" s="378"/>
    </row>
    <row r="147" spans="4:45" x14ac:dyDescent="0.3">
      <c r="D147" s="378"/>
      <c r="H147" s="378"/>
      <c r="L147" s="378"/>
      <c r="P147" s="378"/>
      <c r="T147" s="378"/>
      <c r="X147" s="378"/>
      <c r="AB147" s="378"/>
      <c r="AF147" s="378"/>
      <c r="AG147" s="378"/>
      <c r="AK147" s="378"/>
      <c r="AO147" s="378"/>
      <c r="AS147" s="378"/>
    </row>
    <row r="148" spans="4:45" x14ac:dyDescent="0.3">
      <c r="D148" s="378"/>
      <c r="H148" s="378"/>
      <c r="L148" s="378"/>
      <c r="P148" s="378"/>
      <c r="T148" s="378"/>
      <c r="X148" s="378"/>
      <c r="AB148" s="378"/>
      <c r="AF148" s="378"/>
      <c r="AG148" s="378"/>
      <c r="AK148" s="378"/>
      <c r="AO148" s="378"/>
      <c r="AS148" s="378"/>
    </row>
    <row r="149" spans="4:45" x14ac:dyDescent="0.3">
      <c r="D149" s="378"/>
      <c r="H149" s="378"/>
      <c r="L149" s="378"/>
      <c r="P149" s="378"/>
      <c r="T149" s="378"/>
      <c r="X149" s="378"/>
      <c r="AB149" s="378"/>
      <c r="AF149" s="378"/>
      <c r="AG149" s="378"/>
      <c r="AK149" s="378"/>
      <c r="AO149" s="378"/>
      <c r="AS149" s="378"/>
    </row>
    <row r="150" spans="4:45" x14ac:dyDescent="0.3">
      <c r="D150" s="378"/>
      <c r="H150" s="378"/>
      <c r="L150" s="378"/>
      <c r="P150" s="378"/>
      <c r="T150" s="378"/>
      <c r="X150" s="378"/>
      <c r="AB150" s="378"/>
      <c r="AF150" s="378"/>
      <c r="AG150" s="378"/>
      <c r="AK150" s="378"/>
      <c r="AO150" s="378"/>
      <c r="AS150" s="378"/>
    </row>
    <row r="151" spans="4:45" x14ac:dyDescent="0.3">
      <c r="D151" s="378"/>
      <c r="H151" s="378"/>
      <c r="L151" s="378"/>
      <c r="P151" s="378"/>
      <c r="T151" s="378"/>
      <c r="X151" s="378"/>
      <c r="AB151" s="378"/>
      <c r="AF151" s="378"/>
      <c r="AG151" s="378"/>
      <c r="AK151" s="378"/>
      <c r="AO151" s="378"/>
      <c r="AS151" s="378"/>
    </row>
    <row r="152" spans="4:45" x14ac:dyDescent="0.3">
      <c r="D152" s="378"/>
      <c r="H152" s="378"/>
      <c r="L152" s="378"/>
      <c r="P152" s="378"/>
      <c r="T152" s="378"/>
      <c r="X152" s="378"/>
      <c r="AB152" s="378"/>
      <c r="AF152" s="378"/>
      <c r="AG152" s="378"/>
      <c r="AK152" s="378"/>
      <c r="AO152" s="378"/>
      <c r="AS152" s="378"/>
    </row>
    <row r="153" spans="4:45" x14ac:dyDescent="0.3">
      <c r="D153" s="378"/>
      <c r="H153" s="378"/>
      <c r="L153" s="378"/>
      <c r="P153" s="378"/>
      <c r="T153" s="378"/>
      <c r="X153" s="378"/>
      <c r="AB153" s="378"/>
      <c r="AF153" s="378"/>
      <c r="AG153" s="378"/>
      <c r="AK153" s="378"/>
      <c r="AO153" s="378"/>
      <c r="AS153" s="378"/>
    </row>
    <row r="154" spans="4:45" x14ac:dyDescent="0.3">
      <c r="D154" s="378"/>
      <c r="H154" s="378"/>
      <c r="L154" s="378"/>
      <c r="P154" s="378"/>
      <c r="T154" s="378"/>
      <c r="X154" s="378"/>
      <c r="AB154" s="378"/>
      <c r="AF154" s="378"/>
      <c r="AG154" s="378"/>
      <c r="AK154" s="378"/>
      <c r="AO154" s="378"/>
      <c r="AS154" s="378"/>
    </row>
    <row r="155" spans="4:45" x14ac:dyDescent="0.3">
      <c r="D155" s="378"/>
      <c r="H155" s="378"/>
      <c r="L155" s="378"/>
      <c r="P155" s="378"/>
      <c r="T155" s="378"/>
      <c r="X155" s="378"/>
      <c r="AB155" s="378"/>
      <c r="AF155" s="378"/>
      <c r="AG155" s="378"/>
      <c r="AK155" s="378"/>
      <c r="AO155" s="378"/>
      <c r="AS155" s="378"/>
    </row>
    <row r="156" spans="4:45" x14ac:dyDescent="0.3">
      <c r="D156" s="378"/>
      <c r="H156" s="378"/>
      <c r="L156" s="378"/>
      <c r="P156" s="378"/>
      <c r="T156" s="378"/>
      <c r="X156" s="378"/>
      <c r="AB156" s="378"/>
      <c r="AF156" s="378"/>
      <c r="AG156" s="378"/>
      <c r="AK156" s="378"/>
      <c r="AO156" s="378"/>
      <c r="AS156" s="378"/>
    </row>
    <row r="157" spans="4:45" x14ac:dyDescent="0.3">
      <c r="D157" s="378"/>
      <c r="H157" s="378"/>
      <c r="L157" s="378"/>
      <c r="P157" s="378"/>
      <c r="T157" s="378"/>
      <c r="X157" s="378"/>
      <c r="AB157" s="378"/>
      <c r="AF157" s="378"/>
      <c r="AG157" s="378"/>
      <c r="AK157" s="378"/>
      <c r="AO157" s="378"/>
      <c r="AS157" s="378"/>
    </row>
    <row r="158" spans="4:45" x14ac:dyDescent="0.3">
      <c r="D158" s="378"/>
      <c r="H158" s="378"/>
      <c r="L158" s="378"/>
      <c r="P158" s="378"/>
      <c r="T158" s="378"/>
      <c r="X158" s="378"/>
      <c r="AB158" s="378"/>
      <c r="AF158" s="378"/>
      <c r="AG158" s="378"/>
      <c r="AK158" s="378"/>
      <c r="AO158" s="378"/>
      <c r="AS158" s="378"/>
    </row>
    <row r="159" spans="4:45" x14ac:dyDescent="0.3">
      <c r="D159" s="378"/>
      <c r="H159" s="378"/>
      <c r="L159" s="378"/>
      <c r="P159" s="378"/>
      <c r="T159" s="378"/>
      <c r="X159" s="378"/>
      <c r="AB159" s="378"/>
      <c r="AF159" s="378"/>
      <c r="AG159" s="378"/>
      <c r="AK159" s="378"/>
      <c r="AO159" s="378"/>
      <c r="AS159" s="378"/>
    </row>
    <row r="160" spans="4:45" x14ac:dyDescent="0.3">
      <c r="D160" s="378"/>
      <c r="H160" s="378"/>
      <c r="L160" s="378"/>
      <c r="P160" s="378"/>
      <c r="T160" s="378"/>
      <c r="X160" s="378"/>
      <c r="AB160" s="378"/>
      <c r="AF160" s="378"/>
      <c r="AG160" s="378"/>
      <c r="AK160" s="378"/>
      <c r="AO160" s="378"/>
      <c r="AS160" s="378"/>
    </row>
    <row r="161" spans="4:45" x14ac:dyDescent="0.3">
      <c r="D161" s="378"/>
      <c r="H161" s="378"/>
      <c r="L161" s="378"/>
      <c r="P161" s="378"/>
      <c r="T161" s="378"/>
      <c r="X161" s="378"/>
      <c r="AB161" s="378"/>
      <c r="AF161" s="378"/>
      <c r="AG161" s="378"/>
      <c r="AK161" s="378"/>
      <c r="AO161" s="378"/>
      <c r="AS161" s="378"/>
    </row>
    <row r="162" spans="4:45" x14ac:dyDescent="0.3">
      <c r="D162" s="378"/>
      <c r="H162" s="378"/>
      <c r="L162" s="378"/>
      <c r="P162" s="378"/>
      <c r="T162" s="378"/>
      <c r="X162" s="378"/>
      <c r="AB162" s="378"/>
      <c r="AF162" s="378"/>
      <c r="AG162" s="378"/>
      <c r="AK162" s="378"/>
      <c r="AO162" s="378"/>
      <c r="AS162" s="378"/>
    </row>
    <row r="163" spans="4:45" x14ac:dyDescent="0.3">
      <c r="D163" s="378"/>
      <c r="H163" s="378"/>
      <c r="L163" s="378"/>
      <c r="P163" s="378"/>
      <c r="T163" s="378"/>
      <c r="X163" s="378"/>
      <c r="AB163" s="378"/>
      <c r="AF163" s="378"/>
      <c r="AG163" s="378"/>
      <c r="AK163" s="378"/>
      <c r="AO163" s="378"/>
      <c r="AS163" s="378"/>
    </row>
    <row r="164" spans="4:45" x14ac:dyDescent="0.3">
      <c r="D164" s="378"/>
      <c r="H164" s="378"/>
      <c r="L164" s="378"/>
      <c r="P164" s="378"/>
      <c r="T164" s="378"/>
      <c r="X164" s="378"/>
      <c r="AB164" s="378"/>
      <c r="AF164" s="378"/>
      <c r="AG164" s="378"/>
      <c r="AK164" s="378"/>
      <c r="AO164" s="378"/>
      <c r="AS164" s="378"/>
    </row>
    <row r="165" spans="4:45" x14ac:dyDescent="0.3">
      <c r="D165" s="378"/>
      <c r="H165" s="378"/>
      <c r="L165" s="378"/>
      <c r="P165" s="378"/>
      <c r="T165" s="378"/>
      <c r="X165" s="378"/>
      <c r="AB165" s="378"/>
      <c r="AF165" s="378"/>
      <c r="AG165" s="378"/>
      <c r="AK165" s="378"/>
      <c r="AO165" s="378"/>
      <c r="AS165" s="378"/>
    </row>
    <row r="166" spans="4:45" x14ac:dyDescent="0.3">
      <c r="D166" s="378"/>
      <c r="H166" s="378"/>
      <c r="L166" s="378"/>
      <c r="P166" s="378"/>
      <c r="T166" s="378"/>
      <c r="X166" s="378"/>
      <c r="AB166" s="378"/>
      <c r="AF166" s="378"/>
      <c r="AG166" s="378"/>
      <c r="AK166" s="378"/>
      <c r="AO166" s="378"/>
      <c r="AS166" s="378"/>
    </row>
    <row r="167" spans="4:45" x14ac:dyDescent="0.3">
      <c r="D167" s="378"/>
      <c r="H167" s="378"/>
      <c r="L167" s="378"/>
      <c r="P167" s="378"/>
      <c r="T167" s="378"/>
      <c r="X167" s="378"/>
      <c r="AB167" s="378"/>
      <c r="AF167" s="378"/>
      <c r="AG167" s="378"/>
      <c r="AK167" s="378"/>
      <c r="AO167" s="378"/>
      <c r="AS167" s="378"/>
    </row>
    <row r="168" spans="4:45" x14ac:dyDescent="0.3">
      <c r="D168" s="378"/>
      <c r="H168" s="378"/>
      <c r="L168" s="378"/>
      <c r="P168" s="378"/>
      <c r="T168" s="378"/>
      <c r="X168" s="378"/>
      <c r="AB168" s="378"/>
      <c r="AF168" s="378"/>
      <c r="AG168" s="378"/>
      <c r="AK168" s="378"/>
      <c r="AO168" s="378"/>
      <c r="AS168" s="378"/>
    </row>
    <row r="169" spans="4:45" x14ac:dyDescent="0.3">
      <c r="D169" s="378"/>
      <c r="H169" s="378"/>
      <c r="L169" s="378"/>
      <c r="P169" s="378"/>
      <c r="T169" s="378"/>
      <c r="X169" s="378"/>
      <c r="AB169" s="378"/>
      <c r="AF169" s="378"/>
      <c r="AG169" s="378"/>
      <c r="AK169" s="378"/>
      <c r="AO169" s="378"/>
      <c r="AS169" s="378"/>
    </row>
    <row r="170" spans="4:45" x14ac:dyDescent="0.3">
      <c r="D170" s="378"/>
      <c r="H170" s="378"/>
      <c r="L170" s="378"/>
      <c r="P170" s="378"/>
      <c r="T170" s="378"/>
      <c r="X170" s="378"/>
      <c r="AB170" s="378"/>
      <c r="AF170" s="378"/>
      <c r="AG170" s="378"/>
      <c r="AK170" s="378"/>
      <c r="AO170" s="378"/>
      <c r="AS170" s="378"/>
    </row>
    <row r="171" spans="4:45" x14ac:dyDescent="0.3">
      <c r="D171" s="378"/>
      <c r="H171" s="378"/>
      <c r="L171" s="378"/>
      <c r="P171" s="378"/>
      <c r="T171" s="378"/>
      <c r="X171" s="378"/>
      <c r="AB171" s="378"/>
      <c r="AF171" s="378"/>
      <c r="AG171" s="378"/>
      <c r="AK171" s="378"/>
      <c r="AO171" s="378"/>
      <c r="AS171" s="378"/>
    </row>
    <row r="172" spans="4:45" x14ac:dyDescent="0.3">
      <c r="D172" s="378"/>
      <c r="H172" s="378"/>
      <c r="L172" s="378"/>
      <c r="P172" s="378"/>
      <c r="T172" s="378"/>
      <c r="X172" s="378"/>
      <c r="AB172" s="378"/>
      <c r="AF172" s="378"/>
      <c r="AG172" s="378"/>
      <c r="AK172" s="378"/>
      <c r="AO172" s="378"/>
      <c r="AS172" s="378"/>
    </row>
    <row r="173" spans="4:45" x14ac:dyDescent="0.3">
      <c r="D173" s="378"/>
      <c r="H173" s="378"/>
      <c r="L173" s="378"/>
      <c r="P173" s="378"/>
      <c r="T173" s="378"/>
      <c r="X173" s="378"/>
      <c r="AB173" s="378"/>
      <c r="AF173" s="378"/>
      <c r="AG173" s="378"/>
      <c r="AK173" s="378"/>
      <c r="AO173" s="378"/>
      <c r="AS173" s="378"/>
    </row>
    <row r="174" spans="4:45" x14ac:dyDescent="0.3">
      <c r="D174" s="378"/>
      <c r="H174" s="378"/>
      <c r="L174" s="378"/>
      <c r="P174" s="378"/>
      <c r="T174" s="378"/>
      <c r="X174" s="378"/>
      <c r="AB174" s="378"/>
      <c r="AF174" s="378"/>
      <c r="AG174" s="378"/>
      <c r="AK174" s="378"/>
      <c r="AO174" s="378"/>
      <c r="AS174" s="378"/>
    </row>
    <row r="175" spans="4:45" x14ac:dyDescent="0.3">
      <c r="D175" s="378"/>
      <c r="H175" s="378"/>
      <c r="L175" s="378"/>
      <c r="P175" s="378"/>
      <c r="T175" s="378"/>
      <c r="X175" s="378"/>
      <c r="AB175" s="378"/>
      <c r="AF175" s="378"/>
      <c r="AG175" s="378"/>
      <c r="AK175" s="378"/>
      <c r="AO175" s="378"/>
      <c r="AS175" s="378"/>
    </row>
    <row r="176" spans="4:45" x14ac:dyDescent="0.3">
      <c r="D176" s="378"/>
      <c r="H176" s="378"/>
      <c r="L176" s="378"/>
      <c r="P176" s="378"/>
      <c r="T176" s="378"/>
      <c r="X176" s="378"/>
      <c r="AB176" s="378"/>
      <c r="AF176" s="378"/>
      <c r="AG176" s="378"/>
      <c r="AK176" s="378"/>
      <c r="AO176" s="378"/>
      <c r="AS176" s="378"/>
    </row>
    <row r="177" spans="4:45" x14ac:dyDescent="0.3">
      <c r="D177" s="378"/>
      <c r="H177" s="378"/>
      <c r="L177" s="378"/>
      <c r="P177" s="378"/>
      <c r="T177" s="378"/>
      <c r="X177" s="378"/>
      <c r="AB177" s="378"/>
      <c r="AF177" s="378"/>
      <c r="AG177" s="378"/>
      <c r="AK177" s="378"/>
      <c r="AO177" s="378"/>
      <c r="AS177" s="378"/>
    </row>
    <row r="178" spans="4:45" x14ac:dyDescent="0.3">
      <c r="D178" s="378"/>
      <c r="H178" s="378"/>
      <c r="L178" s="378"/>
      <c r="P178" s="378"/>
      <c r="T178" s="378"/>
      <c r="X178" s="378"/>
      <c r="AB178" s="378"/>
      <c r="AF178" s="378"/>
      <c r="AG178" s="378"/>
      <c r="AK178" s="378"/>
      <c r="AO178" s="378"/>
      <c r="AS178" s="378"/>
    </row>
    <row r="179" spans="4:45" x14ac:dyDescent="0.3">
      <c r="D179" s="378"/>
      <c r="H179" s="378"/>
      <c r="L179" s="378"/>
      <c r="P179" s="378"/>
      <c r="T179" s="378"/>
      <c r="X179" s="378"/>
      <c r="AB179" s="378"/>
      <c r="AF179" s="378"/>
      <c r="AG179" s="378"/>
      <c r="AK179" s="378"/>
      <c r="AO179" s="378"/>
      <c r="AS179" s="378"/>
    </row>
    <row r="180" spans="4:45" x14ac:dyDescent="0.3">
      <c r="D180" s="378"/>
      <c r="H180" s="378"/>
      <c r="L180" s="378"/>
      <c r="P180" s="378"/>
      <c r="T180" s="378"/>
      <c r="X180" s="378"/>
      <c r="AB180" s="378"/>
      <c r="AF180" s="378"/>
      <c r="AG180" s="378"/>
      <c r="AK180" s="378"/>
      <c r="AO180" s="378"/>
      <c r="AS180" s="378"/>
    </row>
    <row r="181" spans="4:45" x14ac:dyDescent="0.3">
      <c r="D181" s="378"/>
      <c r="H181" s="378"/>
      <c r="L181" s="378"/>
      <c r="P181" s="378"/>
      <c r="T181" s="378"/>
      <c r="X181" s="378"/>
      <c r="AB181" s="378"/>
      <c r="AF181" s="378"/>
      <c r="AG181" s="378"/>
      <c r="AK181" s="378"/>
      <c r="AO181" s="378"/>
      <c r="AS181" s="378"/>
    </row>
    <row r="182" spans="4:45" x14ac:dyDescent="0.3">
      <c r="D182" s="378"/>
      <c r="H182" s="378"/>
      <c r="L182" s="378"/>
      <c r="P182" s="378"/>
      <c r="T182" s="378"/>
      <c r="X182" s="378"/>
      <c r="AB182" s="378"/>
      <c r="AF182" s="378"/>
      <c r="AG182" s="378"/>
      <c r="AK182" s="378"/>
      <c r="AO182" s="378"/>
      <c r="AS182" s="378"/>
    </row>
    <row r="183" spans="4:45" x14ac:dyDescent="0.3">
      <c r="D183" s="378"/>
      <c r="H183" s="378"/>
      <c r="L183" s="378"/>
      <c r="P183" s="378"/>
      <c r="T183" s="378"/>
      <c r="X183" s="378"/>
      <c r="AB183" s="378"/>
      <c r="AF183" s="378"/>
      <c r="AG183" s="378"/>
      <c r="AK183" s="378"/>
      <c r="AO183" s="378"/>
      <c r="AS183" s="378"/>
    </row>
    <row r="184" spans="4:45" x14ac:dyDescent="0.3">
      <c r="D184" s="378"/>
      <c r="H184" s="378"/>
      <c r="L184" s="378"/>
      <c r="P184" s="378"/>
      <c r="T184" s="378"/>
      <c r="X184" s="378"/>
      <c r="AB184" s="378"/>
      <c r="AF184" s="378"/>
      <c r="AG184" s="378"/>
      <c r="AK184" s="378"/>
      <c r="AO184" s="378"/>
      <c r="AS184" s="378"/>
    </row>
    <row r="185" spans="4:45" x14ac:dyDescent="0.3">
      <c r="D185" s="378"/>
      <c r="H185" s="378"/>
      <c r="L185" s="378"/>
      <c r="P185" s="378"/>
      <c r="T185" s="378"/>
      <c r="X185" s="378"/>
      <c r="AB185" s="378"/>
      <c r="AF185" s="378"/>
      <c r="AG185" s="378"/>
      <c r="AK185" s="378"/>
      <c r="AO185" s="378"/>
      <c r="AS185" s="378"/>
    </row>
    <row r="186" spans="4:45" x14ac:dyDescent="0.3">
      <c r="D186" s="378"/>
      <c r="H186" s="378"/>
      <c r="L186" s="378"/>
      <c r="P186" s="378"/>
      <c r="T186" s="378"/>
      <c r="X186" s="378"/>
      <c r="AB186" s="378"/>
      <c r="AF186" s="378"/>
      <c r="AG186" s="378"/>
      <c r="AK186" s="378"/>
      <c r="AO186" s="378"/>
      <c r="AS186" s="378"/>
    </row>
    <row r="187" spans="4:45" x14ac:dyDescent="0.3">
      <c r="D187" s="378"/>
      <c r="H187" s="378"/>
      <c r="L187" s="378"/>
      <c r="P187" s="378"/>
      <c r="T187" s="378"/>
      <c r="X187" s="378"/>
      <c r="AB187" s="378"/>
      <c r="AF187" s="378"/>
      <c r="AG187" s="378"/>
      <c r="AK187" s="378"/>
      <c r="AO187" s="378"/>
      <c r="AS187" s="378"/>
    </row>
    <row r="188" spans="4:45" x14ac:dyDescent="0.3">
      <c r="D188" s="378"/>
      <c r="H188" s="378"/>
      <c r="L188" s="378"/>
      <c r="P188" s="378"/>
      <c r="T188" s="378"/>
      <c r="X188" s="378"/>
      <c r="AB188" s="378"/>
      <c r="AF188" s="378"/>
      <c r="AG188" s="378"/>
      <c r="AK188" s="378"/>
      <c r="AO188" s="378"/>
      <c r="AS188" s="378"/>
    </row>
    <row r="189" spans="4:45" x14ac:dyDescent="0.3">
      <c r="D189" s="378"/>
      <c r="H189" s="378"/>
      <c r="L189" s="378"/>
      <c r="P189" s="378"/>
      <c r="T189" s="378"/>
      <c r="X189" s="378"/>
      <c r="AB189" s="378"/>
      <c r="AF189" s="378"/>
      <c r="AG189" s="378"/>
      <c r="AK189" s="378"/>
      <c r="AO189" s="378"/>
      <c r="AS189" s="378"/>
    </row>
    <row r="190" spans="4:45" x14ac:dyDescent="0.3">
      <c r="D190" s="378"/>
      <c r="H190" s="378"/>
      <c r="L190" s="378"/>
      <c r="P190" s="378"/>
      <c r="T190" s="378"/>
      <c r="X190" s="378"/>
      <c r="AB190" s="378"/>
      <c r="AF190" s="378"/>
      <c r="AG190" s="378"/>
      <c r="AK190" s="378"/>
      <c r="AO190" s="378"/>
      <c r="AS190" s="378"/>
    </row>
    <row r="191" spans="4:45" x14ac:dyDescent="0.3">
      <c r="D191" s="378"/>
      <c r="H191" s="378"/>
      <c r="L191" s="378"/>
      <c r="P191" s="378"/>
      <c r="T191" s="378"/>
      <c r="X191" s="378"/>
      <c r="AB191" s="378"/>
      <c r="AF191" s="378"/>
      <c r="AG191" s="378"/>
      <c r="AK191" s="378"/>
      <c r="AO191" s="378"/>
      <c r="AS191" s="378"/>
    </row>
    <row r="192" spans="4:45" x14ac:dyDescent="0.3">
      <c r="D192" s="378"/>
      <c r="H192" s="378"/>
      <c r="L192" s="378"/>
      <c r="P192" s="378"/>
      <c r="T192" s="378"/>
      <c r="X192" s="378"/>
      <c r="AB192" s="378"/>
      <c r="AF192" s="378"/>
      <c r="AG192" s="378"/>
      <c r="AK192" s="378"/>
      <c r="AO192" s="378"/>
      <c r="AS192" s="378"/>
    </row>
    <row r="193" spans="4:45" x14ac:dyDescent="0.3">
      <c r="D193" s="378"/>
      <c r="H193" s="378"/>
      <c r="L193" s="378"/>
      <c r="P193" s="378"/>
      <c r="T193" s="378"/>
      <c r="X193" s="378"/>
      <c r="AB193" s="378"/>
      <c r="AF193" s="378"/>
      <c r="AG193" s="378"/>
      <c r="AK193" s="378"/>
      <c r="AO193" s="378"/>
      <c r="AS193" s="378"/>
    </row>
    <row r="194" spans="4:45" x14ac:dyDescent="0.3">
      <c r="D194" s="378"/>
      <c r="H194" s="378"/>
      <c r="L194" s="378"/>
      <c r="P194" s="378"/>
      <c r="T194" s="378"/>
      <c r="X194" s="378"/>
      <c r="AB194" s="378"/>
      <c r="AF194" s="378"/>
      <c r="AG194" s="378"/>
      <c r="AK194" s="378"/>
      <c r="AO194" s="378"/>
      <c r="AS194" s="378"/>
    </row>
    <row r="195" spans="4:45" x14ac:dyDescent="0.3">
      <c r="D195" s="378"/>
      <c r="H195" s="378"/>
      <c r="L195" s="378"/>
      <c r="P195" s="378"/>
      <c r="T195" s="378"/>
      <c r="X195" s="378"/>
      <c r="AB195" s="378"/>
      <c r="AF195" s="378"/>
      <c r="AG195" s="378"/>
      <c r="AK195" s="378"/>
      <c r="AO195" s="378"/>
      <c r="AS195" s="378"/>
    </row>
    <row r="196" spans="4:45" x14ac:dyDescent="0.3">
      <c r="D196" s="378"/>
      <c r="H196" s="378"/>
      <c r="L196" s="378"/>
      <c r="P196" s="378"/>
      <c r="T196" s="378"/>
      <c r="X196" s="378"/>
      <c r="AB196" s="378"/>
      <c r="AF196" s="378"/>
      <c r="AG196" s="378"/>
      <c r="AK196" s="378"/>
      <c r="AO196" s="378"/>
      <c r="AS196" s="378"/>
    </row>
    <row r="197" spans="4:45" x14ac:dyDescent="0.3">
      <c r="D197" s="378"/>
      <c r="H197" s="378"/>
      <c r="L197" s="378"/>
      <c r="P197" s="378"/>
      <c r="T197" s="378"/>
      <c r="X197" s="378"/>
      <c r="AB197" s="378"/>
      <c r="AF197" s="378"/>
      <c r="AG197" s="378"/>
      <c r="AK197" s="378"/>
      <c r="AO197" s="378"/>
      <c r="AS197" s="378"/>
    </row>
    <row r="198" spans="4:45" x14ac:dyDescent="0.3">
      <c r="D198" s="378"/>
      <c r="H198" s="378"/>
      <c r="L198" s="378"/>
      <c r="P198" s="378"/>
      <c r="T198" s="378"/>
      <c r="X198" s="378"/>
      <c r="AB198" s="378"/>
      <c r="AF198" s="378"/>
      <c r="AG198" s="378"/>
      <c r="AK198" s="378"/>
      <c r="AO198" s="378"/>
      <c r="AS198" s="378"/>
    </row>
    <row r="199" spans="4:45" x14ac:dyDescent="0.3">
      <c r="D199" s="378"/>
      <c r="H199" s="378"/>
      <c r="L199" s="378"/>
      <c r="P199" s="378"/>
      <c r="T199" s="378"/>
      <c r="X199" s="378"/>
      <c r="AB199" s="378"/>
      <c r="AF199" s="378"/>
      <c r="AG199" s="378"/>
      <c r="AK199" s="378"/>
      <c r="AO199" s="378"/>
      <c r="AS199" s="378"/>
    </row>
    <row r="200" spans="4:45" x14ac:dyDescent="0.3">
      <c r="D200" s="378"/>
      <c r="H200" s="378"/>
      <c r="L200" s="378"/>
      <c r="P200" s="378"/>
      <c r="T200" s="378"/>
      <c r="X200" s="378"/>
      <c r="AB200" s="378"/>
      <c r="AF200" s="378"/>
      <c r="AG200" s="378"/>
      <c r="AK200" s="378"/>
      <c r="AO200" s="378"/>
      <c r="AS200" s="378"/>
    </row>
    <row r="201" spans="4:45" x14ac:dyDescent="0.3">
      <c r="D201" s="378"/>
      <c r="H201" s="378"/>
      <c r="L201" s="378"/>
      <c r="P201" s="378"/>
      <c r="T201" s="378"/>
      <c r="X201" s="378"/>
      <c r="AB201" s="378"/>
      <c r="AF201" s="378"/>
      <c r="AG201" s="378"/>
      <c r="AK201" s="378"/>
      <c r="AO201" s="378"/>
      <c r="AS201" s="378"/>
    </row>
    <row r="202" spans="4:45" x14ac:dyDescent="0.3">
      <c r="D202" s="378"/>
      <c r="H202" s="378"/>
      <c r="L202" s="378"/>
      <c r="P202" s="378"/>
      <c r="T202" s="378"/>
      <c r="X202" s="378"/>
      <c r="AB202" s="378"/>
      <c r="AF202" s="378"/>
      <c r="AG202" s="378"/>
      <c r="AK202" s="378"/>
      <c r="AO202" s="378"/>
      <c r="AS202" s="378"/>
    </row>
    <row r="203" spans="4:45" x14ac:dyDescent="0.3">
      <c r="D203" s="378"/>
      <c r="H203" s="378"/>
      <c r="L203" s="378"/>
      <c r="P203" s="378"/>
      <c r="T203" s="378"/>
      <c r="X203" s="378"/>
      <c r="AB203" s="378"/>
      <c r="AF203" s="378"/>
      <c r="AG203" s="378"/>
      <c r="AK203" s="378"/>
      <c r="AO203" s="378"/>
      <c r="AS203" s="378"/>
    </row>
    <row r="204" spans="4:45" x14ac:dyDescent="0.3">
      <c r="D204" s="378"/>
      <c r="H204" s="378"/>
      <c r="L204" s="378"/>
      <c r="P204" s="378"/>
      <c r="T204" s="378"/>
      <c r="X204" s="378"/>
      <c r="AB204" s="378"/>
      <c r="AF204" s="378"/>
      <c r="AG204" s="378"/>
      <c r="AK204" s="378"/>
      <c r="AO204" s="378"/>
      <c r="AS204" s="378"/>
    </row>
    <row r="205" spans="4:45" x14ac:dyDescent="0.3">
      <c r="D205" s="378"/>
      <c r="H205" s="378"/>
      <c r="L205" s="378"/>
      <c r="P205" s="378"/>
      <c r="T205" s="378"/>
      <c r="X205" s="378"/>
      <c r="AB205" s="378"/>
      <c r="AF205" s="378"/>
      <c r="AG205" s="378"/>
      <c r="AK205" s="378"/>
      <c r="AO205" s="378"/>
      <c r="AS205" s="378"/>
    </row>
    <row r="206" spans="4:45" x14ac:dyDescent="0.3">
      <c r="D206" s="378"/>
      <c r="H206" s="378"/>
      <c r="L206" s="378"/>
      <c r="P206" s="378"/>
      <c r="T206" s="378"/>
      <c r="X206" s="378"/>
      <c r="AB206" s="378"/>
      <c r="AF206" s="378"/>
      <c r="AG206" s="378"/>
      <c r="AK206" s="378"/>
      <c r="AO206" s="378"/>
      <c r="AS206" s="378"/>
    </row>
    <row r="207" spans="4:45" x14ac:dyDescent="0.3">
      <c r="D207" s="378"/>
      <c r="H207" s="378"/>
      <c r="L207" s="378"/>
      <c r="P207" s="378"/>
      <c r="T207" s="378"/>
      <c r="X207" s="378"/>
      <c r="AB207" s="378"/>
      <c r="AF207" s="378"/>
      <c r="AG207" s="378"/>
      <c r="AK207" s="378"/>
      <c r="AO207" s="378"/>
      <c r="AS207" s="378"/>
    </row>
    <row r="208" spans="4:45" x14ac:dyDescent="0.3">
      <c r="D208" s="378"/>
      <c r="H208" s="378"/>
      <c r="L208" s="378"/>
      <c r="P208" s="378"/>
      <c r="T208" s="378"/>
      <c r="X208" s="378"/>
      <c r="AB208" s="378"/>
      <c r="AF208" s="378"/>
      <c r="AG208" s="378"/>
      <c r="AK208" s="378"/>
      <c r="AO208" s="378"/>
      <c r="AS208" s="378"/>
    </row>
    <row r="209" spans="4:45" x14ac:dyDescent="0.3">
      <c r="D209" s="378"/>
      <c r="H209" s="378"/>
      <c r="L209" s="378"/>
      <c r="P209" s="378"/>
      <c r="T209" s="378"/>
      <c r="X209" s="378"/>
      <c r="AB209" s="378"/>
      <c r="AF209" s="378"/>
      <c r="AG209" s="378"/>
      <c r="AK209" s="378"/>
      <c r="AO209" s="378"/>
      <c r="AS209" s="378"/>
    </row>
    <row r="210" spans="4:45" x14ac:dyDescent="0.3">
      <c r="D210" s="378"/>
      <c r="H210" s="378"/>
      <c r="L210" s="378"/>
      <c r="P210" s="378"/>
      <c r="T210" s="378"/>
      <c r="X210" s="378"/>
      <c r="AB210" s="378"/>
      <c r="AF210" s="378"/>
      <c r="AG210" s="378"/>
      <c r="AK210" s="378"/>
      <c r="AO210" s="378"/>
      <c r="AS210" s="378"/>
    </row>
    <row r="211" spans="4:45" x14ac:dyDescent="0.3">
      <c r="D211" s="378"/>
      <c r="H211" s="378"/>
      <c r="L211" s="378"/>
      <c r="P211" s="378"/>
      <c r="T211" s="378"/>
      <c r="X211" s="378"/>
      <c r="AB211" s="378"/>
      <c r="AF211" s="378"/>
      <c r="AG211" s="378"/>
      <c r="AK211" s="378"/>
      <c r="AO211" s="378"/>
      <c r="AS211" s="378"/>
    </row>
    <row r="212" spans="4:45" x14ac:dyDescent="0.3">
      <c r="D212" s="378"/>
      <c r="H212" s="378"/>
      <c r="L212" s="378"/>
      <c r="P212" s="378"/>
      <c r="T212" s="378"/>
      <c r="X212" s="378"/>
      <c r="AB212" s="378"/>
      <c r="AF212" s="378"/>
      <c r="AG212" s="378"/>
      <c r="AK212" s="378"/>
      <c r="AO212" s="378"/>
      <c r="AS212" s="378"/>
    </row>
    <row r="213" spans="4:45" x14ac:dyDescent="0.3">
      <c r="D213" s="378"/>
      <c r="H213" s="378"/>
      <c r="L213" s="378"/>
      <c r="P213" s="378"/>
      <c r="T213" s="378"/>
      <c r="X213" s="378"/>
      <c r="AB213" s="378"/>
      <c r="AF213" s="378"/>
      <c r="AG213" s="378"/>
      <c r="AK213" s="378"/>
      <c r="AO213" s="378"/>
      <c r="AS213" s="378"/>
    </row>
    <row r="214" spans="4:45" x14ac:dyDescent="0.3">
      <c r="D214" s="378"/>
      <c r="H214" s="378"/>
      <c r="L214" s="378"/>
      <c r="P214" s="378"/>
      <c r="T214" s="378"/>
      <c r="X214" s="378"/>
      <c r="AB214" s="378"/>
      <c r="AF214" s="378"/>
      <c r="AG214" s="378"/>
      <c r="AK214" s="378"/>
      <c r="AO214" s="378"/>
      <c r="AS214" s="378"/>
    </row>
    <row r="215" spans="4:45" x14ac:dyDescent="0.3">
      <c r="D215" s="378"/>
      <c r="H215" s="378"/>
      <c r="L215" s="378"/>
      <c r="P215" s="378"/>
      <c r="T215" s="378"/>
      <c r="X215" s="378"/>
      <c r="AB215" s="378"/>
      <c r="AF215" s="378"/>
      <c r="AG215" s="378"/>
      <c r="AK215" s="378"/>
      <c r="AO215" s="378"/>
      <c r="AS215" s="378"/>
    </row>
    <row r="216" spans="4:45" x14ac:dyDescent="0.3">
      <c r="D216" s="378"/>
      <c r="H216" s="378"/>
      <c r="L216" s="378"/>
      <c r="P216" s="378"/>
      <c r="T216" s="378"/>
      <c r="X216" s="378"/>
      <c r="AB216" s="378"/>
      <c r="AF216" s="378"/>
      <c r="AG216" s="378"/>
      <c r="AK216" s="378"/>
      <c r="AO216" s="378"/>
      <c r="AS216" s="378"/>
    </row>
    <row r="217" spans="4:45" x14ac:dyDescent="0.3">
      <c r="D217" s="378"/>
      <c r="H217" s="378"/>
      <c r="L217" s="378"/>
      <c r="P217" s="378"/>
      <c r="T217" s="378"/>
      <c r="X217" s="378"/>
      <c r="AB217" s="378"/>
      <c r="AF217" s="378"/>
      <c r="AG217" s="378"/>
      <c r="AK217" s="378"/>
      <c r="AO217" s="378"/>
      <c r="AS217" s="378"/>
    </row>
    <row r="218" spans="4:45" x14ac:dyDescent="0.3">
      <c r="D218" s="378"/>
      <c r="H218" s="378"/>
      <c r="L218" s="378"/>
      <c r="P218" s="378"/>
      <c r="T218" s="378"/>
      <c r="X218" s="378"/>
      <c r="AB218" s="378"/>
      <c r="AF218" s="378"/>
      <c r="AG218" s="378"/>
      <c r="AK218" s="378"/>
      <c r="AO218" s="378"/>
      <c r="AS218" s="378"/>
    </row>
    <row r="219" spans="4:45" x14ac:dyDescent="0.3">
      <c r="D219" s="378"/>
      <c r="H219" s="378"/>
      <c r="L219" s="378"/>
      <c r="P219" s="378"/>
      <c r="T219" s="378"/>
      <c r="X219" s="378"/>
      <c r="AB219" s="378"/>
      <c r="AF219" s="378"/>
      <c r="AG219" s="378"/>
      <c r="AK219" s="378"/>
      <c r="AO219" s="378"/>
      <c r="AS219" s="378"/>
    </row>
    <row r="220" spans="4:45" x14ac:dyDescent="0.3">
      <c r="D220" s="378"/>
      <c r="H220" s="378"/>
      <c r="L220" s="378"/>
      <c r="P220" s="378"/>
      <c r="T220" s="378"/>
      <c r="X220" s="378"/>
      <c r="AB220" s="378"/>
      <c r="AF220" s="378"/>
      <c r="AG220" s="378"/>
      <c r="AK220" s="378"/>
      <c r="AO220" s="378"/>
      <c r="AS220" s="378"/>
    </row>
    <row r="221" spans="4:45" x14ac:dyDescent="0.3">
      <c r="D221" s="378"/>
      <c r="H221" s="378"/>
      <c r="L221" s="378"/>
      <c r="P221" s="378"/>
      <c r="T221" s="378"/>
      <c r="X221" s="378"/>
      <c r="AB221" s="378"/>
      <c r="AF221" s="378"/>
      <c r="AG221" s="378"/>
      <c r="AK221" s="378"/>
      <c r="AO221" s="378"/>
      <c r="AS221" s="378"/>
    </row>
    <row r="222" spans="4:45" x14ac:dyDescent="0.3">
      <c r="D222" s="378"/>
      <c r="H222" s="378"/>
      <c r="L222" s="378"/>
      <c r="P222" s="378"/>
      <c r="T222" s="378"/>
      <c r="X222" s="378"/>
      <c r="AB222" s="378"/>
      <c r="AF222" s="378"/>
      <c r="AG222" s="378"/>
      <c r="AK222" s="378"/>
      <c r="AO222" s="378"/>
      <c r="AS222" s="378"/>
    </row>
    <row r="223" spans="4:45" x14ac:dyDescent="0.3">
      <c r="D223" s="378"/>
      <c r="H223" s="378"/>
      <c r="L223" s="378"/>
      <c r="P223" s="378"/>
      <c r="T223" s="378"/>
      <c r="X223" s="378"/>
      <c r="AB223" s="378"/>
      <c r="AF223" s="378"/>
      <c r="AG223" s="378"/>
      <c r="AK223" s="378"/>
      <c r="AO223" s="378"/>
      <c r="AS223" s="378"/>
    </row>
    <row r="224" spans="4:45" x14ac:dyDescent="0.3">
      <c r="D224" s="378"/>
      <c r="H224" s="378"/>
      <c r="L224" s="378"/>
      <c r="P224" s="378"/>
      <c r="T224" s="378"/>
      <c r="X224" s="378"/>
      <c r="AB224" s="378"/>
      <c r="AF224" s="378"/>
      <c r="AG224" s="378"/>
      <c r="AK224" s="378"/>
      <c r="AO224" s="378"/>
      <c r="AS224" s="378"/>
    </row>
    <row r="225" spans="4:45" x14ac:dyDescent="0.3">
      <c r="D225" s="378"/>
      <c r="H225" s="378"/>
      <c r="L225" s="378"/>
      <c r="P225" s="378"/>
      <c r="T225" s="378"/>
      <c r="X225" s="378"/>
      <c r="AB225" s="378"/>
      <c r="AF225" s="378"/>
      <c r="AG225" s="378"/>
      <c r="AK225" s="378"/>
      <c r="AO225" s="378"/>
      <c r="AS225" s="378"/>
    </row>
    <row r="226" spans="4:45" x14ac:dyDescent="0.3">
      <c r="D226" s="378"/>
      <c r="H226" s="378"/>
      <c r="L226" s="378"/>
      <c r="P226" s="378"/>
      <c r="T226" s="378"/>
      <c r="X226" s="378"/>
      <c r="AB226" s="378"/>
      <c r="AF226" s="378"/>
      <c r="AG226" s="378"/>
      <c r="AK226" s="378"/>
      <c r="AO226" s="378"/>
      <c r="AS226" s="378"/>
    </row>
    <row r="227" spans="4:45" x14ac:dyDescent="0.3">
      <c r="D227" s="378"/>
      <c r="H227" s="378"/>
      <c r="L227" s="378"/>
      <c r="P227" s="378"/>
      <c r="T227" s="378"/>
      <c r="X227" s="378"/>
      <c r="AB227" s="378"/>
      <c r="AF227" s="378"/>
      <c r="AG227" s="378"/>
      <c r="AK227" s="378"/>
      <c r="AO227" s="378"/>
      <c r="AS227" s="378"/>
    </row>
    <row r="228" spans="4:45" x14ac:dyDescent="0.3">
      <c r="D228" s="378"/>
      <c r="H228" s="378"/>
      <c r="L228" s="378"/>
      <c r="P228" s="378"/>
      <c r="T228" s="378"/>
      <c r="X228" s="378"/>
      <c r="AB228" s="378"/>
      <c r="AF228" s="378"/>
      <c r="AG228" s="378"/>
      <c r="AK228" s="378"/>
      <c r="AO228" s="378"/>
      <c r="AS228" s="378"/>
    </row>
    <row r="229" spans="4:45" x14ac:dyDescent="0.3">
      <c r="D229" s="378"/>
      <c r="H229" s="378"/>
      <c r="L229" s="378"/>
      <c r="P229" s="378"/>
      <c r="T229" s="378"/>
      <c r="X229" s="378"/>
      <c r="AB229" s="378"/>
      <c r="AF229" s="378"/>
      <c r="AG229" s="378"/>
      <c r="AK229" s="378"/>
      <c r="AO229" s="378"/>
      <c r="AS229" s="378"/>
    </row>
    <row r="230" spans="4:45" x14ac:dyDescent="0.3">
      <c r="D230" s="378"/>
      <c r="H230" s="378"/>
      <c r="L230" s="378"/>
      <c r="P230" s="378"/>
      <c r="T230" s="378"/>
      <c r="X230" s="378"/>
      <c r="AB230" s="378"/>
      <c r="AF230" s="378"/>
      <c r="AG230" s="378"/>
      <c r="AK230" s="378"/>
      <c r="AO230" s="378"/>
      <c r="AS230" s="378"/>
    </row>
    <row r="231" spans="4:45" x14ac:dyDescent="0.3">
      <c r="D231" s="378"/>
      <c r="H231" s="378"/>
      <c r="L231" s="378"/>
      <c r="P231" s="378"/>
      <c r="T231" s="378"/>
      <c r="X231" s="378"/>
      <c r="AB231" s="378"/>
      <c r="AF231" s="378"/>
      <c r="AG231" s="378"/>
      <c r="AK231" s="378"/>
      <c r="AO231" s="378"/>
      <c r="AS231" s="378"/>
    </row>
    <row r="232" spans="4:45" x14ac:dyDescent="0.3">
      <c r="D232" s="378"/>
      <c r="H232" s="378"/>
      <c r="L232" s="378"/>
      <c r="P232" s="378"/>
      <c r="T232" s="378"/>
      <c r="X232" s="378"/>
      <c r="AB232" s="378"/>
      <c r="AF232" s="378"/>
      <c r="AG232" s="378"/>
      <c r="AK232" s="378"/>
      <c r="AO232" s="378"/>
      <c r="AS232" s="378"/>
    </row>
    <row r="233" spans="4:45" x14ac:dyDescent="0.3">
      <c r="D233" s="378"/>
      <c r="H233" s="378"/>
      <c r="L233" s="378"/>
      <c r="P233" s="378"/>
      <c r="T233" s="378"/>
      <c r="X233" s="378"/>
      <c r="AB233" s="378"/>
      <c r="AF233" s="378"/>
      <c r="AG233" s="378"/>
      <c r="AK233" s="378"/>
      <c r="AO233" s="378"/>
      <c r="AS233" s="378"/>
    </row>
    <row r="234" spans="4:45" x14ac:dyDescent="0.3">
      <c r="D234" s="378"/>
      <c r="H234" s="378"/>
      <c r="L234" s="378"/>
      <c r="P234" s="378"/>
      <c r="T234" s="378"/>
      <c r="X234" s="378"/>
      <c r="AB234" s="378"/>
      <c r="AF234" s="378"/>
      <c r="AG234" s="378"/>
      <c r="AK234" s="378"/>
      <c r="AO234" s="378"/>
      <c r="AS234" s="378"/>
    </row>
    <row r="235" spans="4:45" x14ac:dyDescent="0.3">
      <c r="D235" s="378"/>
      <c r="H235" s="378"/>
      <c r="L235" s="378"/>
      <c r="P235" s="378"/>
      <c r="T235" s="378"/>
      <c r="X235" s="378"/>
      <c r="AB235" s="378"/>
      <c r="AF235" s="378"/>
      <c r="AG235" s="378"/>
      <c r="AK235" s="378"/>
      <c r="AO235" s="378"/>
      <c r="AS235" s="378"/>
    </row>
    <row r="236" spans="4:45" x14ac:dyDescent="0.3">
      <c r="D236" s="378"/>
      <c r="H236" s="378"/>
      <c r="L236" s="378"/>
      <c r="P236" s="378"/>
      <c r="T236" s="378"/>
      <c r="X236" s="378"/>
      <c r="AB236" s="378"/>
      <c r="AF236" s="378"/>
      <c r="AG236" s="378"/>
      <c r="AK236" s="378"/>
      <c r="AO236" s="378"/>
      <c r="AS236" s="378"/>
    </row>
    <row r="237" spans="4:45" x14ac:dyDescent="0.3">
      <c r="D237" s="378"/>
      <c r="H237" s="378"/>
      <c r="L237" s="378"/>
      <c r="P237" s="378"/>
      <c r="T237" s="378"/>
      <c r="X237" s="378"/>
      <c r="AB237" s="378"/>
      <c r="AF237" s="378"/>
      <c r="AG237" s="378"/>
      <c r="AK237" s="378"/>
      <c r="AO237" s="378"/>
      <c r="AS237" s="378"/>
    </row>
    <row r="238" spans="4:45" x14ac:dyDescent="0.3">
      <c r="D238" s="378"/>
      <c r="H238" s="378"/>
      <c r="L238" s="378"/>
      <c r="P238" s="378"/>
      <c r="T238" s="378"/>
      <c r="X238" s="378"/>
      <c r="AB238" s="378"/>
      <c r="AF238" s="378"/>
      <c r="AG238" s="378"/>
      <c r="AK238" s="378"/>
      <c r="AO238" s="378"/>
      <c r="AS238" s="378"/>
    </row>
    <row r="239" spans="4:45" x14ac:dyDescent="0.3">
      <c r="D239" s="378"/>
      <c r="H239" s="378"/>
      <c r="L239" s="378"/>
      <c r="P239" s="378"/>
      <c r="T239" s="378"/>
      <c r="X239" s="378"/>
      <c r="AB239" s="378"/>
      <c r="AF239" s="378"/>
      <c r="AG239" s="378"/>
      <c r="AK239" s="378"/>
      <c r="AO239" s="378"/>
      <c r="AS239" s="378"/>
    </row>
    <row r="240" spans="4:45" x14ac:dyDescent="0.3">
      <c r="D240" s="378"/>
      <c r="H240" s="378"/>
      <c r="L240" s="378"/>
      <c r="P240" s="378"/>
      <c r="T240" s="378"/>
      <c r="X240" s="378"/>
      <c r="AB240" s="378"/>
      <c r="AF240" s="378"/>
      <c r="AG240" s="378"/>
      <c r="AK240" s="378"/>
      <c r="AO240" s="378"/>
      <c r="AS240" s="378"/>
    </row>
    <row r="241" spans="4:45" x14ac:dyDescent="0.3">
      <c r="D241" s="378"/>
      <c r="H241" s="378"/>
      <c r="L241" s="378"/>
      <c r="P241" s="378"/>
      <c r="T241" s="378"/>
      <c r="X241" s="378"/>
      <c r="AB241" s="378"/>
      <c r="AF241" s="378"/>
      <c r="AG241" s="378"/>
      <c r="AK241" s="378"/>
      <c r="AO241" s="378"/>
      <c r="AS241" s="378"/>
    </row>
    <row r="242" spans="4:45" x14ac:dyDescent="0.3">
      <c r="D242" s="378"/>
      <c r="H242" s="378"/>
      <c r="L242" s="378"/>
      <c r="P242" s="378"/>
      <c r="T242" s="378"/>
      <c r="X242" s="378"/>
      <c r="AB242" s="378"/>
      <c r="AF242" s="378"/>
      <c r="AG242" s="378"/>
      <c r="AK242" s="378"/>
      <c r="AO242" s="378"/>
      <c r="AS242" s="378"/>
    </row>
    <row r="243" spans="4:45" x14ac:dyDescent="0.3">
      <c r="D243" s="378"/>
      <c r="H243" s="378"/>
      <c r="L243" s="378"/>
      <c r="P243" s="378"/>
      <c r="T243" s="378"/>
      <c r="X243" s="378"/>
      <c r="AB243" s="378"/>
      <c r="AF243" s="378"/>
      <c r="AG243" s="378"/>
      <c r="AK243" s="378"/>
      <c r="AO243" s="378"/>
      <c r="AS243" s="378"/>
    </row>
    <row r="244" spans="4:45" x14ac:dyDescent="0.3">
      <c r="D244" s="378"/>
      <c r="H244" s="378"/>
      <c r="L244" s="378"/>
      <c r="P244" s="378"/>
      <c r="T244" s="378"/>
      <c r="X244" s="378"/>
      <c r="AB244" s="378"/>
      <c r="AF244" s="378"/>
      <c r="AG244" s="378"/>
      <c r="AK244" s="378"/>
      <c r="AO244" s="378"/>
      <c r="AS244" s="378"/>
    </row>
    <row r="245" spans="4:45" x14ac:dyDescent="0.3">
      <c r="D245" s="378"/>
      <c r="H245" s="378"/>
      <c r="L245" s="378"/>
      <c r="P245" s="378"/>
      <c r="T245" s="378"/>
      <c r="X245" s="378"/>
      <c r="AB245" s="378"/>
      <c r="AF245" s="378"/>
      <c r="AG245" s="378"/>
      <c r="AK245" s="378"/>
      <c r="AO245" s="378"/>
      <c r="AS245" s="378"/>
    </row>
    <row r="246" spans="4:45" x14ac:dyDescent="0.3">
      <c r="D246" s="378"/>
      <c r="H246" s="378"/>
      <c r="L246" s="378"/>
      <c r="P246" s="378"/>
      <c r="T246" s="378"/>
      <c r="X246" s="378"/>
      <c r="AB246" s="378"/>
      <c r="AF246" s="378"/>
      <c r="AG246" s="378"/>
      <c r="AK246" s="378"/>
      <c r="AO246" s="378"/>
      <c r="AS246" s="378"/>
    </row>
    <row r="247" spans="4:45" x14ac:dyDescent="0.3">
      <c r="D247" s="378"/>
      <c r="H247" s="378"/>
      <c r="L247" s="378"/>
      <c r="P247" s="378"/>
      <c r="T247" s="378"/>
      <c r="X247" s="378"/>
      <c r="AB247" s="378"/>
      <c r="AF247" s="378"/>
      <c r="AG247" s="378"/>
      <c r="AK247" s="378"/>
      <c r="AO247" s="378"/>
      <c r="AS247" s="378"/>
    </row>
    <row r="248" spans="4:45" x14ac:dyDescent="0.3">
      <c r="D248" s="378"/>
      <c r="H248" s="378"/>
      <c r="L248" s="378"/>
      <c r="P248" s="378"/>
      <c r="T248" s="378"/>
      <c r="X248" s="378"/>
      <c r="AB248" s="378"/>
      <c r="AF248" s="378"/>
      <c r="AG248" s="378"/>
      <c r="AK248" s="378"/>
      <c r="AO248" s="378"/>
      <c r="AS248" s="378"/>
    </row>
    <row r="249" spans="4:45" x14ac:dyDescent="0.3">
      <c r="D249" s="378"/>
      <c r="H249" s="378"/>
      <c r="L249" s="378"/>
      <c r="P249" s="378"/>
      <c r="T249" s="378"/>
      <c r="X249" s="378"/>
      <c r="AB249" s="378"/>
      <c r="AF249" s="378"/>
      <c r="AG249" s="378"/>
      <c r="AK249" s="378"/>
      <c r="AO249" s="378"/>
      <c r="AS249" s="378"/>
    </row>
    <row r="250" spans="4:45" x14ac:dyDescent="0.3">
      <c r="D250" s="378"/>
      <c r="H250" s="378"/>
      <c r="L250" s="378"/>
      <c r="P250" s="378"/>
      <c r="T250" s="378"/>
      <c r="X250" s="378"/>
      <c r="AB250" s="378"/>
      <c r="AF250" s="378"/>
      <c r="AG250" s="378"/>
      <c r="AK250" s="378"/>
      <c r="AO250" s="378"/>
      <c r="AS250" s="378"/>
    </row>
    <row r="251" spans="4:45" x14ac:dyDescent="0.3">
      <c r="D251" s="378"/>
      <c r="H251" s="378"/>
      <c r="L251" s="378"/>
      <c r="P251" s="378"/>
      <c r="T251" s="378"/>
      <c r="X251" s="378"/>
      <c r="AB251" s="378"/>
      <c r="AF251" s="378"/>
      <c r="AG251" s="378"/>
      <c r="AK251" s="378"/>
      <c r="AO251" s="378"/>
      <c r="AS251" s="378"/>
    </row>
    <row r="252" spans="4:45" x14ac:dyDescent="0.3">
      <c r="D252" s="378"/>
      <c r="H252" s="378"/>
      <c r="L252" s="378"/>
      <c r="P252" s="378"/>
      <c r="T252" s="378"/>
      <c r="X252" s="378"/>
      <c r="AB252" s="378"/>
      <c r="AF252" s="378"/>
      <c r="AG252" s="378"/>
      <c r="AK252" s="378"/>
      <c r="AO252" s="378"/>
      <c r="AS252" s="378"/>
    </row>
    <row r="253" spans="4:45" x14ac:dyDescent="0.3">
      <c r="D253" s="378"/>
      <c r="H253" s="378"/>
      <c r="L253" s="378"/>
      <c r="P253" s="378"/>
      <c r="T253" s="378"/>
      <c r="X253" s="378"/>
      <c r="AB253" s="378"/>
      <c r="AF253" s="378"/>
      <c r="AG253" s="378"/>
      <c r="AK253" s="378"/>
      <c r="AO253" s="378"/>
      <c r="AS253" s="378"/>
    </row>
    <row r="254" spans="4:45" x14ac:dyDescent="0.3">
      <c r="D254" s="378"/>
      <c r="H254" s="378"/>
      <c r="L254" s="378"/>
      <c r="P254" s="378"/>
      <c r="T254" s="378"/>
      <c r="X254" s="378"/>
      <c r="AB254" s="378"/>
      <c r="AF254" s="378"/>
      <c r="AG254" s="378"/>
      <c r="AK254" s="378"/>
      <c r="AO254" s="378"/>
      <c r="AS254" s="378"/>
    </row>
    <row r="255" spans="4:45" x14ac:dyDescent="0.3">
      <c r="D255" s="378"/>
      <c r="H255" s="378"/>
      <c r="L255" s="378"/>
      <c r="P255" s="378"/>
      <c r="T255" s="378"/>
      <c r="X255" s="378"/>
      <c r="AB255" s="378"/>
      <c r="AF255" s="378"/>
      <c r="AG255" s="378"/>
      <c r="AK255" s="378"/>
      <c r="AO255" s="378"/>
      <c r="AS255" s="378"/>
    </row>
    <row r="256" spans="4:45" x14ac:dyDescent="0.3">
      <c r="D256" s="378"/>
      <c r="H256" s="378"/>
      <c r="L256" s="378"/>
      <c r="P256" s="378"/>
      <c r="T256" s="378"/>
      <c r="X256" s="378"/>
      <c r="AB256" s="378"/>
      <c r="AF256" s="378"/>
      <c r="AG256" s="378"/>
      <c r="AK256" s="378"/>
      <c r="AO256" s="378"/>
      <c r="AS256" s="378"/>
    </row>
    <row r="257" spans="4:45" x14ac:dyDescent="0.3">
      <c r="D257" s="378"/>
      <c r="H257" s="378"/>
      <c r="L257" s="378"/>
      <c r="P257" s="378"/>
      <c r="T257" s="378"/>
      <c r="X257" s="378"/>
      <c r="AB257" s="378"/>
      <c r="AF257" s="378"/>
      <c r="AG257" s="378"/>
      <c r="AK257" s="378"/>
      <c r="AO257" s="378"/>
      <c r="AS257" s="378"/>
    </row>
    <row r="258" spans="4:45" x14ac:dyDescent="0.3">
      <c r="D258" s="378"/>
      <c r="H258" s="378"/>
      <c r="L258" s="378"/>
      <c r="P258" s="378"/>
      <c r="T258" s="378"/>
      <c r="X258" s="378"/>
      <c r="AB258" s="378"/>
      <c r="AF258" s="378"/>
      <c r="AG258" s="378"/>
      <c r="AK258" s="378"/>
      <c r="AO258" s="378"/>
      <c r="AS258" s="378"/>
    </row>
    <row r="259" spans="4:45" x14ac:dyDescent="0.3">
      <c r="D259" s="378"/>
      <c r="H259" s="378"/>
      <c r="L259" s="378"/>
      <c r="P259" s="378"/>
      <c r="T259" s="378"/>
      <c r="X259" s="378"/>
      <c r="AB259" s="378"/>
      <c r="AF259" s="378"/>
      <c r="AG259" s="378"/>
      <c r="AK259" s="378"/>
      <c r="AO259" s="378"/>
      <c r="AS259" s="378"/>
    </row>
    <row r="260" spans="4:45" x14ac:dyDescent="0.3">
      <c r="D260" s="378"/>
      <c r="H260" s="378"/>
      <c r="L260" s="378"/>
      <c r="P260" s="378"/>
      <c r="T260" s="378"/>
      <c r="X260" s="378"/>
      <c r="AB260" s="378"/>
      <c r="AF260" s="378"/>
      <c r="AG260" s="378"/>
      <c r="AK260" s="378"/>
      <c r="AO260" s="378"/>
      <c r="AS260" s="378"/>
    </row>
    <row r="261" spans="4:45" x14ac:dyDescent="0.3">
      <c r="D261" s="378"/>
      <c r="H261" s="378"/>
      <c r="L261" s="378"/>
      <c r="P261" s="378"/>
      <c r="T261" s="378"/>
      <c r="X261" s="378"/>
      <c r="AB261" s="378"/>
      <c r="AF261" s="378"/>
      <c r="AG261" s="378"/>
      <c r="AK261" s="378"/>
      <c r="AO261" s="378"/>
      <c r="AS261" s="378"/>
    </row>
    <row r="262" spans="4:45" x14ac:dyDescent="0.3">
      <c r="D262" s="378"/>
      <c r="H262" s="378"/>
      <c r="L262" s="378"/>
      <c r="P262" s="378"/>
      <c r="T262" s="378"/>
      <c r="X262" s="378"/>
      <c r="AB262" s="378"/>
      <c r="AF262" s="378"/>
      <c r="AG262" s="378"/>
      <c r="AK262" s="378"/>
      <c r="AO262" s="378"/>
      <c r="AS262" s="378"/>
    </row>
    <row r="263" spans="4:45" x14ac:dyDescent="0.3">
      <c r="D263" s="378"/>
      <c r="H263" s="378"/>
      <c r="L263" s="378"/>
      <c r="P263" s="378"/>
      <c r="T263" s="378"/>
      <c r="X263" s="378"/>
      <c r="AB263" s="378"/>
      <c r="AF263" s="378"/>
      <c r="AG263" s="378"/>
      <c r="AK263" s="378"/>
      <c r="AO263" s="378"/>
      <c r="AS263" s="378"/>
    </row>
    <row r="264" spans="4:45" x14ac:dyDescent="0.3">
      <c r="D264" s="378"/>
      <c r="H264" s="378"/>
      <c r="L264" s="378"/>
      <c r="P264" s="378"/>
      <c r="T264" s="378"/>
      <c r="X264" s="378"/>
      <c r="AB264" s="378"/>
      <c r="AF264" s="378"/>
      <c r="AG264" s="378"/>
      <c r="AK264" s="378"/>
      <c r="AO264" s="378"/>
      <c r="AS264" s="378"/>
    </row>
    <row r="265" spans="4:45" x14ac:dyDescent="0.3">
      <c r="D265" s="378"/>
      <c r="H265" s="378"/>
      <c r="L265" s="378"/>
      <c r="P265" s="378"/>
      <c r="T265" s="378"/>
      <c r="X265" s="378"/>
      <c r="AB265" s="378"/>
      <c r="AF265" s="378"/>
      <c r="AG265" s="378"/>
      <c r="AK265" s="378"/>
      <c r="AO265" s="378"/>
      <c r="AS265" s="378"/>
    </row>
    <row r="266" spans="4:45" x14ac:dyDescent="0.3">
      <c r="D266" s="378"/>
      <c r="H266" s="378"/>
      <c r="L266" s="378"/>
      <c r="P266" s="378"/>
      <c r="T266" s="378"/>
      <c r="X266" s="378"/>
      <c r="AB266" s="378"/>
      <c r="AF266" s="378"/>
      <c r="AG266" s="378"/>
      <c r="AK266" s="378"/>
      <c r="AO266" s="378"/>
      <c r="AS266" s="378"/>
    </row>
    <row r="267" spans="4:45" x14ac:dyDescent="0.3">
      <c r="D267" s="378"/>
      <c r="H267" s="378"/>
      <c r="L267" s="378"/>
      <c r="P267" s="378"/>
      <c r="T267" s="378"/>
      <c r="X267" s="378"/>
      <c r="AB267" s="378"/>
      <c r="AF267" s="378"/>
      <c r="AG267" s="378"/>
      <c r="AK267" s="378"/>
      <c r="AO267" s="378"/>
      <c r="AS267" s="378"/>
    </row>
    <row r="268" spans="4:45" x14ac:dyDescent="0.3">
      <c r="D268" s="378"/>
      <c r="H268" s="378"/>
      <c r="L268" s="378"/>
      <c r="P268" s="378"/>
      <c r="T268" s="378"/>
      <c r="X268" s="378"/>
      <c r="AB268" s="378"/>
      <c r="AF268" s="378"/>
      <c r="AG268" s="378"/>
      <c r="AK268" s="378"/>
      <c r="AO268" s="378"/>
      <c r="AS268" s="378"/>
    </row>
    <row r="269" spans="4:45" x14ac:dyDescent="0.3">
      <c r="D269" s="378"/>
      <c r="H269" s="378"/>
      <c r="L269" s="378"/>
      <c r="P269" s="378"/>
      <c r="T269" s="378"/>
      <c r="X269" s="378"/>
      <c r="AB269" s="378"/>
      <c r="AF269" s="378"/>
      <c r="AG269" s="378"/>
      <c r="AK269" s="378"/>
      <c r="AO269" s="378"/>
      <c r="AS269" s="378"/>
    </row>
    <row r="270" spans="4:45" x14ac:dyDescent="0.3">
      <c r="D270" s="378"/>
      <c r="H270" s="378"/>
      <c r="L270" s="378"/>
      <c r="P270" s="378"/>
      <c r="T270" s="378"/>
      <c r="X270" s="378"/>
      <c r="AB270" s="378"/>
      <c r="AF270" s="378"/>
      <c r="AG270" s="378"/>
      <c r="AK270" s="378"/>
      <c r="AO270" s="378"/>
      <c r="AS270" s="378"/>
    </row>
    <row r="271" spans="4:45" x14ac:dyDescent="0.3">
      <c r="D271" s="378"/>
      <c r="H271" s="378"/>
      <c r="L271" s="378"/>
      <c r="P271" s="378"/>
      <c r="T271" s="378"/>
      <c r="X271" s="378"/>
      <c r="AB271" s="378"/>
      <c r="AF271" s="378"/>
      <c r="AG271" s="378"/>
      <c r="AK271" s="378"/>
      <c r="AO271" s="378"/>
      <c r="AS271" s="378"/>
    </row>
    <row r="272" spans="4:45" x14ac:dyDescent="0.3">
      <c r="D272" s="378"/>
      <c r="H272" s="378"/>
      <c r="L272" s="378"/>
      <c r="P272" s="378"/>
      <c r="T272" s="378"/>
      <c r="X272" s="378"/>
      <c r="AB272" s="378"/>
      <c r="AF272" s="378"/>
      <c r="AG272" s="378"/>
      <c r="AK272" s="378"/>
      <c r="AO272" s="378"/>
      <c r="AS272" s="378"/>
    </row>
    <row r="273" spans="4:45" x14ac:dyDescent="0.3">
      <c r="D273" s="378"/>
      <c r="H273" s="378"/>
      <c r="L273" s="378"/>
      <c r="P273" s="378"/>
      <c r="T273" s="378"/>
      <c r="X273" s="378"/>
      <c r="AB273" s="378"/>
      <c r="AF273" s="378"/>
      <c r="AG273" s="378"/>
      <c r="AK273" s="378"/>
      <c r="AO273" s="378"/>
      <c r="AS273" s="378"/>
    </row>
    <row r="274" spans="4:45" x14ac:dyDescent="0.3">
      <c r="D274" s="378"/>
      <c r="H274" s="378"/>
      <c r="L274" s="378"/>
      <c r="P274" s="378"/>
      <c r="T274" s="378"/>
      <c r="X274" s="378"/>
      <c r="AB274" s="378"/>
      <c r="AF274" s="378"/>
      <c r="AG274" s="378"/>
      <c r="AK274" s="378"/>
      <c r="AO274" s="378"/>
      <c r="AS274" s="378"/>
    </row>
    <row r="275" spans="4:45" x14ac:dyDescent="0.3">
      <c r="D275" s="378"/>
      <c r="H275" s="378"/>
      <c r="L275" s="378"/>
      <c r="P275" s="378"/>
      <c r="T275" s="378"/>
      <c r="X275" s="378"/>
      <c r="AB275" s="378"/>
      <c r="AF275" s="378"/>
      <c r="AG275" s="378"/>
      <c r="AK275" s="378"/>
      <c r="AO275" s="378"/>
      <c r="AS275" s="378"/>
    </row>
    <row r="276" spans="4:45" x14ac:dyDescent="0.3">
      <c r="D276" s="378"/>
      <c r="H276" s="378"/>
      <c r="L276" s="378"/>
      <c r="P276" s="378"/>
      <c r="T276" s="378"/>
      <c r="X276" s="378"/>
      <c r="AB276" s="378"/>
      <c r="AF276" s="378"/>
      <c r="AG276" s="378"/>
      <c r="AK276" s="378"/>
      <c r="AO276" s="378"/>
      <c r="AS276" s="378"/>
    </row>
    <row r="277" spans="4:45" x14ac:dyDescent="0.3">
      <c r="D277" s="378"/>
      <c r="H277" s="378"/>
      <c r="L277" s="378"/>
      <c r="P277" s="378"/>
      <c r="T277" s="378"/>
      <c r="X277" s="378"/>
      <c r="AB277" s="378"/>
      <c r="AF277" s="378"/>
      <c r="AG277" s="378"/>
      <c r="AK277" s="378"/>
      <c r="AO277" s="378"/>
      <c r="AS277" s="378"/>
    </row>
    <row r="278" spans="4:45" x14ac:dyDescent="0.3">
      <c r="D278" s="378"/>
      <c r="H278" s="378"/>
      <c r="L278" s="378"/>
      <c r="P278" s="378"/>
      <c r="T278" s="378"/>
      <c r="X278" s="378"/>
      <c r="AB278" s="378"/>
      <c r="AF278" s="378"/>
      <c r="AG278" s="378"/>
      <c r="AK278" s="378"/>
      <c r="AO278" s="378"/>
      <c r="AS278" s="378"/>
    </row>
    <row r="279" spans="4:45" x14ac:dyDescent="0.3">
      <c r="D279" s="378"/>
      <c r="H279" s="378"/>
      <c r="L279" s="378"/>
      <c r="P279" s="378"/>
      <c r="T279" s="378"/>
      <c r="X279" s="378"/>
      <c r="AB279" s="378"/>
      <c r="AF279" s="378"/>
      <c r="AG279" s="378"/>
      <c r="AK279" s="378"/>
      <c r="AO279" s="378"/>
      <c r="AS279" s="378"/>
    </row>
    <row r="280" spans="4:45" x14ac:dyDescent="0.3">
      <c r="D280" s="378"/>
      <c r="H280" s="378"/>
      <c r="L280" s="378"/>
      <c r="P280" s="378"/>
      <c r="T280" s="378"/>
      <c r="X280" s="378"/>
      <c r="AB280" s="378"/>
      <c r="AF280" s="378"/>
      <c r="AG280" s="378"/>
      <c r="AK280" s="378"/>
      <c r="AO280" s="378"/>
      <c r="AS280" s="378"/>
    </row>
    <row r="281" spans="4:45" x14ac:dyDescent="0.3">
      <c r="D281" s="378"/>
      <c r="H281" s="378"/>
      <c r="L281" s="378"/>
      <c r="P281" s="378"/>
      <c r="T281" s="378"/>
      <c r="X281" s="378"/>
      <c r="AB281" s="378"/>
      <c r="AF281" s="378"/>
      <c r="AG281" s="378"/>
      <c r="AK281" s="378"/>
      <c r="AO281" s="378"/>
      <c r="AS281" s="378"/>
    </row>
    <row r="282" spans="4:45" x14ac:dyDescent="0.3">
      <c r="D282" s="378"/>
      <c r="H282" s="378"/>
      <c r="L282" s="378"/>
      <c r="P282" s="378"/>
      <c r="T282" s="378"/>
      <c r="X282" s="378"/>
      <c r="AB282" s="378"/>
      <c r="AF282" s="378"/>
      <c r="AG282" s="378"/>
      <c r="AK282" s="378"/>
      <c r="AO282" s="378"/>
      <c r="AS282" s="378"/>
    </row>
    <row r="283" spans="4:45" x14ac:dyDescent="0.3">
      <c r="D283" s="378"/>
      <c r="H283" s="378"/>
      <c r="L283" s="378"/>
      <c r="P283" s="378"/>
      <c r="T283" s="378"/>
      <c r="X283" s="378"/>
      <c r="AB283" s="378"/>
      <c r="AF283" s="378"/>
      <c r="AG283" s="378"/>
      <c r="AK283" s="378"/>
      <c r="AO283" s="378"/>
      <c r="AS283" s="378"/>
    </row>
    <row r="284" spans="4:45" x14ac:dyDescent="0.3">
      <c r="D284" s="378"/>
      <c r="H284" s="378"/>
      <c r="L284" s="378"/>
      <c r="P284" s="378"/>
      <c r="T284" s="378"/>
      <c r="X284" s="378"/>
      <c r="AB284" s="378"/>
      <c r="AF284" s="378"/>
      <c r="AG284" s="378"/>
      <c r="AK284" s="378"/>
      <c r="AO284" s="378"/>
      <c r="AS284" s="378"/>
    </row>
    <row r="285" spans="4:45" x14ac:dyDescent="0.3">
      <c r="D285" s="378"/>
      <c r="H285" s="378"/>
      <c r="L285" s="378"/>
      <c r="P285" s="378"/>
      <c r="T285" s="378"/>
      <c r="X285" s="378"/>
      <c r="AB285" s="378"/>
      <c r="AF285" s="378"/>
      <c r="AG285" s="378"/>
      <c r="AK285" s="378"/>
      <c r="AO285" s="378"/>
      <c r="AS285" s="378"/>
    </row>
    <row r="286" spans="4:45" x14ac:dyDescent="0.3">
      <c r="D286" s="378"/>
      <c r="H286" s="378"/>
      <c r="L286" s="378"/>
      <c r="P286" s="378"/>
      <c r="T286" s="378"/>
      <c r="X286" s="378"/>
      <c r="AB286" s="378"/>
      <c r="AF286" s="378"/>
      <c r="AG286" s="378"/>
      <c r="AK286" s="378"/>
      <c r="AO286" s="378"/>
      <c r="AS286" s="378"/>
    </row>
    <row r="287" spans="4:45" x14ac:dyDescent="0.3">
      <c r="D287" s="378"/>
      <c r="H287" s="378"/>
      <c r="L287" s="378"/>
      <c r="P287" s="378"/>
      <c r="T287" s="378"/>
      <c r="X287" s="378"/>
      <c r="AB287" s="378"/>
      <c r="AF287" s="378"/>
      <c r="AG287" s="378"/>
      <c r="AK287" s="378"/>
      <c r="AO287" s="378"/>
      <c r="AS287" s="378"/>
    </row>
    <row r="288" spans="4:45" x14ac:dyDescent="0.3">
      <c r="D288" s="378"/>
      <c r="H288" s="378"/>
      <c r="L288" s="378"/>
      <c r="P288" s="378"/>
      <c r="T288" s="378"/>
      <c r="X288" s="378"/>
      <c r="AB288" s="378"/>
      <c r="AF288" s="378"/>
      <c r="AG288" s="378"/>
      <c r="AK288" s="378"/>
      <c r="AO288" s="378"/>
      <c r="AS288" s="378"/>
    </row>
    <row r="289" spans="4:45" x14ac:dyDescent="0.3">
      <c r="D289" s="378"/>
      <c r="H289" s="378"/>
      <c r="L289" s="378"/>
      <c r="P289" s="378"/>
      <c r="T289" s="378"/>
      <c r="X289" s="378"/>
      <c r="AB289" s="378"/>
      <c r="AF289" s="378"/>
      <c r="AG289" s="378"/>
      <c r="AK289" s="378"/>
      <c r="AO289" s="378"/>
      <c r="AS289" s="378"/>
    </row>
    <row r="290" spans="4:45" x14ac:dyDescent="0.3">
      <c r="D290" s="378"/>
      <c r="H290" s="378"/>
      <c r="L290" s="378"/>
      <c r="P290" s="378"/>
      <c r="T290" s="378"/>
      <c r="X290" s="378"/>
      <c r="AB290" s="378"/>
      <c r="AF290" s="378"/>
      <c r="AG290" s="378"/>
      <c r="AK290" s="378"/>
      <c r="AO290" s="378"/>
      <c r="AS290" s="378"/>
    </row>
    <row r="291" spans="4:45" x14ac:dyDescent="0.3">
      <c r="D291" s="378"/>
      <c r="H291" s="378"/>
      <c r="L291" s="378"/>
      <c r="P291" s="378"/>
      <c r="T291" s="378"/>
      <c r="X291" s="378"/>
      <c r="AB291" s="378"/>
      <c r="AF291" s="378"/>
      <c r="AG291" s="378"/>
      <c r="AK291" s="378"/>
      <c r="AO291" s="378"/>
      <c r="AS291" s="378"/>
    </row>
    <row r="292" spans="4:45" x14ac:dyDescent="0.3">
      <c r="D292" s="378"/>
      <c r="H292" s="378"/>
      <c r="L292" s="378"/>
      <c r="P292" s="378"/>
      <c r="T292" s="378"/>
      <c r="X292" s="378"/>
      <c r="AB292" s="378"/>
      <c r="AF292" s="378"/>
      <c r="AG292" s="378"/>
      <c r="AK292" s="378"/>
      <c r="AO292" s="378"/>
      <c r="AS292" s="378"/>
    </row>
    <row r="293" spans="4:45" x14ac:dyDescent="0.3">
      <c r="D293" s="378"/>
      <c r="H293" s="378"/>
      <c r="L293" s="378"/>
      <c r="P293" s="378"/>
      <c r="T293" s="378"/>
      <c r="X293" s="378"/>
      <c r="AB293" s="378"/>
      <c r="AF293" s="378"/>
      <c r="AG293" s="378"/>
      <c r="AK293" s="378"/>
      <c r="AO293" s="378"/>
      <c r="AS293" s="378"/>
    </row>
    <row r="294" spans="4:45" x14ac:dyDescent="0.3">
      <c r="D294" s="378"/>
      <c r="H294" s="378"/>
      <c r="L294" s="378"/>
      <c r="P294" s="378"/>
      <c r="T294" s="378"/>
      <c r="X294" s="378"/>
      <c r="AB294" s="378"/>
      <c r="AF294" s="378"/>
      <c r="AG294" s="378"/>
      <c r="AK294" s="378"/>
      <c r="AO294" s="378"/>
      <c r="AS294" s="378"/>
    </row>
    <row r="295" spans="4:45" x14ac:dyDescent="0.3">
      <c r="D295" s="378"/>
      <c r="H295" s="378"/>
      <c r="L295" s="378"/>
      <c r="P295" s="378"/>
      <c r="T295" s="378"/>
      <c r="X295" s="378"/>
      <c r="AB295" s="378"/>
      <c r="AF295" s="378"/>
      <c r="AG295" s="378"/>
      <c r="AK295" s="378"/>
      <c r="AO295" s="378"/>
      <c r="AS295" s="378"/>
    </row>
    <row r="296" spans="4:45" x14ac:dyDescent="0.3">
      <c r="D296" s="378"/>
      <c r="H296" s="378"/>
      <c r="L296" s="378"/>
      <c r="P296" s="378"/>
      <c r="T296" s="378"/>
      <c r="X296" s="378"/>
      <c r="AB296" s="378"/>
      <c r="AF296" s="378"/>
      <c r="AG296" s="378"/>
      <c r="AK296" s="378"/>
      <c r="AO296" s="378"/>
      <c r="AS296" s="378"/>
    </row>
    <row r="297" spans="4:45" x14ac:dyDescent="0.3">
      <c r="D297" s="378"/>
      <c r="H297" s="378"/>
      <c r="L297" s="378"/>
      <c r="P297" s="378"/>
      <c r="T297" s="378"/>
      <c r="X297" s="378"/>
      <c r="AB297" s="378"/>
      <c r="AF297" s="378"/>
      <c r="AG297" s="378"/>
      <c r="AK297" s="378"/>
      <c r="AO297" s="378"/>
      <c r="AS297" s="378"/>
    </row>
    <row r="298" spans="4:45" x14ac:dyDescent="0.3">
      <c r="D298" s="378"/>
      <c r="H298" s="378"/>
      <c r="L298" s="378"/>
      <c r="P298" s="378"/>
      <c r="T298" s="378"/>
      <c r="X298" s="378"/>
      <c r="AB298" s="378"/>
      <c r="AF298" s="378"/>
      <c r="AG298" s="378"/>
      <c r="AK298" s="378"/>
      <c r="AO298" s="378"/>
      <c r="AS298" s="378"/>
    </row>
    <row r="299" spans="4:45" x14ac:dyDescent="0.3">
      <c r="D299" s="378"/>
      <c r="H299" s="378"/>
      <c r="L299" s="378"/>
      <c r="P299" s="378"/>
      <c r="T299" s="378"/>
      <c r="X299" s="378"/>
      <c r="AB299" s="378"/>
      <c r="AF299" s="378"/>
      <c r="AG299" s="378"/>
      <c r="AK299" s="378"/>
      <c r="AO299" s="378"/>
      <c r="AS299" s="378"/>
    </row>
    <row r="300" spans="4:45" x14ac:dyDescent="0.3">
      <c r="D300" s="378"/>
      <c r="H300" s="378"/>
      <c r="L300" s="378"/>
      <c r="P300" s="378"/>
      <c r="T300" s="378"/>
      <c r="X300" s="378"/>
      <c r="AB300" s="378"/>
      <c r="AF300" s="378"/>
      <c r="AG300" s="378"/>
      <c r="AK300" s="378"/>
      <c r="AO300" s="378"/>
      <c r="AS300" s="378"/>
    </row>
    <row r="301" spans="4:45" x14ac:dyDescent="0.3">
      <c r="D301" s="378"/>
      <c r="H301" s="378"/>
      <c r="L301" s="378"/>
      <c r="P301" s="378"/>
      <c r="T301" s="378"/>
      <c r="X301" s="378"/>
      <c r="AB301" s="378"/>
      <c r="AF301" s="378"/>
      <c r="AG301" s="378"/>
      <c r="AK301" s="378"/>
      <c r="AO301" s="378"/>
      <c r="AS301" s="378"/>
    </row>
    <row r="302" spans="4:45" x14ac:dyDescent="0.3">
      <c r="D302" s="378"/>
      <c r="H302" s="378"/>
      <c r="L302" s="378"/>
      <c r="P302" s="378"/>
      <c r="T302" s="378"/>
      <c r="X302" s="378"/>
      <c r="AB302" s="378"/>
      <c r="AF302" s="378"/>
      <c r="AG302" s="378"/>
      <c r="AK302" s="378"/>
      <c r="AO302" s="378"/>
      <c r="AS302" s="378"/>
    </row>
    <row r="303" spans="4:45" x14ac:dyDescent="0.3">
      <c r="D303" s="378"/>
      <c r="H303" s="378"/>
      <c r="L303" s="378"/>
      <c r="P303" s="378"/>
      <c r="T303" s="378"/>
      <c r="X303" s="378"/>
      <c r="AB303" s="378"/>
      <c r="AF303" s="378"/>
      <c r="AG303" s="378"/>
      <c r="AK303" s="378"/>
      <c r="AO303" s="378"/>
      <c r="AS303" s="378"/>
    </row>
    <row r="304" spans="4:45" x14ac:dyDescent="0.3">
      <c r="D304" s="378"/>
      <c r="H304" s="378"/>
      <c r="L304" s="378"/>
      <c r="P304" s="378"/>
      <c r="T304" s="378"/>
      <c r="X304" s="378"/>
      <c r="AB304" s="378"/>
      <c r="AF304" s="378"/>
      <c r="AG304" s="378"/>
      <c r="AK304" s="378"/>
      <c r="AO304" s="378"/>
      <c r="AS304" s="378"/>
    </row>
    <row r="305" spans="4:45" x14ac:dyDescent="0.3">
      <c r="D305" s="378"/>
      <c r="H305" s="378"/>
      <c r="L305" s="378"/>
      <c r="P305" s="378"/>
      <c r="T305" s="378"/>
      <c r="X305" s="378"/>
      <c r="AB305" s="378"/>
      <c r="AF305" s="378"/>
      <c r="AG305" s="378"/>
      <c r="AK305" s="378"/>
      <c r="AO305" s="378"/>
      <c r="AS305" s="378"/>
    </row>
    <row r="306" spans="4:45" x14ac:dyDescent="0.3">
      <c r="D306" s="378"/>
      <c r="H306" s="378"/>
      <c r="L306" s="378"/>
      <c r="P306" s="378"/>
      <c r="T306" s="378"/>
      <c r="X306" s="378"/>
      <c r="AB306" s="378"/>
      <c r="AF306" s="378"/>
      <c r="AG306" s="378"/>
      <c r="AK306" s="378"/>
      <c r="AO306" s="378"/>
      <c r="AS306" s="378"/>
    </row>
    <row r="307" spans="4:45" x14ac:dyDescent="0.3">
      <c r="D307" s="378"/>
      <c r="H307" s="378"/>
      <c r="L307" s="378"/>
      <c r="P307" s="378"/>
      <c r="T307" s="378"/>
      <c r="X307" s="378"/>
      <c r="AB307" s="378"/>
      <c r="AF307" s="378"/>
      <c r="AG307" s="378"/>
      <c r="AK307" s="378"/>
      <c r="AO307" s="378"/>
      <c r="AS307" s="378"/>
    </row>
    <row r="308" spans="4:45" x14ac:dyDescent="0.3">
      <c r="D308" s="378"/>
      <c r="H308" s="378"/>
      <c r="L308" s="378"/>
      <c r="P308" s="378"/>
      <c r="T308" s="378"/>
      <c r="X308" s="378"/>
      <c r="AB308" s="378"/>
      <c r="AF308" s="378"/>
      <c r="AG308" s="378"/>
      <c r="AK308" s="378"/>
      <c r="AO308" s="378"/>
      <c r="AS308" s="378"/>
    </row>
    <row r="309" spans="4:45" x14ac:dyDescent="0.3">
      <c r="D309" s="378"/>
      <c r="H309" s="378"/>
      <c r="L309" s="378"/>
      <c r="P309" s="378"/>
      <c r="T309" s="378"/>
      <c r="X309" s="378"/>
      <c r="AB309" s="378"/>
      <c r="AF309" s="378"/>
      <c r="AG309" s="378"/>
      <c r="AK309" s="378"/>
      <c r="AO309" s="378"/>
      <c r="AS309" s="378"/>
    </row>
    <row r="310" spans="4:45" x14ac:dyDescent="0.3">
      <c r="D310" s="378"/>
      <c r="H310" s="378"/>
      <c r="L310" s="378"/>
      <c r="P310" s="378"/>
      <c r="T310" s="378"/>
      <c r="X310" s="378"/>
      <c r="AB310" s="378"/>
      <c r="AF310" s="378"/>
      <c r="AG310" s="378"/>
      <c r="AK310" s="378"/>
      <c r="AO310" s="378"/>
      <c r="AS310" s="378"/>
    </row>
    <row r="311" spans="4:45" x14ac:dyDescent="0.3">
      <c r="D311" s="378"/>
      <c r="H311" s="378"/>
      <c r="L311" s="378"/>
      <c r="P311" s="378"/>
      <c r="T311" s="378"/>
      <c r="X311" s="378"/>
      <c r="AB311" s="378"/>
      <c r="AF311" s="378"/>
      <c r="AG311" s="378"/>
      <c r="AK311" s="378"/>
      <c r="AO311" s="378"/>
      <c r="AS311" s="378"/>
    </row>
    <row r="312" spans="4:45" x14ac:dyDescent="0.3">
      <c r="D312" s="378"/>
      <c r="H312" s="378"/>
      <c r="L312" s="378"/>
      <c r="P312" s="378"/>
      <c r="T312" s="378"/>
      <c r="X312" s="378"/>
      <c r="AB312" s="378"/>
      <c r="AF312" s="378"/>
      <c r="AG312" s="378"/>
      <c r="AK312" s="378"/>
      <c r="AO312" s="378"/>
      <c r="AS312" s="378"/>
    </row>
    <row r="313" spans="4:45" x14ac:dyDescent="0.3">
      <c r="D313" s="378"/>
      <c r="H313" s="378"/>
      <c r="L313" s="378"/>
      <c r="P313" s="378"/>
      <c r="T313" s="378"/>
      <c r="X313" s="378"/>
      <c r="AB313" s="378"/>
      <c r="AF313" s="378"/>
      <c r="AG313" s="378"/>
      <c r="AK313" s="378"/>
      <c r="AO313" s="378"/>
      <c r="AS313" s="378"/>
    </row>
    <row r="314" spans="4:45" x14ac:dyDescent="0.3">
      <c r="D314" s="378"/>
      <c r="H314" s="378"/>
      <c r="L314" s="378"/>
      <c r="P314" s="378"/>
      <c r="T314" s="378"/>
      <c r="X314" s="378"/>
      <c r="AB314" s="378"/>
      <c r="AF314" s="378"/>
      <c r="AG314" s="378"/>
      <c r="AK314" s="378"/>
      <c r="AO314" s="378"/>
      <c r="AS314" s="378"/>
    </row>
    <row r="315" spans="4:45" x14ac:dyDescent="0.3">
      <c r="D315" s="378"/>
      <c r="H315" s="378"/>
      <c r="L315" s="378"/>
      <c r="P315" s="378"/>
      <c r="T315" s="378"/>
      <c r="X315" s="378"/>
      <c r="AB315" s="378"/>
      <c r="AF315" s="378"/>
      <c r="AG315" s="378"/>
      <c r="AK315" s="378"/>
      <c r="AO315" s="378"/>
      <c r="AS315" s="378"/>
    </row>
    <row r="316" spans="4:45" x14ac:dyDescent="0.3">
      <c r="D316" s="378"/>
      <c r="H316" s="378"/>
      <c r="L316" s="378"/>
      <c r="P316" s="378"/>
      <c r="T316" s="378"/>
      <c r="X316" s="378"/>
      <c r="AB316" s="378"/>
      <c r="AF316" s="378"/>
      <c r="AG316" s="378"/>
      <c r="AK316" s="378"/>
      <c r="AO316" s="378"/>
      <c r="AS316" s="378"/>
    </row>
    <row r="317" spans="4:45" x14ac:dyDescent="0.3">
      <c r="D317" s="378"/>
      <c r="H317" s="378"/>
      <c r="L317" s="378"/>
      <c r="P317" s="378"/>
      <c r="T317" s="378"/>
      <c r="X317" s="378"/>
      <c r="AB317" s="378"/>
      <c r="AF317" s="378"/>
      <c r="AG317" s="378"/>
      <c r="AK317" s="378"/>
      <c r="AO317" s="378"/>
      <c r="AS317" s="378"/>
    </row>
    <row r="318" spans="4:45" x14ac:dyDescent="0.3">
      <c r="D318" s="378"/>
      <c r="H318" s="378"/>
      <c r="L318" s="378"/>
      <c r="P318" s="378"/>
      <c r="T318" s="378"/>
      <c r="X318" s="378"/>
      <c r="AB318" s="378"/>
      <c r="AF318" s="378"/>
      <c r="AG318" s="378"/>
      <c r="AK318" s="378"/>
      <c r="AO318" s="378"/>
      <c r="AS318" s="378"/>
    </row>
    <row r="319" spans="4:45" x14ac:dyDescent="0.3">
      <c r="D319" s="378"/>
      <c r="H319" s="378"/>
      <c r="L319" s="378"/>
      <c r="P319" s="378"/>
      <c r="T319" s="378"/>
      <c r="X319" s="378"/>
      <c r="AB319" s="378"/>
      <c r="AF319" s="378"/>
      <c r="AG319" s="378"/>
      <c r="AK319" s="378"/>
      <c r="AO319" s="378"/>
      <c r="AS319" s="378"/>
    </row>
    <row r="320" spans="4:45" x14ac:dyDescent="0.3">
      <c r="D320" s="378"/>
      <c r="H320" s="378"/>
      <c r="L320" s="378"/>
      <c r="P320" s="378"/>
      <c r="T320" s="378"/>
      <c r="X320" s="378"/>
      <c r="AB320" s="378"/>
      <c r="AF320" s="378"/>
      <c r="AG320" s="378"/>
      <c r="AK320" s="378"/>
      <c r="AO320" s="378"/>
      <c r="AS320" s="378"/>
    </row>
    <row r="321" spans="4:45" x14ac:dyDescent="0.3">
      <c r="D321" s="378"/>
      <c r="H321" s="378"/>
      <c r="L321" s="378"/>
      <c r="P321" s="378"/>
      <c r="T321" s="378"/>
      <c r="X321" s="378"/>
      <c r="AB321" s="378"/>
      <c r="AF321" s="378"/>
      <c r="AG321" s="378"/>
      <c r="AK321" s="378"/>
      <c r="AO321" s="378"/>
      <c r="AS321" s="378"/>
    </row>
    <row r="322" spans="4:45" x14ac:dyDescent="0.3">
      <c r="D322" s="378"/>
      <c r="H322" s="378"/>
      <c r="L322" s="378"/>
      <c r="P322" s="378"/>
      <c r="T322" s="378"/>
      <c r="X322" s="378"/>
      <c r="AB322" s="378"/>
      <c r="AF322" s="378"/>
      <c r="AG322" s="378"/>
      <c r="AK322" s="378"/>
      <c r="AO322" s="378"/>
      <c r="AS322" s="378"/>
    </row>
    <row r="323" spans="4:45" x14ac:dyDescent="0.3">
      <c r="D323" s="378"/>
      <c r="H323" s="378"/>
      <c r="L323" s="378"/>
      <c r="P323" s="378"/>
      <c r="T323" s="378"/>
      <c r="X323" s="378"/>
      <c r="AB323" s="378"/>
      <c r="AF323" s="378"/>
      <c r="AG323" s="378"/>
      <c r="AK323" s="378"/>
      <c r="AO323" s="378"/>
      <c r="AS323" s="378"/>
    </row>
    <row r="324" spans="4:45" x14ac:dyDescent="0.3">
      <c r="D324" s="378"/>
      <c r="H324" s="378"/>
      <c r="L324" s="378"/>
      <c r="P324" s="378"/>
      <c r="T324" s="378"/>
      <c r="X324" s="378"/>
      <c r="AB324" s="378"/>
      <c r="AF324" s="378"/>
      <c r="AG324" s="378"/>
      <c r="AK324" s="378"/>
      <c r="AO324" s="378"/>
      <c r="AS324" s="378"/>
    </row>
    <row r="325" spans="4:45" x14ac:dyDescent="0.3">
      <c r="D325" s="378"/>
      <c r="H325" s="378"/>
      <c r="L325" s="378"/>
      <c r="P325" s="378"/>
      <c r="T325" s="378"/>
      <c r="X325" s="378"/>
      <c r="AB325" s="378"/>
      <c r="AF325" s="378"/>
      <c r="AG325" s="378"/>
      <c r="AK325" s="378"/>
      <c r="AO325" s="378"/>
      <c r="AS325" s="378"/>
    </row>
    <row r="326" spans="4:45" x14ac:dyDescent="0.3">
      <c r="D326" s="378"/>
      <c r="H326" s="378"/>
      <c r="L326" s="378"/>
      <c r="P326" s="378"/>
      <c r="T326" s="378"/>
      <c r="X326" s="378"/>
      <c r="AB326" s="378"/>
      <c r="AF326" s="378"/>
      <c r="AG326" s="378"/>
      <c r="AK326" s="378"/>
      <c r="AO326" s="378"/>
      <c r="AS326" s="378"/>
    </row>
    <row r="327" spans="4:45" x14ac:dyDescent="0.3">
      <c r="D327" s="378"/>
      <c r="H327" s="378"/>
      <c r="L327" s="378"/>
      <c r="P327" s="378"/>
      <c r="T327" s="378"/>
      <c r="X327" s="378"/>
      <c r="AB327" s="378"/>
      <c r="AF327" s="378"/>
      <c r="AG327" s="378"/>
      <c r="AK327" s="378"/>
      <c r="AO327" s="378"/>
      <c r="AS327" s="378"/>
    </row>
    <row r="328" spans="4:45" x14ac:dyDescent="0.3">
      <c r="D328" s="378"/>
      <c r="H328" s="378"/>
      <c r="L328" s="378"/>
      <c r="P328" s="378"/>
      <c r="T328" s="378"/>
      <c r="X328" s="378"/>
      <c r="AB328" s="378"/>
      <c r="AF328" s="378"/>
      <c r="AG328" s="378"/>
      <c r="AK328" s="378"/>
      <c r="AO328" s="378"/>
      <c r="AS328" s="378"/>
    </row>
    <row r="329" spans="4:45" x14ac:dyDescent="0.3">
      <c r="D329" s="378"/>
      <c r="H329" s="378"/>
      <c r="L329" s="378"/>
      <c r="P329" s="378"/>
      <c r="T329" s="378"/>
      <c r="X329" s="378"/>
      <c r="AB329" s="378"/>
      <c r="AF329" s="378"/>
      <c r="AG329" s="378"/>
      <c r="AK329" s="378"/>
      <c r="AO329" s="378"/>
      <c r="AS329" s="378"/>
    </row>
    <row r="330" spans="4:45" x14ac:dyDescent="0.3">
      <c r="D330" s="378"/>
      <c r="H330" s="378"/>
      <c r="L330" s="378"/>
      <c r="P330" s="378"/>
      <c r="T330" s="378"/>
      <c r="X330" s="378"/>
      <c r="AB330" s="378"/>
      <c r="AF330" s="378"/>
      <c r="AG330" s="378"/>
      <c r="AK330" s="378"/>
      <c r="AO330" s="378"/>
      <c r="AS330" s="378"/>
    </row>
    <row r="331" spans="4:45" x14ac:dyDescent="0.3">
      <c r="D331" s="378"/>
      <c r="H331" s="378"/>
      <c r="L331" s="378"/>
      <c r="P331" s="378"/>
      <c r="T331" s="378"/>
      <c r="X331" s="378"/>
      <c r="AB331" s="378"/>
      <c r="AF331" s="378"/>
      <c r="AG331" s="378"/>
      <c r="AK331" s="378"/>
      <c r="AO331" s="378"/>
      <c r="AS331" s="378"/>
    </row>
    <row r="332" spans="4:45" x14ac:dyDescent="0.3">
      <c r="D332" s="378"/>
      <c r="H332" s="378"/>
      <c r="L332" s="378"/>
      <c r="P332" s="378"/>
      <c r="T332" s="378"/>
      <c r="X332" s="378"/>
      <c r="AB332" s="378"/>
      <c r="AF332" s="378"/>
      <c r="AG332" s="378"/>
      <c r="AK332" s="378"/>
      <c r="AO332" s="378"/>
      <c r="AS332" s="378"/>
    </row>
    <row r="333" spans="4:45" x14ac:dyDescent="0.3">
      <c r="D333" s="378"/>
      <c r="H333" s="378"/>
      <c r="L333" s="378"/>
      <c r="P333" s="378"/>
      <c r="T333" s="378"/>
      <c r="X333" s="378"/>
      <c r="AB333" s="378"/>
      <c r="AF333" s="378"/>
      <c r="AG333" s="378"/>
      <c r="AK333" s="378"/>
      <c r="AO333" s="378"/>
      <c r="AS333" s="378"/>
    </row>
    <row r="334" spans="4:45" x14ac:dyDescent="0.3">
      <c r="D334" s="378"/>
      <c r="H334" s="378"/>
      <c r="L334" s="378"/>
      <c r="P334" s="378"/>
      <c r="T334" s="378"/>
      <c r="X334" s="378"/>
      <c r="AB334" s="378"/>
      <c r="AF334" s="378"/>
      <c r="AG334" s="378"/>
      <c r="AK334" s="378"/>
      <c r="AO334" s="378"/>
      <c r="AS334" s="378"/>
    </row>
    <row r="335" spans="4:45" x14ac:dyDescent="0.3">
      <c r="D335" s="378"/>
      <c r="H335" s="378"/>
      <c r="L335" s="378"/>
      <c r="P335" s="378"/>
      <c r="T335" s="378"/>
      <c r="X335" s="378"/>
      <c r="AB335" s="378"/>
      <c r="AF335" s="378"/>
      <c r="AG335" s="378"/>
      <c r="AK335" s="378"/>
      <c r="AO335" s="378"/>
      <c r="AS335" s="378"/>
    </row>
    <row r="336" spans="4:45" x14ac:dyDescent="0.3">
      <c r="D336" s="378"/>
      <c r="H336" s="378"/>
      <c r="L336" s="378"/>
      <c r="P336" s="378"/>
      <c r="T336" s="378"/>
      <c r="X336" s="378"/>
      <c r="AB336" s="378"/>
      <c r="AF336" s="378"/>
      <c r="AG336" s="378"/>
      <c r="AK336" s="378"/>
      <c r="AO336" s="378"/>
      <c r="AS336" s="378"/>
    </row>
    <row r="337" spans="4:45" x14ac:dyDescent="0.3">
      <c r="D337" s="378"/>
      <c r="H337" s="378"/>
      <c r="L337" s="378"/>
      <c r="P337" s="378"/>
      <c r="T337" s="378"/>
      <c r="X337" s="378"/>
      <c r="AB337" s="378"/>
      <c r="AF337" s="378"/>
      <c r="AG337" s="378"/>
      <c r="AK337" s="378"/>
      <c r="AO337" s="378"/>
      <c r="AS337" s="378"/>
    </row>
    <row r="338" spans="4:45" x14ac:dyDescent="0.3">
      <c r="D338" s="378"/>
      <c r="H338" s="378"/>
      <c r="L338" s="378"/>
      <c r="P338" s="378"/>
      <c r="T338" s="378"/>
      <c r="X338" s="378"/>
      <c r="AB338" s="378"/>
      <c r="AF338" s="378"/>
      <c r="AG338" s="378"/>
      <c r="AK338" s="378"/>
      <c r="AO338" s="378"/>
      <c r="AS338" s="378"/>
    </row>
    <row r="339" spans="4:45" x14ac:dyDescent="0.3">
      <c r="D339" s="378"/>
      <c r="H339" s="378"/>
      <c r="L339" s="378"/>
      <c r="P339" s="378"/>
      <c r="T339" s="378"/>
      <c r="X339" s="378"/>
      <c r="AB339" s="378"/>
      <c r="AF339" s="378"/>
      <c r="AG339" s="378"/>
      <c r="AK339" s="378"/>
      <c r="AO339" s="378"/>
      <c r="AS339" s="378"/>
    </row>
    <row r="340" spans="4:45" x14ac:dyDescent="0.3">
      <c r="D340" s="378"/>
      <c r="H340" s="378"/>
      <c r="L340" s="378"/>
      <c r="P340" s="378"/>
      <c r="T340" s="378"/>
      <c r="X340" s="378"/>
      <c r="AB340" s="378"/>
      <c r="AF340" s="378"/>
      <c r="AG340" s="378"/>
      <c r="AK340" s="378"/>
      <c r="AO340" s="378"/>
      <c r="AS340" s="378"/>
    </row>
    <row r="341" spans="4:45" x14ac:dyDescent="0.3">
      <c r="D341" s="378"/>
      <c r="H341" s="378"/>
      <c r="L341" s="378"/>
      <c r="P341" s="378"/>
      <c r="T341" s="378"/>
      <c r="X341" s="378"/>
      <c r="AB341" s="378"/>
      <c r="AF341" s="378"/>
      <c r="AG341" s="378"/>
      <c r="AK341" s="378"/>
      <c r="AO341" s="378"/>
      <c r="AS341" s="378"/>
    </row>
    <row r="342" spans="4:45" x14ac:dyDescent="0.3">
      <c r="D342" s="378"/>
      <c r="H342" s="378"/>
      <c r="L342" s="378"/>
      <c r="P342" s="378"/>
      <c r="T342" s="378"/>
      <c r="X342" s="378"/>
      <c r="AB342" s="378"/>
      <c r="AF342" s="378"/>
      <c r="AG342" s="378"/>
      <c r="AK342" s="378"/>
      <c r="AO342" s="378"/>
      <c r="AS342" s="378"/>
    </row>
    <row r="343" spans="4:45" x14ac:dyDescent="0.3">
      <c r="D343" s="378"/>
      <c r="H343" s="378"/>
      <c r="L343" s="378"/>
      <c r="P343" s="378"/>
      <c r="T343" s="378"/>
      <c r="X343" s="378"/>
      <c r="AB343" s="378"/>
      <c r="AF343" s="378"/>
      <c r="AG343" s="378"/>
      <c r="AK343" s="378"/>
      <c r="AO343" s="378"/>
      <c r="AS343" s="378"/>
    </row>
    <row r="344" spans="4:45" x14ac:dyDescent="0.3">
      <c r="D344" s="378"/>
      <c r="H344" s="378"/>
      <c r="L344" s="378"/>
      <c r="P344" s="378"/>
      <c r="T344" s="378"/>
      <c r="X344" s="378"/>
      <c r="AB344" s="378"/>
      <c r="AF344" s="378"/>
      <c r="AG344" s="378"/>
      <c r="AK344" s="378"/>
      <c r="AO344" s="378"/>
      <c r="AS344" s="378"/>
    </row>
    <row r="345" spans="4:45" x14ac:dyDescent="0.3">
      <c r="D345" s="378"/>
      <c r="H345" s="378"/>
      <c r="L345" s="378"/>
      <c r="P345" s="378"/>
      <c r="T345" s="378"/>
      <c r="X345" s="378"/>
      <c r="AB345" s="378"/>
      <c r="AF345" s="378"/>
      <c r="AG345" s="378"/>
      <c r="AK345" s="378"/>
      <c r="AO345" s="378"/>
      <c r="AS345" s="378"/>
    </row>
    <row r="346" spans="4:45" x14ac:dyDescent="0.3">
      <c r="D346" s="378"/>
      <c r="H346" s="378"/>
      <c r="L346" s="378"/>
      <c r="P346" s="378"/>
      <c r="T346" s="378"/>
      <c r="X346" s="378"/>
      <c r="AB346" s="378"/>
      <c r="AF346" s="378"/>
      <c r="AG346" s="378"/>
      <c r="AK346" s="378"/>
      <c r="AO346" s="378"/>
      <c r="AS346" s="378"/>
    </row>
    <row r="347" spans="4:45" x14ac:dyDescent="0.3">
      <c r="D347" s="378"/>
      <c r="H347" s="378"/>
      <c r="L347" s="378"/>
      <c r="P347" s="378"/>
      <c r="T347" s="378"/>
      <c r="X347" s="378"/>
      <c r="AB347" s="378"/>
      <c r="AF347" s="378"/>
      <c r="AG347" s="378"/>
      <c r="AK347" s="378"/>
      <c r="AO347" s="378"/>
      <c r="AS347" s="378"/>
    </row>
    <row r="348" spans="4:45" x14ac:dyDescent="0.3">
      <c r="D348" s="378"/>
      <c r="H348" s="378"/>
      <c r="L348" s="378"/>
      <c r="P348" s="378"/>
      <c r="T348" s="378"/>
      <c r="X348" s="378"/>
      <c r="AB348" s="378"/>
      <c r="AF348" s="378"/>
      <c r="AG348" s="378"/>
      <c r="AK348" s="378"/>
      <c r="AO348" s="378"/>
      <c r="AS348" s="378"/>
    </row>
    <row r="349" spans="4:45" x14ac:dyDescent="0.3">
      <c r="D349" s="378"/>
      <c r="H349" s="378"/>
      <c r="L349" s="378"/>
      <c r="P349" s="378"/>
      <c r="T349" s="378"/>
      <c r="X349" s="378"/>
      <c r="AB349" s="378"/>
      <c r="AF349" s="378"/>
      <c r="AG349" s="378"/>
      <c r="AK349" s="378"/>
      <c r="AO349" s="378"/>
      <c r="AS349" s="378"/>
    </row>
    <row r="350" spans="4:45" x14ac:dyDescent="0.3">
      <c r="D350" s="378"/>
      <c r="H350" s="378"/>
      <c r="L350" s="378"/>
      <c r="P350" s="378"/>
      <c r="T350" s="378"/>
      <c r="X350" s="378"/>
      <c r="AB350" s="378"/>
      <c r="AF350" s="378"/>
      <c r="AG350" s="378"/>
      <c r="AK350" s="378"/>
      <c r="AO350" s="378"/>
      <c r="AS350" s="378"/>
    </row>
    <row r="351" spans="4:45" x14ac:dyDescent="0.3">
      <c r="D351" s="378"/>
      <c r="H351" s="378"/>
      <c r="L351" s="378"/>
      <c r="P351" s="378"/>
      <c r="T351" s="378"/>
      <c r="X351" s="378"/>
      <c r="AB351" s="378"/>
      <c r="AF351" s="378"/>
      <c r="AG351" s="378"/>
      <c r="AK351" s="378"/>
      <c r="AO351" s="378"/>
      <c r="AS351" s="378"/>
    </row>
    <row r="352" spans="4:45" x14ac:dyDescent="0.3">
      <c r="D352" s="378"/>
      <c r="H352" s="378"/>
      <c r="L352" s="378"/>
      <c r="P352" s="378"/>
      <c r="T352" s="378"/>
      <c r="X352" s="378"/>
      <c r="AB352" s="378"/>
      <c r="AF352" s="378"/>
      <c r="AG352" s="378"/>
      <c r="AK352" s="378"/>
      <c r="AO352" s="378"/>
      <c r="AS352" s="378"/>
    </row>
    <row r="353" spans="4:45" x14ac:dyDescent="0.3">
      <c r="D353" s="378"/>
      <c r="H353" s="378"/>
      <c r="L353" s="378"/>
      <c r="P353" s="378"/>
      <c r="T353" s="378"/>
      <c r="X353" s="378"/>
      <c r="AB353" s="378"/>
      <c r="AF353" s="378"/>
      <c r="AG353" s="378"/>
      <c r="AK353" s="378"/>
      <c r="AO353" s="378"/>
      <c r="AS353" s="378"/>
    </row>
    <row r="354" spans="4:45" x14ac:dyDescent="0.3">
      <c r="D354" s="378"/>
      <c r="H354" s="378"/>
      <c r="L354" s="378"/>
      <c r="P354" s="378"/>
      <c r="T354" s="378"/>
      <c r="X354" s="378"/>
      <c r="AB354" s="378"/>
      <c r="AF354" s="378"/>
      <c r="AG354" s="378"/>
      <c r="AK354" s="378"/>
      <c r="AO354" s="378"/>
      <c r="AS354" s="378"/>
    </row>
    <row r="355" spans="4:45" x14ac:dyDescent="0.3">
      <c r="D355" s="378"/>
      <c r="H355" s="378"/>
      <c r="L355" s="378"/>
      <c r="P355" s="378"/>
      <c r="T355" s="378"/>
      <c r="X355" s="378"/>
      <c r="AB355" s="378"/>
      <c r="AF355" s="378"/>
      <c r="AG355" s="378"/>
      <c r="AK355" s="378"/>
      <c r="AO355" s="378"/>
      <c r="AS355" s="378"/>
    </row>
    <row r="356" spans="4:45" x14ac:dyDescent="0.3">
      <c r="D356" s="378"/>
      <c r="H356" s="378"/>
      <c r="L356" s="378"/>
      <c r="P356" s="378"/>
      <c r="T356" s="378"/>
      <c r="X356" s="378"/>
      <c r="AB356" s="378"/>
      <c r="AF356" s="378"/>
      <c r="AG356" s="378"/>
      <c r="AK356" s="378"/>
      <c r="AO356" s="378"/>
      <c r="AS356" s="378"/>
    </row>
    <row r="357" spans="4:45" x14ac:dyDescent="0.3">
      <c r="D357" s="378"/>
      <c r="H357" s="378"/>
      <c r="L357" s="378"/>
      <c r="P357" s="378"/>
      <c r="T357" s="378"/>
      <c r="X357" s="378"/>
      <c r="AB357" s="378"/>
      <c r="AF357" s="378"/>
      <c r="AG357" s="378"/>
      <c r="AK357" s="378"/>
      <c r="AO357" s="378"/>
      <c r="AS357" s="378"/>
    </row>
    <row r="358" spans="4:45" x14ac:dyDescent="0.3">
      <c r="D358" s="378"/>
      <c r="H358" s="378"/>
      <c r="L358" s="378"/>
      <c r="P358" s="378"/>
      <c r="T358" s="378"/>
      <c r="X358" s="378"/>
      <c r="AB358" s="378"/>
      <c r="AF358" s="378"/>
      <c r="AG358" s="378"/>
      <c r="AK358" s="378"/>
      <c r="AO358" s="378"/>
      <c r="AS358" s="378"/>
    </row>
    <row r="359" spans="4:45" x14ac:dyDescent="0.3">
      <c r="D359" s="378"/>
      <c r="H359" s="378"/>
      <c r="L359" s="378"/>
      <c r="P359" s="378"/>
      <c r="T359" s="378"/>
      <c r="X359" s="378"/>
      <c r="AB359" s="378"/>
      <c r="AF359" s="378"/>
      <c r="AG359" s="378"/>
      <c r="AK359" s="378"/>
      <c r="AO359" s="378"/>
      <c r="AS359" s="378"/>
    </row>
    <row r="360" spans="4:45" x14ac:dyDescent="0.3">
      <c r="D360" s="378"/>
      <c r="H360" s="378"/>
      <c r="L360" s="378"/>
      <c r="P360" s="378"/>
      <c r="T360" s="378"/>
      <c r="X360" s="378"/>
      <c r="AB360" s="378"/>
      <c r="AF360" s="378"/>
      <c r="AG360" s="378"/>
      <c r="AK360" s="378"/>
      <c r="AO360" s="378"/>
      <c r="AS360" s="378"/>
    </row>
    <row r="361" spans="4:45" x14ac:dyDescent="0.3">
      <c r="D361" s="378"/>
      <c r="H361" s="378"/>
      <c r="L361" s="378"/>
      <c r="P361" s="378"/>
      <c r="T361" s="378"/>
      <c r="X361" s="378"/>
      <c r="AB361" s="378"/>
      <c r="AF361" s="378"/>
      <c r="AG361" s="378"/>
      <c r="AK361" s="378"/>
      <c r="AO361" s="378"/>
      <c r="AS361" s="378"/>
    </row>
    <row r="362" spans="4:45" x14ac:dyDescent="0.3">
      <c r="D362" s="378"/>
      <c r="H362" s="378"/>
      <c r="L362" s="378"/>
      <c r="P362" s="378"/>
      <c r="T362" s="378"/>
      <c r="X362" s="378"/>
      <c r="AB362" s="378"/>
      <c r="AF362" s="378"/>
      <c r="AG362" s="378"/>
      <c r="AK362" s="378"/>
      <c r="AO362" s="378"/>
      <c r="AS362" s="378"/>
    </row>
    <row r="363" spans="4:45" x14ac:dyDescent="0.3">
      <c r="D363" s="378"/>
      <c r="H363" s="378"/>
      <c r="L363" s="378"/>
      <c r="P363" s="378"/>
      <c r="T363" s="378"/>
      <c r="X363" s="378"/>
      <c r="AB363" s="378"/>
      <c r="AF363" s="378"/>
      <c r="AG363" s="378"/>
      <c r="AK363" s="378"/>
      <c r="AO363" s="378"/>
      <c r="AS363" s="378"/>
    </row>
    <row r="364" spans="4:45" x14ac:dyDescent="0.3">
      <c r="D364" s="378"/>
      <c r="H364" s="378"/>
      <c r="L364" s="378"/>
      <c r="P364" s="378"/>
      <c r="T364" s="378"/>
      <c r="X364" s="378"/>
      <c r="AB364" s="378"/>
      <c r="AF364" s="378"/>
      <c r="AG364" s="378"/>
      <c r="AK364" s="378"/>
      <c r="AO364" s="378"/>
      <c r="AS364" s="378"/>
    </row>
    <row r="365" spans="4:45" x14ac:dyDescent="0.3">
      <c r="D365" s="378"/>
      <c r="H365" s="378"/>
      <c r="L365" s="378"/>
      <c r="P365" s="378"/>
      <c r="T365" s="378"/>
      <c r="X365" s="378"/>
      <c r="AB365" s="378"/>
      <c r="AF365" s="378"/>
      <c r="AG365" s="378"/>
      <c r="AK365" s="378"/>
      <c r="AO365" s="378"/>
      <c r="AS365" s="378"/>
    </row>
    <row r="366" spans="4:45" x14ac:dyDescent="0.3">
      <c r="D366" s="378"/>
      <c r="H366" s="378"/>
      <c r="L366" s="378"/>
      <c r="P366" s="378"/>
      <c r="T366" s="378"/>
      <c r="X366" s="378"/>
      <c r="AB366" s="378"/>
      <c r="AF366" s="378"/>
      <c r="AG366" s="378"/>
      <c r="AK366" s="378"/>
      <c r="AO366" s="378"/>
      <c r="AS366" s="378"/>
    </row>
    <row r="367" spans="4:45" x14ac:dyDescent="0.3">
      <c r="D367" s="378"/>
      <c r="H367" s="378"/>
      <c r="L367" s="378"/>
      <c r="P367" s="378"/>
      <c r="T367" s="378"/>
      <c r="X367" s="378"/>
      <c r="AB367" s="378"/>
      <c r="AF367" s="378"/>
      <c r="AG367" s="378"/>
      <c r="AK367" s="378"/>
      <c r="AO367" s="378"/>
      <c r="AS367" s="378"/>
    </row>
    <row r="368" spans="4:45" x14ac:dyDescent="0.3">
      <c r="D368" s="378"/>
      <c r="H368" s="378"/>
      <c r="L368" s="378"/>
      <c r="P368" s="378"/>
      <c r="T368" s="378"/>
      <c r="X368" s="378"/>
      <c r="AB368" s="378"/>
      <c r="AF368" s="378"/>
      <c r="AG368" s="378"/>
      <c r="AK368" s="378"/>
      <c r="AO368" s="378"/>
      <c r="AS368" s="378"/>
    </row>
    <row r="369" spans="4:45" x14ac:dyDescent="0.3">
      <c r="D369" s="378"/>
      <c r="H369" s="378"/>
      <c r="L369" s="378"/>
      <c r="P369" s="378"/>
      <c r="T369" s="378"/>
      <c r="X369" s="378"/>
      <c r="AB369" s="378"/>
      <c r="AF369" s="378"/>
      <c r="AG369" s="378"/>
      <c r="AK369" s="378"/>
      <c r="AO369" s="378"/>
      <c r="AS369" s="378"/>
    </row>
    <row r="370" spans="4:45" x14ac:dyDescent="0.3">
      <c r="D370" s="378"/>
      <c r="H370" s="378"/>
      <c r="L370" s="378"/>
      <c r="P370" s="378"/>
      <c r="T370" s="378"/>
      <c r="X370" s="378"/>
      <c r="AB370" s="378"/>
      <c r="AF370" s="378"/>
      <c r="AG370" s="378"/>
      <c r="AK370" s="378"/>
      <c r="AO370" s="378"/>
      <c r="AS370" s="378"/>
    </row>
    <row r="371" spans="4:45" x14ac:dyDescent="0.3">
      <c r="D371" s="378"/>
      <c r="H371" s="378"/>
      <c r="L371" s="378"/>
      <c r="P371" s="378"/>
      <c r="T371" s="378"/>
      <c r="X371" s="378"/>
      <c r="AB371" s="378"/>
      <c r="AF371" s="378"/>
      <c r="AG371" s="378"/>
      <c r="AK371" s="378"/>
      <c r="AO371" s="378"/>
      <c r="AS371" s="378"/>
    </row>
    <row r="372" spans="4:45" x14ac:dyDescent="0.3">
      <c r="D372" s="378"/>
      <c r="H372" s="378"/>
      <c r="L372" s="378"/>
      <c r="P372" s="378"/>
      <c r="T372" s="378"/>
      <c r="X372" s="378"/>
      <c r="AB372" s="378"/>
      <c r="AF372" s="378"/>
      <c r="AG372" s="378"/>
      <c r="AK372" s="378"/>
      <c r="AO372" s="378"/>
      <c r="AS372" s="378"/>
    </row>
    <row r="373" spans="4:45" x14ac:dyDescent="0.3">
      <c r="D373" s="378"/>
      <c r="H373" s="378"/>
      <c r="L373" s="378"/>
      <c r="P373" s="378"/>
      <c r="T373" s="378"/>
      <c r="X373" s="378"/>
      <c r="AB373" s="378"/>
      <c r="AF373" s="378"/>
      <c r="AG373" s="378"/>
      <c r="AK373" s="378"/>
      <c r="AO373" s="378"/>
      <c r="AS373" s="378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56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106" customWidth="1"/>
    <col min="3" max="3" width="30.7109375" style="106" customWidth="1"/>
    <col min="4" max="4" width="11.5703125" style="135" customWidth="1"/>
    <col min="5" max="5" width="11.5703125" style="135" bestFit="1" customWidth="1"/>
    <col min="6" max="6" width="8" style="135" bestFit="1" customWidth="1"/>
    <col min="7" max="7" width="1.5703125" style="137" customWidth="1"/>
    <col min="8" max="9" width="11.5703125" style="135" customWidth="1"/>
    <col min="10" max="10" width="7.7109375" style="135" customWidth="1"/>
    <col min="11" max="11" width="1.5703125" style="137" customWidth="1"/>
    <col min="12" max="12" width="11.5703125" style="135" customWidth="1"/>
    <col min="13" max="13" width="10.5703125" style="135" bestFit="1" customWidth="1"/>
    <col min="14" max="14" width="8.28515625" style="135" customWidth="1"/>
    <col min="15" max="15" width="1.5703125" style="137" customWidth="1"/>
    <col min="16" max="17" width="11.5703125" style="135" customWidth="1"/>
    <col min="18" max="18" width="8.28515625" style="135" customWidth="1"/>
    <col min="19" max="19" width="1.5703125" style="137" customWidth="1"/>
    <col min="20" max="21" width="11.5703125" style="106" customWidth="1"/>
    <col min="22" max="22" width="9.28515625" style="106" customWidth="1"/>
    <col min="23" max="23" width="1.5703125" style="59" customWidth="1"/>
    <col min="24" max="25" width="11.5703125" style="106" customWidth="1"/>
    <col min="26" max="26" width="8.28515625" style="106" bestFit="1" customWidth="1"/>
    <col min="27" max="27" width="1.5703125" style="59" customWidth="1"/>
    <col min="28" max="29" width="11.5703125" style="106" customWidth="1"/>
    <col min="30" max="30" width="8.28515625" style="106" bestFit="1" customWidth="1"/>
    <col min="31" max="31" width="1.5703125" style="137" customWidth="1"/>
    <col min="32" max="34" width="11.5703125" style="135" customWidth="1"/>
    <col min="35" max="35" width="7.7109375" style="135" bestFit="1" customWidth="1"/>
    <col min="36" max="36" width="1.85546875" style="106" customWidth="1"/>
    <col min="37" max="38" width="11.5703125" style="347" customWidth="1"/>
    <col min="39" max="39" width="9.28515625" style="347" customWidth="1"/>
    <col min="40" max="40" width="2.7109375" style="290" customWidth="1"/>
    <col min="41" max="41" width="11.5703125" style="287" customWidth="1"/>
    <col min="42" max="42" width="11.5703125" style="287" bestFit="1" customWidth="1"/>
    <col min="43" max="43" width="8.28515625" style="287" bestFit="1" customWidth="1"/>
    <col min="44" max="44" width="2.7109375" style="290" customWidth="1"/>
    <col min="45" max="45" width="11.5703125" style="347" customWidth="1"/>
    <col min="46" max="46" width="11.5703125" style="347" bestFit="1" customWidth="1"/>
    <col min="47" max="47" width="9.28515625" style="347" bestFit="1" customWidth="1"/>
    <col min="48" max="48" width="2.7109375" style="290" hidden="1" customWidth="1"/>
    <col min="49" max="49" width="12" style="60" hidden="1" customWidth="1"/>
    <col min="50" max="50" width="12.28515625" style="60" hidden="1" customWidth="1"/>
    <col min="51" max="51" width="11.5703125" style="106" hidden="1" customWidth="1"/>
    <col min="52" max="52" width="28.1406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1483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548</v>
      </c>
      <c r="B6" s="66" t="str">
        <f>MID(A6,14,4)</f>
        <v>5132</v>
      </c>
      <c r="C6" s="106" t="s">
        <v>1360</v>
      </c>
      <c r="D6" s="168">
        <v>53620</v>
      </c>
      <c r="E6" s="168">
        <v>53620</v>
      </c>
      <c r="F6" s="139"/>
      <c r="H6" s="168">
        <v>56940</v>
      </c>
      <c r="I6" s="168">
        <v>56940</v>
      </c>
      <c r="J6" s="139">
        <v>6.1917195076464003E-2</v>
      </c>
      <c r="L6" s="168">
        <v>60656.4</v>
      </c>
      <c r="M6" s="168">
        <v>0</v>
      </c>
      <c r="N6" s="139">
        <v>6.5268703898840916E-2</v>
      </c>
      <c r="P6" s="168">
        <v>64247.76</v>
      </c>
      <c r="Q6" s="168">
        <v>64247.82</v>
      </c>
      <c r="R6" s="139">
        <v>5.9208261617900181E-2</v>
      </c>
      <c r="T6" s="107">
        <v>67609.440000000002</v>
      </c>
      <c r="U6" s="107">
        <v>67609.36</v>
      </c>
      <c r="V6" s="139">
        <v>5.2323691907702308E-2</v>
      </c>
      <c r="X6" s="107">
        <v>68747.59</v>
      </c>
      <c r="Y6" s="107">
        <v>68747.59</v>
      </c>
      <c r="Z6" s="139">
        <v>1.683418765190178E-2</v>
      </c>
      <c r="AB6" s="107">
        <v>69175.44</v>
      </c>
      <c r="AC6" s="107">
        <v>69175.44</v>
      </c>
      <c r="AD6" s="139">
        <f>(AB6-X6)/X6</f>
        <v>6.223490888917064E-3</v>
      </c>
      <c r="AF6" s="108">
        <v>69864.479999999996</v>
      </c>
      <c r="AG6" s="278">
        <v>73936.08</v>
      </c>
      <c r="AH6" s="168">
        <v>73936.08</v>
      </c>
      <c r="AI6" s="139">
        <f>(AG6-AB6)/AB6</f>
        <v>6.8819800784787194E-2</v>
      </c>
      <c r="AJ6" s="38"/>
      <c r="AK6" s="348">
        <v>77986.8</v>
      </c>
      <c r="AL6" s="348">
        <v>77688</v>
      </c>
      <c r="AM6" s="289">
        <f>(AK6-AG6)/AG6</f>
        <v>5.4786783394521338E-2</v>
      </c>
      <c r="AO6" s="342">
        <v>82496.88</v>
      </c>
      <c r="AP6" s="291">
        <v>82496.88</v>
      </c>
      <c r="AQ6" s="289">
        <f>(AO6-AK6)/AK6</f>
        <v>5.7831325301204842E-2</v>
      </c>
      <c r="AS6" s="342">
        <v>86652</v>
      </c>
      <c r="AT6" s="348">
        <v>40836</v>
      </c>
      <c r="AU6" s="289">
        <f>(AS6-AO6)/AO6</f>
        <v>5.0366995697291764E-2</v>
      </c>
      <c r="AW6" s="108" t="e">
        <f>#REF!</f>
        <v>#REF!</v>
      </c>
      <c r="AX6" s="168" t="e">
        <f>AW6-AS6</f>
        <v>#REF!</v>
      </c>
      <c r="AY6" s="289" t="e">
        <f>(AW6-AS6)/AS6</f>
        <v>#REF!</v>
      </c>
      <c r="AZ6" s="343" t="s">
        <v>1583</v>
      </c>
    </row>
    <row r="7" spans="1:52" x14ac:dyDescent="0.25">
      <c r="A7" s="66" t="s">
        <v>549</v>
      </c>
      <c r="B7" s="66" t="str">
        <f>MID(A7,14,4)</f>
        <v>5133</v>
      </c>
      <c r="C7" s="106" t="s">
        <v>1361</v>
      </c>
      <c r="D7" s="168">
        <v>15719.96</v>
      </c>
      <c r="E7" s="168">
        <v>15719.96</v>
      </c>
      <c r="F7" s="139"/>
      <c r="H7" s="168">
        <v>15946</v>
      </c>
      <c r="I7" s="168">
        <v>15919.95</v>
      </c>
      <c r="J7" s="139">
        <v>1.4379171448273461E-2</v>
      </c>
      <c r="L7" s="168">
        <v>16421.080000000002</v>
      </c>
      <c r="M7" s="168">
        <v>16200.87</v>
      </c>
      <c r="N7" s="139">
        <v>2.9793051548977909E-2</v>
      </c>
      <c r="P7" s="168">
        <v>17393.04</v>
      </c>
      <c r="Q7" s="168">
        <v>10183.950000000001</v>
      </c>
      <c r="R7" s="139">
        <v>5.9189773145249827E-2</v>
      </c>
      <c r="T7" s="168">
        <v>10468.799999999999</v>
      </c>
      <c r="U7" s="168">
        <v>5817.9</v>
      </c>
      <c r="V7" s="139">
        <v>-0.39810406921389252</v>
      </c>
      <c r="W7" s="137"/>
      <c r="X7" s="168">
        <v>11356.21</v>
      </c>
      <c r="Y7" s="168">
        <v>11356.21</v>
      </c>
      <c r="Z7" s="139">
        <v>8.4767117530184927E-2</v>
      </c>
      <c r="AA7" s="137"/>
      <c r="AB7" s="168">
        <v>36127.620000000003</v>
      </c>
      <c r="AC7" s="168">
        <v>36124.92</v>
      </c>
      <c r="AD7" s="139">
        <f>(AB7-X7)/X7</f>
        <v>2.1813096094559721</v>
      </c>
      <c r="AF7" s="108">
        <v>36503.46</v>
      </c>
      <c r="AG7" s="278">
        <v>36581.760000000002</v>
      </c>
      <c r="AH7" s="168">
        <v>36581.360000000001</v>
      </c>
      <c r="AI7" s="139">
        <f t="shared" ref="AI7:AI30" si="0">(AG7-AB7)/AB7</f>
        <v>1.2570437798006052E-2</v>
      </c>
      <c r="AJ7" s="38"/>
      <c r="AK7" s="348">
        <v>38570.58</v>
      </c>
      <c r="AL7" s="348">
        <v>38545.949999999997</v>
      </c>
      <c r="AM7" s="289">
        <f t="shared" ref="AM7:AM32" si="1">(AK7-AG7)/AG7</f>
        <v>5.4366438356164372E-2</v>
      </c>
      <c r="AO7" s="291">
        <v>40809.96</v>
      </c>
      <c r="AP7" s="291">
        <v>41435.4</v>
      </c>
      <c r="AQ7" s="289">
        <f t="shared" ref="AQ7:AQ32" si="2">(AO7-AK7)/AK7</f>
        <v>5.8059277304100619E-2</v>
      </c>
      <c r="AS7" s="348">
        <v>42845.760000000002</v>
      </c>
      <c r="AT7" s="348">
        <v>20191.68</v>
      </c>
      <c r="AU7" s="289">
        <f t="shared" ref="AU7:AU32" si="3">(AS7-AO7)/AO7</f>
        <v>4.9884881043745277E-2</v>
      </c>
      <c r="AW7" s="108" t="e">
        <f>#REF!</f>
        <v>#REF!</v>
      </c>
      <c r="AX7" s="348" t="e">
        <f>AW7-AS7</f>
        <v>#REF!</v>
      </c>
      <c r="AY7" s="289" t="e">
        <f t="shared" ref="AY7:AY30" si="4">(AW7-AS7)/AS7</f>
        <v>#REF!</v>
      </c>
      <c r="AZ7" s="343" t="s">
        <v>1584</v>
      </c>
    </row>
    <row r="8" spans="1:52" x14ac:dyDescent="0.25">
      <c r="A8" s="288" t="s">
        <v>1069</v>
      </c>
      <c r="B8" s="66">
        <v>5142</v>
      </c>
      <c r="C8" s="106" t="s">
        <v>1088</v>
      </c>
      <c r="D8" s="168">
        <v>0</v>
      </c>
      <c r="E8" s="168">
        <v>0</v>
      </c>
      <c r="F8" s="139"/>
      <c r="H8" s="168">
        <v>0</v>
      </c>
      <c r="I8" s="168">
        <v>0</v>
      </c>
      <c r="J8" s="139"/>
      <c r="L8" s="168">
        <v>0</v>
      </c>
      <c r="M8" s="168">
        <v>0</v>
      </c>
      <c r="N8" s="139"/>
      <c r="P8" s="168">
        <v>0</v>
      </c>
      <c r="Q8" s="168">
        <v>0</v>
      </c>
      <c r="R8" s="139"/>
      <c r="T8" s="168">
        <v>0</v>
      </c>
      <c r="U8" s="168">
        <v>0</v>
      </c>
      <c r="V8" s="139"/>
      <c r="W8" s="137"/>
      <c r="X8" s="168">
        <v>0</v>
      </c>
      <c r="Y8" s="168">
        <v>0</v>
      </c>
      <c r="Z8" s="139"/>
      <c r="AA8" s="137"/>
      <c r="AB8" s="292"/>
      <c r="AC8" s="168">
        <v>684.86</v>
      </c>
      <c r="AD8" s="139"/>
      <c r="AF8" s="213">
        <v>698.64</v>
      </c>
      <c r="AG8" s="278">
        <v>739.57</v>
      </c>
      <c r="AH8" s="168">
        <v>739.36</v>
      </c>
      <c r="AI8" s="139" t="e">
        <f>(AG8-AB8)/AB8</f>
        <v>#DIV/0!</v>
      </c>
      <c r="AJ8" s="38"/>
      <c r="AK8" s="292">
        <v>779.87</v>
      </c>
      <c r="AL8" s="348">
        <v>779.87</v>
      </c>
      <c r="AM8" s="289">
        <f t="shared" si="1"/>
        <v>5.4491123220249536E-2</v>
      </c>
      <c r="AO8" s="292">
        <v>824.97</v>
      </c>
      <c r="AP8" s="291">
        <v>824.97</v>
      </c>
      <c r="AQ8" s="289">
        <f t="shared" si="2"/>
        <v>5.7830151179042687E-2</v>
      </c>
      <c r="AS8" s="292">
        <v>866.52</v>
      </c>
      <c r="AT8" s="348">
        <v>0</v>
      </c>
      <c r="AU8" s="289">
        <f t="shared" si="3"/>
        <v>5.0365467835193953E-2</v>
      </c>
      <c r="AW8" s="108" t="e">
        <f>#REF!</f>
        <v>#REF!</v>
      </c>
      <c r="AX8" s="348" t="e">
        <f>AW8-AS8</f>
        <v>#REF!</v>
      </c>
      <c r="AY8" s="289" t="e">
        <f t="shared" si="4"/>
        <v>#REF!</v>
      </c>
      <c r="AZ8" s="111"/>
    </row>
    <row r="9" spans="1:52" s="64" customFormat="1" x14ac:dyDescent="0.25">
      <c r="A9" s="147"/>
      <c r="B9" s="147"/>
      <c r="C9" s="147" t="s">
        <v>26</v>
      </c>
      <c r="D9" s="148">
        <f>SUM(D6:D8)</f>
        <v>69339.959999999992</v>
      </c>
      <c r="E9" s="148">
        <f>SUM(E6:E8)</f>
        <v>69339.959999999992</v>
      </c>
      <c r="F9" s="149">
        <v>2.98E-2</v>
      </c>
      <c r="G9" s="147"/>
      <c r="H9" s="148">
        <f>SUM(H6:H8)</f>
        <v>72886</v>
      </c>
      <c r="I9" s="148">
        <f>SUM(I6:I8)</f>
        <v>72859.95</v>
      </c>
      <c r="J9" s="149">
        <f>(H9-D9)/D9</f>
        <v>5.1139919896117741E-2</v>
      </c>
      <c r="K9" s="147"/>
      <c r="L9" s="148">
        <f>SUM(L6:L8)</f>
        <v>77077.48000000001</v>
      </c>
      <c r="M9" s="148">
        <f>SUM(M6:M8)</f>
        <v>16200.87</v>
      </c>
      <c r="N9" s="149">
        <f>(L9-H9)/H9</f>
        <v>5.750734022994828E-2</v>
      </c>
      <c r="O9" s="147"/>
      <c r="P9" s="148">
        <f>SUM(P6:P8)</f>
        <v>81640.800000000003</v>
      </c>
      <c r="Q9" s="148">
        <f>SUM(Q6:Q8)</f>
        <v>74431.77</v>
      </c>
      <c r="R9" s="149">
        <f>(P9-L9)/L9</f>
        <v>5.9204322715272886E-2</v>
      </c>
      <c r="S9" s="147"/>
      <c r="T9" s="148">
        <f>SUM(T6:T8)</f>
        <v>78078.240000000005</v>
      </c>
      <c r="U9" s="148">
        <f>SUM(U6:U8)</f>
        <v>73427.259999999995</v>
      </c>
      <c r="V9" s="149">
        <f>(T9-P9)/P9</f>
        <v>-4.3637005026898289E-2</v>
      </c>
      <c r="W9" s="147"/>
      <c r="X9" s="148">
        <f>SUM(X6:X8)</f>
        <v>80103.799999999988</v>
      </c>
      <c r="Y9" s="148">
        <f>SUM(Y6:Y8)</f>
        <v>80103.799999999988</v>
      </c>
      <c r="Z9" s="149">
        <f>(X9-T9)/T9</f>
        <v>2.5942695429609877E-2</v>
      </c>
      <c r="AA9" s="147"/>
      <c r="AB9" s="148">
        <f>SUM(AB6:AB8)</f>
        <v>105303.06</v>
      </c>
      <c r="AC9" s="148">
        <f>SUM(AC6:AC8)</f>
        <v>105985.22</v>
      </c>
      <c r="AD9" s="149">
        <f>(AB9-X9)/X9</f>
        <v>0.3145825791036132</v>
      </c>
      <c r="AE9" s="147"/>
      <c r="AF9" s="150">
        <f>SUM(AF6:AF8)</f>
        <v>107066.58</v>
      </c>
      <c r="AG9" s="279">
        <f>SUM(AG6:AG8)</f>
        <v>111257.41</v>
      </c>
      <c r="AH9" s="148">
        <f>SUM(AH6:AH8)</f>
        <v>111256.8</v>
      </c>
      <c r="AI9" s="149">
        <f>(AG9-AB9)/AB9</f>
        <v>5.6544890528347477E-2</v>
      </c>
      <c r="AJ9" s="149"/>
      <c r="AK9" s="148">
        <f>SUM(AK6:AK8)</f>
        <v>117337.25</v>
      </c>
      <c r="AL9" s="148">
        <f>SUM(AL6:AL8)</f>
        <v>117013.81999999999</v>
      </c>
      <c r="AM9" s="149">
        <f t="shared" si="1"/>
        <v>5.4646607358557031E-2</v>
      </c>
      <c r="AN9" s="147"/>
      <c r="AO9" s="148">
        <f>SUM(AO6:AO8)</f>
        <v>124131.81</v>
      </c>
      <c r="AP9" s="148">
        <f>SUM(AP6:AP8)</f>
        <v>124757.25</v>
      </c>
      <c r="AQ9" s="149">
        <f>(AO9-AK9)/AK9</f>
        <v>5.7906248868113047E-2</v>
      </c>
      <c r="AR9" s="147"/>
      <c r="AS9" s="148">
        <f>SUM(AS6:AS8)</f>
        <v>130364.28000000001</v>
      </c>
      <c r="AT9" s="148">
        <f>SUM(AT6:AT8)</f>
        <v>61027.68</v>
      </c>
      <c r="AU9" s="149">
        <f>(AS9-AO9)/AO9</f>
        <v>5.0208484030000174E-2</v>
      </c>
      <c r="AV9" s="147"/>
      <c r="AW9" s="150" t="e">
        <f>SUM(AW6:AW8)</f>
        <v>#REF!</v>
      </c>
      <c r="AX9" s="148" t="e">
        <f>SUM(AX6:AX8)</f>
        <v>#REF!</v>
      </c>
      <c r="AY9" s="149" t="e">
        <f>(AW9-AS9)/AS9</f>
        <v>#REF!</v>
      </c>
      <c r="AZ9" s="147"/>
    </row>
    <row r="10" spans="1:52" x14ac:dyDescent="0.25"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139"/>
      <c r="X10" s="62"/>
      <c r="Y10" s="62"/>
      <c r="Z10" s="139"/>
      <c r="AB10" s="62"/>
      <c r="AC10" s="62"/>
      <c r="AD10" s="139"/>
      <c r="AF10" s="136"/>
      <c r="AG10" s="136"/>
      <c r="AH10" s="62"/>
      <c r="AI10" s="139"/>
      <c r="AJ10" s="38"/>
      <c r="AK10" s="62"/>
      <c r="AL10" s="62"/>
      <c r="AM10" s="289"/>
      <c r="AO10" s="62"/>
      <c r="AP10" s="62"/>
      <c r="AQ10" s="289"/>
      <c r="AS10" s="62"/>
      <c r="AT10" s="62"/>
      <c r="AU10" s="289"/>
      <c r="AX10" s="62"/>
      <c r="AY10" s="289"/>
    </row>
    <row r="11" spans="1:52" x14ac:dyDescent="0.25">
      <c r="C11" s="61" t="s">
        <v>166</v>
      </c>
      <c r="D11" s="62"/>
      <c r="E11" s="168"/>
      <c r="F11" s="139">
        <v>6</v>
      </c>
      <c r="H11" s="62"/>
      <c r="I11" s="168"/>
      <c r="J11" s="139"/>
      <c r="L11" s="62"/>
      <c r="M11" s="168"/>
      <c r="N11" s="139"/>
      <c r="P11" s="62"/>
      <c r="Q11" s="168"/>
      <c r="R11" s="139"/>
      <c r="T11" s="62"/>
      <c r="U11" s="107"/>
      <c r="V11" s="139"/>
      <c r="X11" s="62"/>
      <c r="Y11" s="107"/>
      <c r="Z11" s="139"/>
      <c r="AB11" s="62"/>
      <c r="AC11" s="107"/>
      <c r="AD11" s="139"/>
      <c r="AF11" s="62"/>
      <c r="AG11" s="62"/>
      <c r="AH11" s="168"/>
      <c r="AI11" s="139"/>
      <c r="AJ11" s="38"/>
      <c r="AK11" s="62"/>
      <c r="AL11" s="348"/>
      <c r="AM11" s="289"/>
      <c r="AO11" s="62"/>
      <c r="AP11" s="291"/>
      <c r="AQ11" s="289"/>
      <c r="AS11" s="62"/>
      <c r="AT11" s="348"/>
      <c r="AU11" s="289"/>
      <c r="AX11" s="168"/>
      <c r="AY11" s="289"/>
      <c r="AZ11" s="61"/>
    </row>
    <row r="12" spans="1:52" x14ac:dyDescent="0.25">
      <c r="A12" s="66" t="s">
        <v>767</v>
      </c>
      <c r="B12" s="66" t="str">
        <f t="shared" ref="B12:B26" si="5">MID(A12,14,4)</f>
        <v>5210</v>
      </c>
      <c r="C12" s="106" t="s">
        <v>1230</v>
      </c>
      <c r="D12" s="168">
        <v>0</v>
      </c>
      <c r="E12" s="168">
        <v>0</v>
      </c>
      <c r="F12" s="139"/>
      <c r="H12" s="168">
        <v>0</v>
      </c>
      <c r="I12" s="168">
        <v>85.19</v>
      </c>
      <c r="J12" s="139" t="e">
        <v>#DIV/0!</v>
      </c>
      <c r="L12" s="168">
        <v>0</v>
      </c>
      <c r="M12" s="168">
        <v>0</v>
      </c>
      <c r="N12" s="139" t="e">
        <v>#DIV/0!</v>
      </c>
      <c r="P12" s="168">
        <v>200</v>
      </c>
      <c r="Q12" s="168">
        <v>135.91</v>
      </c>
      <c r="R12" s="139" t="e">
        <v>#DIV/0!</v>
      </c>
      <c r="T12" s="168">
        <v>0</v>
      </c>
      <c r="U12" s="168">
        <v>179.5</v>
      </c>
      <c r="V12" s="139">
        <v>-1</v>
      </c>
      <c r="W12" s="137"/>
      <c r="X12" s="168">
        <v>200</v>
      </c>
      <c r="Y12" s="168">
        <v>91.96</v>
      </c>
      <c r="Z12" s="139" t="e">
        <v>#DIV/0!</v>
      </c>
      <c r="AA12" s="137"/>
      <c r="AB12" s="168">
        <v>200</v>
      </c>
      <c r="AC12" s="168">
        <v>177.08</v>
      </c>
      <c r="AD12" s="139">
        <f t="shared" ref="AD12:AD29" si="6">(AB12-X12)/X12</f>
        <v>0</v>
      </c>
      <c r="AF12" s="168">
        <v>200</v>
      </c>
      <c r="AG12" s="168">
        <v>200</v>
      </c>
      <c r="AH12" s="168">
        <v>41.95</v>
      </c>
      <c r="AI12" s="139">
        <f t="shared" si="0"/>
        <v>0</v>
      </c>
      <c r="AJ12" s="38"/>
      <c r="AK12" s="348">
        <v>200</v>
      </c>
      <c r="AL12" s="348">
        <v>0</v>
      </c>
      <c r="AM12" s="289">
        <f t="shared" si="1"/>
        <v>0</v>
      </c>
      <c r="AO12" s="291">
        <v>200</v>
      </c>
      <c r="AP12" s="291">
        <v>0</v>
      </c>
      <c r="AQ12" s="289">
        <f t="shared" si="2"/>
        <v>0</v>
      </c>
      <c r="AS12" s="348">
        <v>200</v>
      </c>
      <c r="AT12" s="348">
        <v>0</v>
      </c>
      <c r="AU12" s="289">
        <f t="shared" si="3"/>
        <v>0</v>
      </c>
      <c r="AW12" s="108">
        <v>200</v>
      </c>
      <c r="AX12" s="348">
        <f t="shared" ref="AX12:AX29" si="7">AW12-AS12</f>
        <v>0</v>
      </c>
      <c r="AY12" s="289">
        <f>(AW12-AS12)/AS12</f>
        <v>0</v>
      </c>
      <c r="AZ12" s="111"/>
    </row>
    <row r="13" spans="1:52" s="347" customFormat="1" x14ac:dyDescent="0.25">
      <c r="A13" s="349"/>
      <c r="B13" s="349">
        <v>5241</v>
      </c>
      <c r="C13" s="347" t="s">
        <v>1769</v>
      </c>
      <c r="D13" s="348"/>
      <c r="E13" s="348"/>
      <c r="F13" s="289"/>
      <c r="G13" s="290"/>
      <c r="H13" s="348"/>
      <c r="I13" s="348"/>
      <c r="J13" s="289"/>
      <c r="K13" s="290"/>
      <c r="L13" s="348"/>
      <c r="M13" s="348"/>
      <c r="N13" s="289"/>
      <c r="O13" s="290"/>
      <c r="P13" s="348"/>
      <c r="Q13" s="348"/>
      <c r="R13" s="289"/>
      <c r="S13" s="290"/>
      <c r="T13" s="348"/>
      <c r="U13" s="348"/>
      <c r="V13" s="289"/>
      <c r="W13" s="290"/>
      <c r="X13" s="348"/>
      <c r="Y13" s="348"/>
      <c r="Z13" s="289"/>
      <c r="AA13" s="290"/>
      <c r="AB13" s="348"/>
      <c r="AC13" s="348"/>
      <c r="AD13" s="289"/>
      <c r="AE13" s="290"/>
      <c r="AF13" s="348"/>
      <c r="AG13" s="348"/>
      <c r="AH13" s="348"/>
      <c r="AI13" s="289"/>
      <c r="AJ13" s="289"/>
      <c r="AK13" s="348"/>
      <c r="AL13" s="348"/>
      <c r="AM13" s="289"/>
      <c r="AN13" s="290"/>
      <c r="AO13" s="348"/>
      <c r="AP13" s="348">
        <v>121.3</v>
      </c>
      <c r="AQ13" s="289" t="e">
        <f t="shared" si="2"/>
        <v>#DIV/0!</v>
      </c>
      <c r="AR13" s="290"/>
      <c r="AS13" s="348"/>
      <c r="AT13" s="348"/>
      <c r="AU13" s="289" t="e">
        <f t="shared" si="3"/>
        <v>#DIV/0!</v>
      </c>
      <c r="AV13" s="290"/>
      <c r="AW13" s="342"/>
      <c r="AX13" s="348">
        <f t="shared" si="7"/>
        <v>0</v>
      </c>
      <c r="AY13" s="325" t="e">
        <f>(AW13-AS13)/AS13</f>
        <v>#DIV/0!</v>
      </c>
      <c r="AZ13" s="451"/>
    </row>
    <row r="14" spans="1:52" s="135" customFormat="1" x14ac:dyDescent="0.25">
      <c r="A14" s="135" t="s">
        <v>768</v>
      </c>
      <c r="B14" s="138" t="str">
        <f t="shared" si="5"/>
        <v>5260</v>
      </c>
      <c r="C14" s="135" t="s">
        <v>1362</v>
      </c>
      <c r="D14" s="168">
        <v>0</v>
      </c>
      <c r="E14" s="168">
        <v>0</v>
      </c>
      <c r="F14" s="139"/>
      <c r="G14" s="137"/>
      <c r="H14" s="168">
        <v>0</v>
      </c>
      <c r="I14" s="168">
        <v>133.52000000000001</v>
      </c>
      <c r="J14" s="139" t="e">
        <v>#DIV/0!</v>
      </c>
      <c r="K14" s="137"/>
      <c r="L14" s="168">
        <v>0</v>
      </c>
      <c r="M14" s="168">
        <v>476.24</v>
      </c>
      <c r="N14" s="139" t="e">
        <v>#DIV/0!</v>
      </c>
      <c r="O14" s="137"/>
      <c r="P14" s="168">
        <v>800</v>
      </c>
      <c r="Q14" s="168">
        <v>1058.95</v>
      </c>
      <c r="R14" s="139" t="e">
        <v>#DIV/0!</v>
      </c>
      <c r="S14" s="137"/>
      <c r="T14" s="168">
        <v>1200</v>
      </c>
      <c r="U14" s="168">
        <v>2319.73</v>
      </c>
      <c r="V14" s="139">
        <v>0.5</v>
      </c>
      <c r="W14" s="137"/>
      <c r="X14" s="168">
        <v>1200</v>
      </c>
      <c r="Y14" s="168">
        <v>3043.59</v>
      </c>
      <c r="Z14" s="139">
        <v>0</v>
      </c>
      <c r="AA14" s="137"/>
      <c r="AB14" s="168">
        <v>1200</v>
      </c>
      <c r="AC14" s="168">
        <v>2288.3200000000002</v>
      </c>
      <c r="AD14" s="139">
        <f t="shared" si="6"/>
        <v>0</v>
      </c>
      <c r="AE14" s="137"/>
      <c r="AF14" s="168">
        <v>1200</v>
      </c>
      <c r="AG14" s="168">
        <v>1200</v>
      </c>
      <c r="AH14" s="168">
        <v>1217.3399999999999</v>
      </c>
      <c r="AI14" s="139">
        <f t="shared" si="0"/>
        <v>0</v>
      </c>
      <c r="AJ14" s="139"/>
      <c r="AK14" s="348">
        <v>1600</v>
      </c>
      <c r="AL14" s="348">
        <v>2951.96</v>
      </c>
      <c r="AM14" s="289">
        <f t="shared" si="1"/>
        <v>0.33333333333333331</v>
      </c>
      <c r="AN14" s="290"/>
      <c r="AO14" s="291">
        <v>1600</v>
      </c>
      <c r="AP14" s="291">
        <v>709.99</v>
      </c>
      <c r="AQ14" s="289">
        <f t="shared" si="2"/>
        <v>0</v>
      </c>
      <c r="AR14" s="290"/>
      <c r="AS14" s="348">
        <v>1600</v>
      </c>
      <c r="AT14" s="348">
        <v>5893.89</v>
      </c>
      <c r="AU14" s="289">
        <f t="shared" si="3"/>
        <v>0</v>
      </c>
      <c r="AV14" s="290"/>
      <c r="AW14" s="108">
        <v>1600</v>
      </c>
      <c r="AX14" s="348">
        <f t="shared" si="7"/>
        <v>0</v>
      </c>
      <c r="AY14" s="289">
        <f t="shared" si="4"/>
        <v>0</v>
      </c>
      <c r="AZ14" s="209"/>
    </row>
    <row r="15" spans="1:52" ht="14.25" hidden="1" x14ac:dyDescent="0.3">
      <c r="A15" s="106" t="s">
        <v>550</v>
      </c>
      <c r="B15" s="66" t="str">
        <f>MID(A15,14,4)</f>
        <v>5271</v>
      </c>
      <c r="C15" s="106" t="s">
        <v>1363</v>
      </c>
      <c r="D15" s="168">
        <v>3825.04</v>
      </c>
      <c r="E15" s="168">
        <v>1961.61</v>
      </c>
      <c r="F15" s="139"/>
      <c r="H15" s="168">
        <v>4000</v>
      </c>
      <c r="I15" s="168">
        <v>3931.07</v>
      </c>
      <c r="J15" s="139">
        <v>4.5740698136490086E-2</v>
      </c>
      <c r="L15" s="168">
        <v>3000</v>
      </c>
      <c r="M15" s="168">
        <v>4878.53</v>
      </c>
      <c r="N15" s="139">
        <v>-0.25</v>
      </c>
      <c r="P15" s="168">
        <v>3000</v>
      </c>
      <c r="Q15" s="168">
        <v>4583.32</v>
      </c>
      <c r="R15" s="139">
        <v>0</v>
      </c>
      <c r="T15" s="168">
        <v>0</v>
      </c>
      <c r="U15" s="168">
        <v>1970.44</v>
      </c>
      <c r="V15" s="139">
        <v>-1</v>
      </c>
      <c r="W15" s="137"/>
      <c r="X15" s="168">
        <v>75</v>
      </c>
      <c r="Y15" s="168">
        <v>3465.6</v>
      </c>
      <c r="Z15" s="139" t="e">
        <v>#DIV/0!</v>
      </c>
      <c r="AA15" s="137"/>
      <c r="AB15" s="168">
        <v>75</v>
      </c>
      <c r="AC15" s="168">
        <v>0</v>
      </c>
      <c r="AD15" s="139">
        <f t="shared" si="6"/>
        <v>0</v>
      </c>
      <c r="AF15" s="168">
        <v>75</v>
      </c>
      <c r="AG15" s="168">
        <v>75</v>
      </c>
      <c r="AH15" s="168">
        <v>307.38</v>
      </c>
      <c r="AI15" s="139">
        <f t="shared" si="0"/>
        <v>0</v>
      </c>
      <c r="AJ15" s="38"/>
      <c r="AK15" s="348"/>
      <c r="AL15" s="348"/>
      <c r="AM15" s="289">
        <f t="shared" si="1"/>
        <v>-1</v>
      </c>
      <c r="AO15" s="291"/>
      <c r="AP15" s="291"/>
      <c r="AQ15" s="289" t="e">
        <f t="shared" si="2"/>
        <v>#DIV/0!</v>
      </c>
      <c r="AS15" s="348"/>
      <c r="AT15" s="348"/>
      <c r="AU15" s="289" t="e">
        <f t="shared" si="3"/>
        <v>#DIV/0!</v>
      </c>
      <c r="AW15" s="108"/>
      <c r="AX15" s="348">
        <f t="shared" si="7"/>
        <v>0</v>
      </c>
      <c r="AY15" s="289" t="e">
        <f t="shared" si="4"/>
        <v>#DIV/0!</v>
      </c>
      <c r="AZ15" s="200" t="s">
        <v>932</v>
      </c>
    </row>
    <row r="16" spans="1:52" x14ac:dyDescent="0.25">
      <c r="A16" s="106" t="s">
        <v>551</v>
      </c>
      <c r="B16" s="66" t="str">
        <f t="shared" si="5"/>
        <v>5303</v>
      </c>
      <c r="C16" s="106" t="s">
        <v>1113</v>
      </c>
      <c r="D16" s="168">
        <v>1423</v>
      </c>
      <c r="E16" s="168">
        <v>1584.58</v>
      </c>
      <c r="F16" s="139"/>
      <c r="H16" s="168">
        <v>1423</v>
      </c>
      <c r="I16" s="168">
        <v>364</v>
      </c>
      <c r="J16" s="139">
        <v>0</v>
      </c>
      <c r="L16" s="168">
        <v>1200</v>
      </c>
      <c r="M16" s="168">
        <v>1324.16</v>
      </c>
      <c r="N16" s="139">
        <v>-0.15671117357695011</v>
      </c>
      <c r="P16" s="168">
        <v>1200</v>
      </c>
      <c r="Q16" s="168">
        <v>429</v>
      </c>
      <c r="R16" s="139">
        <v>0</v>
      </c>
      <c r="T16" s="168">
        <v>600</v>
      </c>
      <c r="U16" s="168">
        <v>2134.48</v>
      </c>
      <c r="V16" s="139">
        <v>-0.5</v>
      </c>
      <c r="W16" s="137"/>
      <c r="X16" s="168">
        <v>1200</v>
      </c>
      <c r="Y16" s="168">
        <v>1047.3499999999999</v>
      </c>
      <c r="Z16" s="139">
        <v>1</v>
      </c>
      <c r="AA16" s="137"/>
      <c r="AB16" s="168">
        <v>1200</v>
      </c>
      <c r="AC16" s="168">
        <v>262.58</v>
      </c>
      <c r="AD16" s="139">
        <f t="shared" si="6"/>
        <v>0</v>
      </c>
      <c r="AF16" s="168">
        <v>1200</v>
      </c>
      <c r="AG16" s="168">
        <v>1200</v>
      </c>
      <c r="AH16" s="168">
        <v>280</v>
      </c>
      <c r="AI16" s="139">
        <f t="shared" si="0"/>
        <v>0</v>
      </c>
      <c r="AJ16" s="38"/>
      <c r="AK16" s="348">
        <v>1200</v>
      </c>
      <c r="AL16" s="348">
        <v>1218.1600000000001</v>
      </c>
      <c r="AM16" s="289">
        <f t="shared" si="1"/>
        <v>0</v>
      </c>
      <c r="AO16" s="291">
        <v>1200</v>
      </c>
      <c r="AP16" s="291">
        <v>230</v>
      </c>
      <c r="AQ16" s="289">
        <f t="shared" si="2"/>
        <v>0</v>
      </c>
      <c r="AS16" s="348">
        <v>1200</v>
      </c>
      <c r="AT16" s="348">
        <v>0</v>
      </c>
      <c r="AU16" s="289">
        <f t="shared" si="3"/>
        <v>0</v>
      </c>
      <c r="AW16" s="108">
        <v>1200</v>
      </c>
      <c r="AX16" s="348">
        <f t="shared" si="7"/>
        <v>0</v>
      </c>
      <c r="AY16" s="289">
        <f t="shared" si="4"/>
        <v>0</v>
      </c>
      <c r="AZ16" s="105"/>
    </row>
    <row r="17" spans="1:52" s="135" customFormat="1" ht="14.25" x14ac:dyDescent="0.3">
      <c r="A17" s="135" t="s">
        <v>552</v>
      </c>
      <c r="B17" s="138" t="str">
        <f t="shared" si="5"/>
        <v>5306</v>
      </c>
      <c r="C17" s="135" t="s">
        <v>1203</v>
      </c>
      <c r="D17" s="168">
        <v>100</v>
      </c>
      <c r="E17" s="168">
        <v>54.5</v>
      </c>
      <c r="F17" s="139"/>
      <c r="G17" s="137"/>
      <c r="H17" s="168">
        <v>100</v>
      </c>
      <c r="I17" s="168">
        <v>0</v>
      </c>
      <c r="J17" s="139">
        <v>0</v>
      </c>
      <c r="K17" s="137"/>
      <c r="L17" s="168">
        <v>100</v>
      </c>
      <c r="M17" s="168">
        <v>97.35</v>
      </c>
      <c r="N17" s="139">
        <v>0</v>
      </c>
      <c r="O17" s="137"/>
      <c r="P17" s="168">
        <v>100</v>
      </c>
      <c r="Q17" s="168">
        <v>0</v>
      </c>
      <c r="R17" s="139">
        <v>0</v>
      </c>
      <c r="S17" s="137"/>
      <c r="T17" s="168">
        <v>0</v>
      </c>
      <c r="U17" s="168">
        <v>96.25</v>
      </c>
      <c r="V17" s="139">
        <v>-1</v>
      </c>
      <c r="W17" s="137"/>
      <c r="X17" s="168">
        <v>0</v>
      </c>
      <c r="Y17" s="168">
        <v>162.85</v>
      </c>
      <c r="Z17" s="139" t="e">
        <v>#DIV/0!</v>
      </c>
      <c r="AA17" s="137"/>
      <c r="AB17" s="168">
        <v>0</v>
      </c>
      <c r="AC17" s="168">
        <v>0</v>
      </c>
      <c r="AD17" s="139" t="e">
        <f t="shared" si="6"/>
        <v>#DIV/0!</v>
      </c>
      <c r="AE17" s="137"/>
      <c r="AF17" s="168">
        <v>0</v>
      </c>
      <c r="AG17" s="168">
        <v>0</v>
      </c>
      <c r="AH17" s="168">
        <v>73.5</v>
      </c>
      <c r="AI17" s="139" t="e">
        <f t="shared" si="0"/>
        <v>#DIV/0!</v>
      </c>
      <c r="AJ17" s="139"/>
      <c r="AK17" s="348">
        <v>100</v>
      </c>
      <c r="AL17" s="348">
        <v>0</v>
      </c>
      <c r="AM17" s="289" t="e">
        <f t="shared" si="1"/>
        <v>#DIV/0!</v>
      </c>
      <c r="AN17" s="290"/>
      <c r="AO17" s="291">
        <v>100</v>
      </c>
      <c r="AP17" s="291">
        <v>0</v>
      </c>
      <c r="AQ17" s="289">
        <f t="shared" si="2"/>
        <v>0</v>
      </c>
      <c r="AR17" s="290"/>
      <c r="AS17" s="348">
        <v>100</v>
      </c>
      <c r="AT17" s="348">
        <v>0</v>
      </c>
      <c r="AU17" s="289">
        <f t="shared" si="3"/>
        <v>0</v>
      </c>
      <c r="AV17" s="290"/>
      <c r="AW17" s="108">
        <v>100</v>
      </c>
      <c r="AX17" s="348">
        <f t="shared" si="7"/>
        <v>0</v>
      </c>
      <c r="AY17" s="289">
        <f t="shared" si="4"/>
        <v>0</v>
      </c>
      <c r="AZ17" s="200"/>
    </row>
    <row r="18" spans="1:52" s="135" customFormat="1" ht="14.25" x14ac:dyDescent="0.3">
      <c r="A18" s="135" t="s">
        <v>764</v>
      </c>
      <c r="B18" s="138" t="str">
        <f>MID(A18,14,4)</f>
        <v>5343</v>
      </c>
      <c r="C18" s="135" t="s">
        <v>1300</v>
      </c>
      <c r="D18" s="168">
        <v>0</v>
      </c>
      <c r="E18" s="168">
        <v>0</v>
      </c>
      <c r="F18" s="139"/>
      <c r="G18" s="137"/>
      <c r="H18" s="168">
        <v>0</v>
      </c>
      <c r="I18" s="168">
        <v>210</v>
      </c>
      <c r="J18" s="139" t="e">
        <v>#DIV/0!</v>
      </c>
      <c r="K18" s="137"/>
      <c r="L18" s="168">
        <v>0</v>
      </c>
      <c r="M18" s="168">
        <v>0</v>
      </c>
      <c r="N18" s="139" t="e">
        <v>#DIV/0!</v>
      </c>
      <c r="O18" s="137"/>
      <c r="P18" s="168">
        <v>100</v>
      </c>
      <c r="Q18" s="168">
        <v>0</v>
      </c>
      <c r="R18" s="139" t="e">
        <v>#DIV/0!</v>
      </c>
      <c r="S18" s="137"/>
      <c r="T18" s="168">
        <v>200</v>
      </c>
      <c r="U18" s="168">
        <v>185</v>
      </c>
      <c r="V18" s="139">
        <v>1</v>
      </c>
      <c r="W18" s="137"/>
      <c r="X18" s="168">
        <v>100</v>
      </c>
      <c r="Y18" s="168">
        <v>185</v>
      </c>
      <c r="Z18" s="139">
        <v>-0.5</v>
      </c>
      <c r="AA18" s="137"/>
      <c r="AB18" s="168">
        <v>100</v>
      </c>
      <c r="AC18" s="168">
        <v>0</v>
      </c>
      <c r="AD18" s="139">
        <f t="shared" si="6"/>
        <v>0</v>
      </c>
      <c r="AE18" s="137"/>
      <c r="AF18" s="168">
        <v>100</v>
      </c>
      <c r="AG18" s="168">
        <v>100</v>
      </c>
      <c r="AH18" s="168">
        <v>0</v>
      </c>
      <c r="AI18" s="139">
        <f t="shared" si="0"/>
        <v>0</v>
      </c>
      <c r="AJ18" s="139"/>
      <c r="AK18" s="348">
        <v>100</v>
      </c>
      <c r="AL18" s="348">
        <v>0</v>
      </c>
      <c r="AM18" s="289">
        <f t="shared" si="1"/>
        <v>0</v>
      </c>
      <c r="AN18" s="290"/>
      <c r="AO18" s="291">
        <v>100</v>
      </c>
      <c r="AP18" s="291">
        <v>0</v>
      </c>
      <c r="AQ18" s="289">
        <f t="shared" si="2"/>
        <v>0</v>
      </c>
      <c r="AR18" s="290"/>
      <c r="AS18" s="348">
        <v>100</v>
      </c>
      <c r="AT18" s="348">
        <v>0</v>
      </c>
      <c r="AU18" s="289">
        <f t="shared" si="3"/>
        <v>0</v>
      </c>
      <c r="AV18" s="290"/>
      <c r="AW18" s="108">
        <v>100</v>
      </c>
      <c r="AX18" s="348">
        <f t="shared" si="7"/>
        <v>0</v>
      </c>
      <c r="AY18" s="289">
        <f t="shared" si="4"/>
        <v>0</v>
      </c>
      <c r="AZ18" s="200"/>
    </row>
    <row r="19" spans="1:52" s="135" customFormat="1" ht="14.25" x14ac:dyDescent="0.3">
      <c r="A19" s="135" t="s">
        <v>765</v>
      </c>
      <c r="B19" s="138" t="str">
        <f>MID(A19,14,4)</f>
        <v>5344</v>
      </c>
      <c r="C19" s="135" t="s">
        <v>1205</v>
      </c>
      <c r="D19" s="168">
        <v>0</v>
      </c>
      <c r="E19" s="168">
        <v>0</v>
      </c>
      <c r="F19" s="139"/>
      <c r="G19" s="137"/>
      <c r="H19" s="168">
        <v>0</v>
      </c>
      <c r="I19" s="168">
        <v>0.44</v>
      </c>
      <c r="J19" s="139" t="e">
        <v>#DIV/0!</v>
      </c>
      <c r="K19" s="137"/>
      <c r="L19" s="168">
        <v>0</v>
      </c>
      <c r="M19" s="168">
        <v>1.84</v>
      </c>
      <c r="N19" s="139" t="e">
        <v>#DIV/0!</v>
      </c>
      <c r="O19" s="137"/>
      <c r="P19" s="168">
        <v>25</v>
      </c>
      <c r="Q19" s="168">
        <v>0.48</v>
      </c>
      <c r="R19" s="139" t="e">
        <v>#DIV/0!</v>
      </c>
      <c r="S19" s="137"/>
      <c r="T19" s="168">
        <v>0</v>
      </c>
      <c r="U19" s="168">
        <v>0.96</v>
      </c>
      <c r="V19" s="139">
        <v>-1</v>
      </c>
      <c r="W19" s="137"/>
      <c r="X19" s="168">
        <v>0</v>
      </c>
      <c r="Y19" s="168">
        <v>1.19</v>
      </c>
      <c r="Z19" s="139" t="e">
        <v>#DIV/0!</v>
      </c>
      <c r="AA19" s="137"/>
      <c r="AB19" s="168">
        <v>0</v>
      </c>
      <c r="AC19" s="168">
        <v>0.46</v>
      </c>
      <c r="AD19" s="139" t="e">
        <f t="shared" si="6"/>
        <v>#DIV/0!</v>
      </c>
      <c r="AE19" s="137"/>
      <c r="AF19" s="168">
        <v>0</v>
      </c>
      <c r="AG19" s="168">
        <v>0</v>
      </c>
      <c r="AH19" s="168">
        <v>0.67</v>
      </c>
      <c r="AI19" s="139" t="e">
        <f t="shared" si="0"/>
        <v>#DIV/0!</v>
      </c>
      <c r="AJ19" s="139"/>
      <c r="AK19" s="348"/>
      <c r="AL19" s="348">
        <v>0.47</v>
      </c>
      <c r="AM19" s="289" t="e">
        <f t="shared" si="1"/>
        <v>#DIV/0!</v>
      </c>
      <c r="AN19" s="290"/>
      <c r="AO19" s="291">
        <v>0</v>
      </c>
      <c r="AP19" s="291">
        <v>0</v>
      </c>
      <c r="AQ19" s="289" t="e">
        <f t="shared" si="2"/>
        <v>#DIV/0!</v>
      </c>
      <c r="AR19" s="290"/>
      <c r="AS19" s="348">
        <v>0</v>
      </c>
      <c r="AT19" s="348"/>
      <c r="AU19" s="289" t="e">
        <f t="shared" si="3"/>
        <v>#DIV/0!</v>
      </c>
      <c r="AV19" s="290"/>
      <c r="AW19" s="108"/>
      <c r="AX19" s="348">
        <f t="shared" si="7"/>
        <v>0</v>
      </c>
      <c r="AY19" s="289" t="e">
        <f t="shared" si="4"/>
        <v>#DIV/0!</v>
      </c>
      <c r="AZ19" s="200"/>
    </row>
    <row r="20" spans="1:52" s="135" customFormat="1" ht="14.25" x14ac:dyDescent="0.3">
      <c r="A20" s="135" t="s">
        <v>553</v>
      </c>
      <c r="B20" s="138" t="str">
        <f t="shared" si="5"/>
        <v>5384</v>
      </c>
      <c r="C20" s="135" t="s">
        <v>1364</v>
      </c>
      <c r="D20" s="168">
        <v>8109.5</v>
      </c>
      <c r="E20" s="168">
        <v>11162.24</v>
      </c>
      <c r="F20" s="139"/>
      <c r="G20" s="137"/>
      <c r="H20" s="168">
        <v>8110</v>
      </c>
      <c r="I20" s="168">
        <v>9575.5</v>
      </c>
      <c r="J20" s="139">
        <v>6.1656082372526044E-5</v>
      </c>
      <c r="K20" s="137"/>
      <c r="L20" s="168">
        <v>8500</v>
      </c>
      <c r="M20" s="168">
        <v>9153.51</v>
      </c>
      <c r="N20" s="139">
        <v>4.8088779284833537E-2</v>
      </c>
      <c r="O20" s="137"/>
      <c r="P20" s="168">
        <v>8000</v>
      </c>
      <c r="Q20" s="168">
        <v>7092.39</v>
      </c>
      <c r="R20" s="139">
        <v>-5.8823529411764705E-2</v>
      </c>
      <c r="S20" s="137"/>
      <c r="T20" s="168">
        <v>8000</v>
      </c>
      <c r="U20" s="168">
        <v>8249.06</v>
      </c>
      <c r="V20" s="139">
        <v>0</v>
      </c>
      <c r="W20" s="137"/>
      <c r="X20" s="168">
        <v>7000</v>
      </c>
      <c r="Y20" s="168">
        <v>8214.6200000000008</v>
      </c>
      <c r="Z20" s="139">
        <v>-0.125</v>
      </c>
      <c r="AA20" s="137"/>
      <c r="AB20" s="168">
        <v>7000</v>
      </c>
      <c r="AC20" s="168">
        <v>8096.84</v>
      </c>
      <c r="AD20" s="139">
        <f t="shared" si="6"/>
        <v>0</v>
      </c>
      <c r="AE20" s="137"/>
      <c r="AF20" s="168">
        <v>7000</v>
      </c>
      <c r="AG20" s="168">
        <v>7000</v>
      </c>
      <c r="AH20" s="168">
        <v>6229.31</v>
      </c>
      <c r="AI20" s="139">
        <f t="shared" si="0"/>
        <v>0</v>
      </c>
      <c r="AJ20" s="139"/>
      <c r="AK20" s="348">
        <v>8500</v>
      </c>
      <c r="AL20" s="348">
        <v>7654.85</v>
      </c>
      <c r="AM20" s="289">
        <f t="shared" si="1"/>
        <v>0.21428571428571427</v>
      </c>
      <c r="AN20" s="290"/>
      <c r="AO20" s="291">
        <v>8500</v>
      </c>
      <c r="AP20" s="291">
        <v>6977.48</v>
      </c>
      <c r="AQ20" s="289">
        <f t="shared" si="2"/>
        <v>0</v>
      </c>
      <c r="AR20" s="290"/>
      <c r="AS20" s="348">
        <v>8500</v>
      </c>
      <c r="AT20" s="348">
        <v>3661.71</v>
      </c>
      <c r="AU20" s="289">
        <f t="shared" si="3"/>
        <v>0</v>
      </c>
      <c r="AV20" s="290"/>
      <c r="AW20" s="108">
        <v>8500</v>
      </c>
      <c r="AX20" s="348">
        <f t="shared" si="7"/>
        <v>0</v>
      </c>
      <c r="AY20" s="289">
        <f t="shared" si="4"/>
        <v>0</v>
      </c>
      <c r="AZ20" s="200"/>
    </row>
    <row r="21" spans="1:52" s="135" customFormat="1" ht="14.25" x14ac:dyDescent="0.3">
      <c r="A21" s="135" t="s">
        <v>554</v>
      </c>
      <c r="B21" s="138" t="str">
        <f t="shared" si="5"/>
        <v>5399</v>
      </c>
      <c r="C21" s="135" t="s">
        <v>1206</v>
      </c>
      <c r="D21" s="168">
        <v>400</v>
      </c>
      <c r="E21" s="168">
        <v>1389.33</v>
      </c>
      <c r="F21" s="139"/>
      <c r="G21" s="137"/>
      <c r="H21" s="168">
        <v>400</v>
      </c>
      <c r="I21" s="168">
        <v>0</v>
      </c>
      <c r="J21" s="139">
        <v>0</v>
      </c>
      <c r="K21" s="137"/>
      <c r="L21" s="168">
        <v>1000</v>
      </c>
      <c r="M21" s="168">
        <v>505.55</v>
      </c>
      <c r="N21" s="139">
        <v>1.5</v>
      </c>
      <c r="O21" s="137"/>
      <c r="P21" s="168">
        <v>600</v>
      </c>
      <c r="Q21" s="168">
        <v>104.8</v>
      </c>
      <c r="R21" s="139">
        <v>-0.4</v>
      </c>
      <c r="S21" s="137"/>
      <c r="T21" s="168">
        <v>1000</v>
      </c>
      <c r="U21" s="168">
        <v>0</v>
      </c>
      <c r="V21" s="139">
        <v>0.66666666666666663</v>
      </c>
      <c r="W21" s="137"/>
      <c r="X21" s="168">
        <v>1000</v>
      </c>
      <c r="Y21" s="168">
        <v>243</v>
      </c>
      <c r="Z21" s="139">
        <v>0</v>
      </c>
      <c r="AA21" s="137"/>
      <c r="AB21" s="168">
        <v>1000</v>
      </c>
      <c r="AC21" s="168">
        <v>424.02</v>
      </c>
      <c r="AD21" s="139">
        <f t="shared" si="6"/>
        <v>0</v>
      </c>
      <c r="AE21" s="137"/>
      <c r="AF21" s="168">
        <v>1000</v>
      </c>
      <c r="AG21" s="168">
        <v>1000</v>
      </c>
      <c r="AH21" s="168">
        <v>0</v>
      </c>
      <c r="AI21" s="139">
        <f t="shared" si="0"/>
        <v>0</v>
      </c>
      <c r="AJ21" s="139"/>
      <c r="AK21" s="348">
        <v>1000</v>
      </c>
      <c r="AL21" s="348">
        <v>834.52</v>
      </c>
      <c r="AM21" s="289">
        <f t="shared" si="1"/>
        <v>0</v>
      </c>
      <c r="AN21" s="290"/>
      <c r="AO21" s="291">
        <v>800</v>
      </c>
      <c r="AP21" s="291">
        <v>0</v>
      </c>
      <c r="AQ21" s="289">
        <f t="shared" si="2"/>
        <v>-0.2</v>
      </c>
      <c r="AR21" s="290"/>
      <c r="AS21" s="348">
        <v>800</v>
      </c>
      <c r="AT21" s="348">
        <v>84.05</v>
      </c>
      <c r="AU21" s="289">
        <f t="shared" si="3"/>
        <v>0</v>
      </c>
      <c r="AV21" s="290"/>
      <c r="AW21" s="108">
        <v>800</v>
      </c>
      <c r="AX21" s="348">
        <f t="shared" si="7"/>
        <v>0</v>
      </c>
      <c r="AY21" s="289">
        <f t="shared" si="4"/>
        <v>0</v>
      </c>
      <c r="AZ21" s="200"/>
    </row>
    <row r="22" spans="1:52" ht="14.25" x14ac:dyDescent="0.3">
      <c r="A22" s="66" t="s">
        <v>766</v>
      </c>
      <c r="B22" s="66" t="str">
        <f>MID(A22,14,4)</f>
        <v>5420</v>
      </c>
      <c r="C22" s="106" t="s">
        <v>1099</v>
      </c>
      <c r="D22" s="168">
        <v>0</v>
      </c>
      <c r="E22" s="168">
        <v>0</v>
      </c>
      <c r="F22" s="139"/>
      <c r="H22" s="168">
        <v>0</v>
      </c>
      <c r="I22" s="168">
        <v>65.95</v>
      </c>
      <c r="J22" s="139" t="e">
        <v>#DIV/0!</v>
      </c>
      <c r="L22" s="168">
        <v>0</v>
      </c>
      <c r="M22" s="168">
        <v>64.94</v>
      </c>
      <c r="N22" s="139" t="e">
        <v>#DIV/0!</v>
      </c>
      <c r="P22" s="168">
        <v>75</v>
      </c>
      <c r="Q22" s="168">
        <v>0</v>
      </c>
      <c r="R22" s="139" t="e">
        <v>#DIV/0!</v>
      </c>
      <c r="T22" s="168">
        <v>0</v>
      </c>
      <c r="U22" s="168">
        <v>0</v>
      </c>
      <c r="V22" s="139">
        <v>-1</v>
      </c>
      <c r="W22" s="137"/>
      <c r="X22" s="168">
        <v>75</v>
      </c>
      <c r="Y22" s="168">
        <v>0</v>
      </c>
      <c r="Z22" s="139" t="e">
        <v>#DIV/0!</v>
      </c>
      <c r="AA22" s="137"/>
      <c r="AB22" s="168">
        <v>75</v>
      </c>
      <c r="AC22" s="168">
        <v>10.95</v>
      </c>
      <c r="AD22" s="139">
        <f t="shared" si="6"/>
        <v>0</v>
      </c>
      <c r="AF22" s="168">
        <v>75</v>
      </c>
      <c r="AG22" s="168">
        <v>75</v>
      </c>
      <c r="AH22" s="168">
        <v>199.22</v>
      </c>
      <c r="AI22" s="139">
        <f t="shared" si="0"/>
        <v>0</v>
      </c>
      <c r="AJ22" s="38"/>
      <c r="AK22" s="348">
        <v>75</v>
      </c>
      <c r="AL22" s="348">
        <v>0</v>
      </c>
      <c r="AM22" s="289">
        <f t="shared" si="1"/>
        <v>0</v>
      </c>
      <c r="AO22" s="291">
        <v>75</v>
      </c>
      <c r="AP22" s="291">
        <v>220</v>
      </c>
      <c r="AQ22" s="289">
        <f t="shared" si="2"/>
        <v>0</v>
      </c>
      <c r="AS22" s="348">
        <v>75</v>
      </c>
      <c r="AT22" s="348">
        <v>0</v>
      </c>
      <c r="AU22" s="289">
        <f t="shared" si="3"/>
        <v>0</v>
      </c>
      <c r="AW22" s="108">
        <v>75</v>
      </c>
      <c r="AX22" s="348">
        <f t="shared" si="7"/>
        <v>0</v>
      </c>
      <c r="AY22" s="289">
        <f t="shared" si="4"/>
        <v>0</v>
      </c>
      <c r="AZ22" s="200"/>
    </row>
    <row r="23" spans="1:52" s="347" customFormat="1" ht="14.25" hidden="1" x14ac:dyDescent="0.3">
      <c r="A23" s="349"/>
      <c r="B23" s="349">
        <v>5481</v>
      </c>
      <c r="C23" s="347" t="s">
        <v>1285</v>
      </c>
      <c r="D23" s="348"/>
      <c r="E23" s="348"/>
      <c r="F23" s="289"/>
      <c r="G23" s="290"/>
      <c r="H23" s="348"/>
      <c r="I23" s="348"/>
      <c r="J23" s="289"/>
      <c r="K23" s="290"/>
      <c r="L23" s="348"/>
      <c r="M23" s="348"/>
      <c r="N23" s="289"/>
      <c r="O23" s="290"/>
      <c r="P23" s="348"/>
      <c r="Q23" s="348"/>
      <c r="R23" s="289"/>
      <c r="S23" s="290"/>
      <c r="T23" s="348"/>
      <c r="U23" s="348"/>
      <c r="V23" s="289"/>
      <c r="W23" s="290"/>
      <c r="X23" s="348"/>
      <c r="Y23" s="348"/>
      <c r="Z23" s="289"/>
      <c r="AA23" s="290"/>
      <c r="AB23" s="348"/>
      <c r="AC23" s="348"/>
      <c r="AD23" s="289"/>
      <c r="AE23" s="290"/>
      <c r="AF23" s="348"/>
      <c r="AG23" s="348"/>
      <c r="AH23" s="348"/>
      <c r="AI23" s="289"/>
      <c r="AJ23" s="289"/>
      <c r="AK23" s="348"/>
      <c r="AL23" s="348"/>
      <c r="AM23" s="289"/>
      <c r="AN23" s="290"/>
      <c r="AO23" s="348">
        <v>0</v>
      </c>
      <c r="AP23" s="291">
        <v>223.47</v>
      </c>
      <c r="AQ23" s="289"/>
      <c r="AR23" s="290"/>
      <c r="AS23" s="348">
        <v>0</v>
      </c>
      <c r="AT23" s="348"/>
      <c r="AU23" s="289"/>
      <c r="AV23" s="290"/>
      <c r="AW23" s="342"/>
      <c r="AX23" s="348">
        <f t="shared" si="7"/>
        <v>0</v>
      </c>
      <c r="AY23" s="289"/>
      <c r="AZ23" s="200"/>
    </row>
    <row r="24" spans="1:52" s="135" customFormat="1" ht="14.25" x14ac:dyDescent="0.3">
      <c r="A24" s="135" t="s">
        <v>555</v>
      </c>
      <c r="B24" s="138" t="str">
        <f t="shared" si="5"/>
        <v>5483</v>
      </c>
      <c r="C24" s="135" t="s">
        <v>1365</v>
      </c>
      <c r="D24" s="168">
        <v>1933.25</v>
      </c>
      <c r="E24" s="168">
        <v>1080.04</v>
      </c>
      <c r="F24" s="139"/>
      <c r="G24" s="137"/>
      <c r="H24" s="168">
        <v>1933</v>
      </c>
      <c r="I24" s="168">
        <v>1754.61</v>
      </c>
      <c r="J24" s="139">
        <v>-1.2931591878960301E-4</v>
      </c>
      <c r="K24" s="137"/>
      <c r="L24" s="168">
        <v>1500</v>
      </c>
      <c r="M24" s="168">
        <v>1539.54</v>
      </c>
      <c r="N24" s="139">
        <v>-0.2240041386445939</v>
      </c>
      <c r="O24" s="137"/>
      <c r="P24" s="168">
        <v>1700</v>
      </c>
      <c r="Q24" s="168">
        <v>1862.17</v>
      </c>
      <c r="R24" s="139">
        <v>0.13333333333333333</v>
      </c>
      <c r="S24" s="137"/>
      <c r="T24" s="168">
        <v>1700</v>
      </c>
      <c r="U24" s="168">
        <v>1163.56</v>
      </c>
      <c r="V24" s="139">
        <v>0</v>
      </c>
      <c r="W24" s="137"/>
      <c r="X24" s="168">
        <v>1700</v>
      </c>
      <c r="Y24" s="168">
        <v>869.76</v>
      </c>
      <c r="Z24" s="139">
        <v>0</v>
      </c>
      <c r="AA24" s="137"/>
      <c r="AB24" s="168">
        <v>1200</v>
      </c>
      <c r="AC24" s="168">
        <v>1004.8</v>
      </c>
      <c r="AD24" s="139">
        <f t="shared" si="6"/>
        <v>-0.29411764705882354</v>
      </c>
      <c r="AE24" s="137"/>
      <c r="AF24" s="168">
        <v>1200</v>
      </c>
      <c r="AG24" s="168">
        <v>1200</v>
      </c>
      <c r="AH24" s="168">
        <v>1104.1099999999999</v>
      </c>
      <c r="AI24" s="139">
        <f t="shared" si="0"/>
        <v>0</v>
      </c>
      <c r="AJ24" s="139"/>
      <c r="AK24" s="348">
        <v>1000</v>
      </c>
      <c r="AL24" s="348">
        <v>1137.27</v>
      </c>
      <c r="AM24" s="289">
        <f t="shared" si="1"/>
        <v>-0.16666666666666666</v>
      </c>
      <c r="AN24" s="290"/>
      <c r="AO24" s="291">
        <v>1100</v>
      </c>
      <c r="AP24" s="291">
        <v>618.91</v>
      </c>
      <c r="AQ24" s="289">
        <f t="shared" si="2"/>
        <v>0.1</v>
      </c>
      <c r="AR24" s="290"/>
      <c r="AS24" s="348">
        <v>1100</v>
      </c>
      <c r="AT24" s="348">
        <v>469.75</v>
      </c>
      <c r="AU24" s="289">
        <f t="shared" si="3"/>
        <v>0</v>
      </c>
      <c r="AV24" s="290"/>
      <c r="AW24" s="108">
        <v>1100</v>
      </c>
      <c r="AX24" s="348">
        <f t="shared" si="7"/>
        <v>0</v>
      </c>
      <c r="AY24" s="289">
        <f t="shared" si="4"/>
        <v>0</v>
      </c>
      <c r="AZ24" s="200" t="s">
        <v>1136</v>
      </c>
    </row>
    <row r="25" spans="1:52" s="135" customFormat="1" ht="14.25" x14ac:dyDescent="0.3">
      <c r="A25" s="135" t="s">
        <v>556</v>
      </c>
      <c r="B25" s="138" t="str">
        <f t="shared" si="5"/>
        <v>5589</v>
      </c>
      <c r="C25" s="135" t="s">
        <v>1208</v>
      </c>
      <c r="D25" s="168">
        <v>2613.92</v>
      </c>
      <c r="E25" s="168">
        <v>3514.5</v>
      </c>
      <c r="F25" s="139"/>
      <c r="G25" s="137"/>
      <c r="H25" s="168">
        <v>2614</v>
      </c>
      <c r="I25" s="168">
        <v>3874.01</v>
      </c>
      <c r="J25" s="139">
        <v>3.0605374303699901E-5</v>
      </c>
      <c r="K25" s="137"/>
      <c r="L25" s="168">
        <v>1000</v>
      </c>
      <c r="M25" s="168">
        <v>530.53</v>
      </c>
      <c r="N25" s="139">
        <v>-0.6174445294567712</v>
      </c>
      <c r="O25" s="137"/>
      <c r="P25" s="168">
        <v>1000</v>
      </c>
      <c r="Q25" s="168">
        <v>1509.94</v>
      </c>
      <c r="R25" s="139">
        <v>0</v>
      </c>
      <c r="S25" s="137"/>
      <c r="T25" s="168">
        <v>2000</v>
      </c>
      <c r="U25" s="168">
        <v>1358.36</v>
      </c>
      <c r="V25" s="139">
        <v>1</v>
      </c>
      <c r="W25" s="137"/>
      <c r="X25" s="168">
        <v>1000</v>
      </c>
      <c r="Y25" s="168">
        <v>1589.59</v>
      </c>
      <c r="Z25" s="139">
        <v>-0.5</v>
      </c>
      <c r="AA25" s="137"/>
      <c r="AB25" s="168">
        <v>1000</v>
      </c>
      <c r="AC25" s="168">
        <v>1584.64</v>
      </c>
      <c r="AD25" s="139">
        <f t="shared" si="6"/>
        <v>0</v>
      </c>
      <c r="AE25" s="137"/>
      <c r="AF25" s="168">
        <v>1000</v>
      </c>
      <c r="AG25" s="168">
        <v>1000</v>
      </c>
      <c r="AH25" s="168">
        <v>626.71</v>
      </c>
      <c r="AI25" s="139">
        <f t="shared" si="0"/>
        <v>0</v>
      </c>
      <c r="AJ25" s="139"/>
      <c r="AK25" s="348">
        <v>1600</v>
      </c>
      <c r="AL25" s="348">
        <v>1272.9000000000001</v>
      </c>
      <c r="AM25" s="289">
        <f t="shared" si="1"/>
        <v>0.6</v>
      </c>
      <c r="AN25" s="290"/>
      <c r="AO25" s="291">
        <v>1000</v>
      </c>
      <c r="AP25" s="291">
        <v>1110.96</v>
      </c>
      <c r="AQ25" s="289">
        <f t="shared" si="2"/>
        <v>-0.375</v>
      </c>
      <c r="AR25" s="290"/>
      <c r="AS25" s="348">
        <v>1000</v>
      </c>
      <c r="AT25" s="348">
        <v>1083.95</v>
      </c>
      <c r="AU25" s="289">
        <f t="shared" si="3"/>
        <v>0</v>
      </c>
      <c r="AV25" s="290"/>
      <c r="AW25" s="108">
        <v>1000</v>
      </c>
      <c r="AX25" s="348">
        <f t="shared" si="7"/>
        <v>0</v>
      </c>
      <c r="AY25" s="289">
        <f t="shared" si="4"/>
        <v>0</v>
      </c>
      <c r="AZ25" s="200"/>
    </row>
    <row r="26" spans="1:52" s="135" customFormat="1" ht="14.25" x14ac:dyDescent="0.3">
      <c r="A26" s="135" t="s">
        <v>557</v>
      </c>
      <c r="B26" s="138" t="str">
        <f t="shared" si="5"/>
        <v>5591</v>
      </c>
      <c r="C26" s="135" t="s">
        <v>1366</v>
      </c>
      <c r="D26" s="168">
        <v>3000</v>
      </c>
      <c r="E26" s="168">
        <v>0</v>
      </c>
      <c r="F26" s="139"/>
      <c r="G26" s="137"/>
      <c r="H26" s="168">
        <v>3000</v>
      </c>
      <c r="I26" s="168">
        <v>1325</v>
      </c>
      <c r="J26" s="139">
        <v>0</v>
      </c>
      <c r="K26" s="137"/>
      <c r="L26" s="168">
        <v>2000</v>
      </c>
      <c r="M26" s="168">
        <v>0</v>
      </c>
      <c r="N26" s="139">
        <v>-0.33333333333333331</v>
      </c>
      <c r="O26" s="137"/>
      <c r="P26" s="168">
        <v>1500</v>
      </c>
      <c r="Q26" s="168">
        <v>1500</v>
      </c>
      <c r="R26" s="139">
        <v>-0.25</v>
      </c>
      <c r="S26" s="137"/>
      <c r="T26" s="168">
        <v>2000</v>
      </c>
      <c r="U26" s="168">
        <v>300</v>
      </c>
      <c r="V26" s="139">
        <v>0.33333333333333331</v>
      </c>
      <c r="W26" s="137"/>
      <c r="X26" s="168">
        <v>1500</v>
      </c>
      <c r="Y26" s="168">
        <v>0</v>
      </c>
      <c r="Z26" s="139">
        <v>-0.25</v>
      </c>
      <c r="AA26" s="137"/>
      <c r="AB26" s="168">
        <v>1500</v>
      </c>
      <c r="AC26" s="168">
        <v>1228.05</v>
      </c>
      <c r="AD26" s="139">
        <f t="shared" si="6"/>
        <v>0</v>
      </c>
      <c r="AE26" s="137"/>
      <c r="AF26" s="168">
        <v>1500</v>
      </c>
      <c r="AG26" s="168">
        <v>1500</v>
      </c>
      <c r="AH26" s="168">
        <v>1500</v>
      </c>
      <c r="AI26" s="139">
        <f t="shared" si="0"/>
        <v>0</v>
      </c>
      <c r="AJ26" s="139"/>
      <c r="AK26" s="348">
        <v>1500</v>
      </c>
      <c r="AL26" s="348">
        <v>0</v>
      </c>
      <c r="AM26" s="289">
        <f t="shared" si="1"/>
        <v>0</v>
      </c>
      <c r="AN26" s="290"/>
      <c r="AO26" s="291">
        <v>3000</v>
      </c>
      <c r="AP26" s="135">
        <v>0</v>
      </c>
      <c r="AQ26" s="289">
        <f t="shared" si="2"/>
        <v>1</v>
      </c>
      <c r="AR26" s="290"/>
      <c r="AS26" s="348">
        <v>3000</v>
      </c>
      <c r="AT26" s="347">
        <v>0</v>
      </c>
      <c r="AU26" s="289">
        <f t="shared" si="3"/>
        <v>0</v>
      </c>
      <c r="AV26" s="290"/>
      <c r="AW26" s="108">
        <v>3000</v>
      </c>
      <c r="AX26" s="348">
        <f t="shared" si="7"/>
        <v>0</v>
      </c>
      <c r="AY26" s="289">
        <f t="shared" si="4"/>
        <v>0</v>
      </c>
      <c r="AZ26" s="200" t="s">
        <v>1135</v>
      </c>
    </row>
    <row r="27" spans="1:52" ht="14.25" x14ac:dyDescent="0.3">
      <c r="A27" s="106" t="s">
        <v>558</v>
      </c>
      <c r="B27" s="66" t="str">
        <f>MID(A27,14,4)</f>
        <v>5693</v>
      </c>
      <c r="C27" s="106" t="s">
        <v>1367</v>
      </c>
      <c r="D27" s="168">
        <v>30000</v>
      </c>
      <c r="E27" s="168">
        <v>30000</v>
      </c>
      <c r="F27" s="139"/>
      <c r="H27" s="168">
        <v>30000</v>
      </c>
      <c r="I27" s="168">
        <v>30000</v>
      </c>
      <c r="J27" s="139">
        <v>0</v>
      </c>
      <c r="L27" s="168">
        <v>33000</v>
      </c>
      <c r="M27" s="168">
        <v>33000</v>
      </c>
      <c r="N27" s="139">
        <v>0.1</v>
      </c>
      <c r="P27" s="168">
        <v>35000</v>
      </c>
      <c r="Q27" s="168">
        <v>35000</v>
      </c>
      <c r="R27" s="139">
        <v>6.0606060606060608E-2</v>
      </c>
      <c r="T27" s="168">
        <v>36000</v>
      </c>
      <c r="U27" s="168">
        <v>36000</v>
      </c>
      <c r="V27" s="139">
        <v>2.8571428571428571E-2</v>
      </c>
      <c r="W27" s="137"/>
      <c r="X27" s="168">
        <v>37000</v>
      </c>
      <c r="Y27" s="168">
        <v>37000</v>
      </c>
      <c r="Z27" s="139">
        <v>2.7777777777777776E-2</v>
      </c>
      <c r="AA27" s="137"/>
      <c r="AB27" s="168">
        <v>37000</v>
      </c>
      <c r="AC27" s="168">
        <v>37000</v>
      </c>
      <c r="AD27" s="139">
        <f t="shared" si="6"/>
        <v>0</v>
      </c>
      <c r="AF27" s="168">
        <v>37000</v>
      </c>
      <c r="AG27" s="168">
        <v>37000</v>
      </c>
      <c r="AH27" s="168">
        <v>37000</v>
      </c>
      <c r="AI27" s="139">
        <f t="shared" si="0"/>
        <v>0</v>
      </c>
      <c r="AJ27" s="38"/>
      <c r="AK27" s="348">
        <v>38000</v>
      </c>
      <c r="AL27" s="348">
        <v>38000</v>
      </c>
      <c r="AM27" s="289">
        <f t="shared" si="1"/>
        <v>2.7027027027027029E-2</v>
      </c>
      <c r="AO27" s="291">
        <v>38000</v>
      </c>
      <c r="AP27" s="291">
        <v>38000</v>
      </c>
      <c r="AQ27" s="289">
        <f t="shared" si="2"/>
        <v>0</v>
      </c>
      <c r="AS27" s="348">
        <v>38000</v>
      </c>
      <c r="AT27" s="348">
        <v>38000</v>
      </c>
      <c r="AU27" s="289">
        <f t="shared" si="3"/>
        <v>0</v>
      </c>
      <c r="AW27" s="108">
        <v>38000</v>
      </c>
      <c r="AX27" s="348">
        <f t="shared" si="7"/>
        <v>0</v>
      </c>
      <c r="AY27" s="289">
        <f t="shared" si="4"/>
        <v>0</v>
      </c>
      <c r="AZ27" s="200"/>
    </row>
    <row r="28" spans="1:52" s="135" customFormat="1" ht="14.25" x14ac:dyDescent="0.3">
      <c r="A28" s="135" t="s">
        <v>788</v>
      </c>
      <c r="B28" s="138" t="str">
        <f>MID(A28,14,4)</f>
        <v>5710</v>
      </c>
      <c r="C28" s="135" t="s">
        <v>1209</v>
      </c>
      <c r="D28" s="168">
        <v>0</v>
      </c>
      <c r="E28" s="168">
        <v>0</v>
      </c>
      <c r="F28" s="139"/>
      <c r="G28" s="137"/>
      <c r="H28" s="168">
        <v>0</v>
      </c>
      <c r="I28" s="168">
        <v>331.17</v>
      </c>
      <c r="J28" s="139" t="e">
        <v>#DIV/0!</v>
      </c>
      <c r="K28" s="137"/>
      <c r="L28" s="168">
        <v>0</v>
      </c>
      <c r="M28" s="168">
        <v>0</v>
      </c>
      <c r="N28" s="139" t="e">
        <v>#DIV/0!</v>
      </c>
      <c r="O28" s="137"/>
      <c r="P28" s="168">
        <v>0</v>
      </c>
      <c r="Q28" s="168">
        <v>81</v>
      </c>
      <c r="R28" s="139" t="e">
        <v>#DIV/0!</v>
      </c>
      <c r="S28" s="137"/>
      <c r="T28" s="168">
        <v>600</v>
      </c>
      <c r="U28" s="168">
        <v>0</v>
      </c>
      <c r="V28" s="139" t="e">
        <v>#DIV/0!</v>
      </c>
      <c r="W28" s="137"/>
      <c r="X28" s="168">
        <v>300</v>
      </c>
      <c r="Y28" s="168">
        <v>0</v>
      </c>
      <c r="Z28" s="139">
        <v>-0.5</v>
      </c>
      <c r="AA28" s="137"/>
      <c r="AB28" s="168">
        <v>300</v>
      </c>
      <c r="AC28" s="168">
        <v>137</v>
      </c>
      <c r="AD28" s="139">
        <f t="shared" si="6"/>
        <v>0</v>
      </c>
      <c r="AE28" s="137"/>
      <c r="AF28" s="168">
        <v>300</v>
      </c>
      <c r="AG28" s="168">
        <v>300</v>
      </c>
      <c r="AH28" s="168">
        <v>0</v>
      </c>
      <c r="AI28" s="139">
        <f t="shared" si="0"/>
        <v>0</v>
      </c>
      <c r="AJ28" s="139"/>
      <c r="AK28" s="348">
        <v>300</v>
      </c>
      <c r="AL28" s="348">
        <v>117</v>
      </c>
      <c r="AM28" s="289">
        <f t="shared" si="1"/>
        <v>0</v>
      </c>
      <c r="AN28" s="290"/>
      <c r="AO28" s="291">
        <v>300</v>
      </c>
      <c r="AP28" s="291">
        <v>0</v>
      </c>
      <c r="AQ28" s="289">
        <f t="shared" si="2"/>
        <v>0</v>
      </c>
      <c r="AR28" s="290"/>
      <c r="AS28" s="348">
        <v>300</v>
      </c>
      <c r="AT28" s="348"/>
      <c r="AU28" s="289">
        <f t="shared" si="3"/>
        <v>0</v>
      </c>
      <c r="AV28" s="290"/>
      <c r="AW28" s="108">
        <v>300</v>
      </c>
      <c r="AX28" s="348">
        <f t="shared" si="7"/>
        <v>0</v>
      </c>
      <c r="AY28" s="289">
        <f t="shared" si="4"/>
        <v>0</v>
      </c>
      <c r="AZ28" s="200"/>
    </row>
    <row r="29" spans="1:52" ht="14.25" x14ac:dyDescent="0.3">
      <c r="A29" s="66" t="s">
        <v>787</v>
      </c>
      <c r="B29" s="66" t="str">
        <f>MID(A29,14,4)</f>
        <v>5711</v>
      </c>
      <c r="C29" s="106" t="s">
        <v>1368</v>
      </c>
      <c r="D29" s="168">
        <v>0</v>
      </c>
      <c r="E29" s="168">
        <v>0</v>
      </c>
      <c r="F29" s="139"/>
      <c r="H29" s="168">
        <v>0</v>
      </c>
      <c r="I29" s="168">
        <v>0</v>
      </c>
      <c r="J29" s="139" t="e">
        <v>#DIV/0!</v>
      </c>
      <c r="L29" s="168">
        <v>0</v>
      </c>
      <c r="M29" s="168">
        <v>0</v>
      </c>
      <c r="N29" s="139" t="e">
        <v>#DIV/0!</v>
      </c>
      <c r="P29" s="168">
        <v>0</v>
      </c>
      <c r="Q29" s="168">
        <v>0</v>
      </c>
      <c r="R29" s="139" t="e">
        <v>#DIV/0!</v>
      </c>
      <c r="T29" s="168">
        <v>3300</v>
      </c>
      <c r="U29" s="168">
        <v>2312.8000000000002</v>
      </c>
      <c r="V29" s="139" t="e">
        <v>#DIV/0!</v>
      </c>
      <c r="W29" s="137"/>
      <c r="X29" s="168">
        <v>7500</v>
      </c>
      <c r="Y29" s="168">
        <v>3300</v>
      </c>
      <c r="Z29" s="139">
        <v>1.2727272727272727</v>
      </c>
      <c r="AA29" s="137"/>
      <c r="AB29" s="168">
        <v>7500</v>
      </c>
      <c r="AC29" s="168">
        <v>7197.74</v>
      </c>
      <c r="AD29" s="139">
        <f t="shared" si="6"/>
        <v>0</v>
      </c>
      <c r="AF29" s="168">
        <v>7500</v>
      </c>
      <c r="AG29" s="168">
        <v>7500</v>
      </c>
      <c r="AH29" s="168">
        <v>6935.98</v>
      </c>
      <c r="AI29" s="139">
        <f t="shared" si="0"/>
        <v>0</v>
      </c>
      <c r="AJ29" s="38"/>
      <c r="AK29" s="348">
        <v>7500</v>
      </c>
      <c r="AL29" s="348">
        <v>7084.24</v>
      </c>
      <c r="AM29" s="289">
        <f t="shared" si="1"/>
        <v>0</v>
      </c>
      <c r="AO29" s="291">
        <v>7000</v>
      </c>
      <c r="AP29" s="291">
        <v>6819.24</v>
      </c>
      <c r="AQ29" s="289">
        <f t="shared" si="2"/>
        <v>-6.6666666666666666E-2</v>
      </c>
      <c r="AS29" s="348">
        <v>7000</v>
      </c>
      <c r="AT29" s="348"/>
      <c r="AU29" s="289">
        <f t="shared" si="3"/>
        <v>0</v>
      </c>
      <c r="AW29" s="108">
        <v>7000</v>
      </c>
      <c r="AX29" s="348">
        <f t="shared" si="7"/>
        <v>0</v>
      </c>
      <c r="AY29" s="289">
        <f t="shared" si="4"/>
        <v>0</v>
      </c>
      <c r="AZ29" s="112" t="s">
        <v>796</v>
      </c>
    </row>
    <row r="30" spans="1:52" s="64" customFormat="1" x14ac:dyDescent="0.25">
      <c r="A30" s="142"/>
      <c r="B30" s="142"/>
      <c r="C30" s="198" t="s">
        <v>168</v>
      </c>
      <c r="D30" s="143">
        <f>SUM(D12:D29)</f>
        <v>51404.71</v>
      </c>
      <c r="E30" s="143">
        <f>SUM(E12:E29)</f>
        <v>50746.8</v>
      </c>
      <c r="F30" s="144">
        <v>-5.4000000000000003E-3</v>
      </c>
      <c r="G30" s="142"/>
      <c r="H30" s="143">
        <f>SUM(H12:H29)</f>
        <v>51580</v>
      </c>
      <c r="I30" s="143">
        <f>SUM(I12:I29)</f>
        <v>51650.46</v>
      </c>
      <c r="J30" s="144">
        <f>(H30-D30)/D30</f>
        <v>3.409998811392981E-3</v>
      </c>
      <c r="K30" s="142"/>
      <c r="L30" s="143">
        <f>SUM(L12:L29)</f>
        <v>51300</v>
      </c>
      <c r="M30" s="143">
        <f>SUM(M12:M29)</f>
        <v>51572.19</v>
      </c>
      <c r="N30" s="144">
        <f>(L30-H30)/H30</f>
        <v>-5.4284606436603338E-3</v>
      </c>
      <c r="O30" s="142"/>
      <c r="P30" s="143">
        <f>SUM(P12:P29)</f>
        <v>53300</v>
      </c>
      <c r="Q30" s="143">
        <f>SUM(Q12:Q29)</f>
        <v>53357.96</v>
      </c>
      <c r="R30" s="144">
        <f>(P30-L30)/L30</f>
        <v>3.8986354775828458E-2</v>
      </c>
      <c r="S30" s="142"/>
      <c r="T30" s="143">
        <f>SUM(T12:T29)</f>
        <v>56600</v>
      </c>
      <c r="U30" s="143">
        <f>SUM(U12:U29)</f>
        <v>56270.14</v>
      </c>
      <c r="V30" s="144">
        <f>(T30-P30)/P30</f>
        <v>6.1913696060037521E-2</v>
      </c>
      <c r="W30" s="142"/>
      <c r="X30" s="143">
        <f>SUM(X12:X29)</f>
        <v>59850</v>
      </c>
      <c r="Y30" s="143">
        <f>SUM(Y12:Y29)</f>
        <v>59214.509999999995</v>
      </c>
      <c r="Z30" s="144">
        <f>(X30-T30)/T30</f>
        <v>5.7420494699646642E-2</v>
      </c>
      <c r="AA30" s="142"/>
      <c r="AB30" s="143">
        <f>SUM(AB12:AB29)</f>
        <v>59350</v>
      </c>
      <c r="AC30" s="143">
        <f>SUM(AC12:AC29)</f>
        <v>59412.479999999996</v>
      </c>
      <c r="AD30" s="144">
        <f>(AB30-X30)/X30</f>
        <v>-8.3542188805346695E-3</v>
      </c>
      <c r="AE30" s="142"/>
      <c r="AF30" s="143">
        <f>SUM(AF12:AF29)</f>
        <v>59350</v>
      </c>
      <c r="AG30" s="143">
        <f>SUM(AG12:AG29)</f>
        <v>59350</v>
      </c>
      <c r="AH30" s="143">
        <f>SUM(AH12:AH29)</f>
        <v>55516.17</v>
      </c>
      <c r="AI30" s="144">
        <f t="shared" si="0"/>
        <v>0</v>
      </c>
      <c r="AJ30" s="144"/>
      <c r="AK30" s="294">
        <f>SUM(AK12:AK29)</f>
        <v>62675</v>
      </c>
      <c r="AL30" s="294">
        <f>SUM(AL12:AL29)</f>
        <v>60271.37</v>
      </c>
      <c r="AM30" s="144">
        <f t="shared" si="1"/>
        <v>5.602358887952822E-2</v>
      </c>
      <c r="AN30" s="142"/>
      <c r="AO30" s="294">
        <f>SUM(AO12:AO29)</f>
        <v>62975</v>
      </c>
      <c r="AP30" s="294">
        <f>SUM(AP12:AP29)</f>
        <v>55031.35</v>
      </c>
      <c r="AQ30" s="144">
        <f t="shared" si="2"/>
        <v>4.7865975269246108E-3</v>
      </c>
      <c r="AR30" s="142"/>
      <c r="AS30" s="294">
        <f>SUM(AS12:AS29)</f>
        <v>62975</v>
      </c>
      <c r="AT30" s="294">
        <f>SUM(AT12:AT29)</f>
        <v>49193.35</v>
      </c>
      <c r="AU30" s="144">
        <f t="shared" si="3"/>
        <v>0</v>
      </c>
      <c r="AV30" s="142"/>
      <c r="AW30" s="146">
        <f>SUM(AW12:AW29)</f>
        <v>62975</v>
      </c>
      <c r="AX30" s="294">
        <f>SUM(AX12:AX29)</f>
        <v>0</v>
      </c>
      <c r="AY30" s="144">
        <f t="shared" si="4"/>
        <v>0</v>
      </c>
      <c r="AZ30" s="142"/>
    </row>
    <row r="31" spans="1:52" s="135" customFormat="1" x14ac:dyDescent="0.25">
      <c r="C31" s="194"/>
      <c r="D31" s="62"/>
      <c r="E31" s="62"/>
      <c r="F31" s="139"/>
      <c r="G31" s="137"/>
      <c r="H31" s="62"/>
      <c r="I31" s="62"/>
      <c r="J31" s="139"/>
      <c r="K31" s="137"/>
      <c r="L31" s="62"/>
      <c r="M31" s="62"/>
      <c r="N31" s="139"/>
      <c r="O31" s="137"/>
      <c r="P31" s="62"/>
      <c r="Q31" s="62"/>
      <c r="R31" s="139"/>
      <c r="S31" s="137"/>
      <c r="T31" s="62"/>
      <c r="U31" s="62"/>
      <c r="V31" s="139"/>
      <c r="W31" s="137"/>
      <c r="X31" s="62"/>
      <c r="Y31" s="62"/>
      <c r="Z31" s="139"/>
      <c r="AA31" s="137"/>
      <c r="AB31" s="62"/>
      <c r="AC31" s="62"/>
      <c r="AD31" s="139"/>
      <c r="AE31" s="137"/>
      <c r="AF31" s="62"/>
      <c r="AG31" s="62"/>
      <c r="AH31" s="62"/>
      <c r="AI31" s="139"/>
      <c r="AJ31" s="139"/>
      <c r="AK31" s="62"/>
      <c r="AL31" s="62"/>
      <c r="AM31" s="289"/>
      <c r="AN31" s="290"/>
      <c r="AO31" s="62"/>
      <c r="AP31" s="62"/>
      <c r="AQ31" s="289"/>
      <c r="AR31" s="290"/>
      <c r="AS31" s="62"/>
      <c r="AT31" s="62"/>
      <c r="AU31" s="289"/>
      <c r="AV31" s="290"/>
      <c r="AW31" s="136"/>
      <c r="AX31" s="62"/>
      <c r="AY31" s="289"/>
    </row>
    <row r="32" spans="1:52" s="64" customFormat="1" ht="12.75" x14ac:dyDescent="0.2">
      <c r="A32" s="151"/>
      <c r="B32" s="151"/>
      <c r="C32" s="156" t="s">
        <v>169</v>
      </c>
      <c r="D32" s="153">
        <f>D9+D30</f>
        <v>120744.66999999998</v>
      </c>
      <c r="E32" s="153">
        <f>E9+E30</f>
        <v>120086.76</v>
      </c>
      <c r="F32" s="154">
        <v>2.8999999999999998E-3</v>
      </c>
      <c r="G32" s="151"/>
      <c r="H32" s="153">
        <f>H9+H30</f>
        <v>124466</v>
      </c>
      <c r="I32" s="153">
        <f>I9+I30</f>
        <v>124510.41</v>
      </c>
      <c r="J32" s="154">
        <f>(H32-D32)/D32</f>
        <v>3.0819828320372375E-2</v>
      </c>
      <c r="K32" s="151"/>
      <c r="L32" s="153">
        <f>L9+L30</f>
        <v>128377.48000000001</v>
      </c>
      <c r="M32" s="153">
        <f>M9+M30</f>
        <v>67773.06</v>
      </c>
      <c r="N32" s="154">
        <f>(L32-H32)/H32</f>
        <v>3.1426092266161124E-2</v>
      </c>
      <c r="O32" s="151"/>
      <c r="P32" s="153">
        <f>P9+P30</f>
        <v>134940.79999999999</v>
      </c>
      <c r="Q32" s="153">
        <f>Q9+Q30</f>
        <v>127789.73000000001</v>
      </c>
      <c r="R32" s="154">
        <f>(P32-L32)/L32</f>
        <v>5.1125166189583855E-2</v>
      </c>
      <c r="S32" s="151"/>
      <c r="T32" s="153">
        <f>T9+T30</f>
        <v>134678.24</v>
      </c>
      <c r="U32" s="153">
        <f>U9+U30</f>
        <v>129697.4</v>
      </c>
      <c r="V32" s="154">
        <f>(T32-P32)/P32</f>
        <v>-1.9457421328463868E-3</v>
      </c>
      <c r="W32" s="151"/>
      <c r="X32" s="153">
        <f>X9+X30</f>
        <v>139953.79999999999</v>
      </c>
      <c r="Y32" s="153">
        <f>Y9+Y30</f>
        <v>139318.31</v>
      </c>
      <c r="Z32" s="154">
        <f>(X32-T32)/T32</f>
        <v>3.9171584065844624E-2</v>
      </c>
      <c r="AA32" s="151"/>
      <c r="AB32" s="153">
        <f>AB9+AB30</f>
        <v>164653.06</v>
      </c>
      <c r="AC32" s="153">
        <f>AC9+AC30</f>
        <v>165397.70000000001</v>
      </c>
      <c r="AD32" s="154">
        <f>(AB32-X32)/X32</f>
        <v>0.17648152461740954</v>
      </c>
      <c r="AE32" s="151"/>
      <c r="AF32" s="153">
        <f>AF9+AF30</f>
        <v>166416.58000000002</v>
      </c>
      <c r="AG32" s="280">
        <f>AG9+AG30</f>
        <v>170607.41</v>
      </c>
      <c r="AH32" s="153">
        <f>AH9+AH30</f>
        <v>166772.97</v>
      </c>
      <c r="AI32" s="154">
        <f>(AG32-AB32)/AB32</f>
        <v>3.6163008449402678E-2</v>
      </c>
      <c r="AJ32" s="154"/>
      <c r="AK32" s="295">
        <f>AK9+AK30</f>
        <v>180012.25</v>
      </c>
      <c r="AL32" s="295">
        <f>AL9+AL30</f>
        <v>177285.19</v>
      </c>
      <c r="AM32" s="154">
        <f t="shared" si="1"/>
        <v>5.5125624379386548E-2</v>
      </c>
      <c r="AN32" s="151"/>
      <c r="AO32" s="295">
        <f>AO9+AO30</f>
        <v>187106.81</v>
      </c>
      <c r="AP32" s="295">
        <f>AP9+AP30</f>
        <v>179788.6</v>
      </c>
      <c r="AQ32" s="154">
        <f t="shared" si="2"/>
        <v>3.9411540047968943E-2</v>
      </c>
      <c r="AR32" s="151"/>
      <c r="AS32" s="295">
        <f>AS9+AS30</f>
        <v>193339.28000000003</v>
      </c>
      <c r="AT32" s="295">
        <f>AT9+AT30</f>
        <v>110221.03</v>
      </c>
      <c r="AU32" s="154">
        <f t="shared" si="3"/>
        <v>3.3309690865875111E-2</v>
      </c>
      <c r="AV32" s="151"/>
      <c r="AW32" s="155" t="e">
        <f>AW9+AW30</f>
        <v>#REF!</v>
      </c>
      <c r="AX32" s="155" t="e">
        <f>AX9+AX30</f>
        <v>#REF!</v>
      </c>
      <c r="AY32" s="154" t="e">
        <f>(AW32-AS32)/AS32</f>
        <v>#REF!</v>
      </c>
      <c r="AZ32" s="156"/>
    </row>
    <row r="33" spans="3:50" x14ac:dyDescent="0.25">
      <c r="D33" s="67"/>
      <c r="H33" s="67"/>
      <c r="L33" s="67"/>
      <c r="P33" s="67"/>
      <c r="T33" s="67"/>
      <c r="X33" s="67"/>
      <c r="AB33" s="67"/>
      <c r="AF33" s="67"/>
      <c r="AG33" s="67"/>
      <c r="AI33" s="139"/>
      <c r="AK33" s="296"/>
      <c r="AO33" s="296"/>
      <c r="AS33" s="296"/>
    </row>
    <row r="34" spans="3:50" s="61" customFormat="1" thickBot="1" x14ac:dyDescent="0.25">
      <c r="C34" s="61" t="s">
        <v>170</v>
      </c>
      <c r="D34" s="69"/>
      <c r="E34" s="68">
        <f>D32-E32</f>
        <v>657.90999999998894</v>
      </c>
      <c r="G34" s="65"/>
      <c r="H34" s="69"/>
      <c r="I34" s="68">
        <f>H32-I32</f>
        <v>-44.410000000003492</v>
      </c>
      <c r="K34" s="65"/>
      <c r="L34" s="69"/>
      <c r="M34" s="68">
        <f>L32-M32</f>
        <v>60604.420000000013</v>
      </c>
      <c r="O34" s="65"/>
      <c r="P34" s="69"/>
      <c r="Q34" s="68">
        <f>P32-Q32</f>
        <v>7151.0699999999779</v>
      </c>
      <c r="S34" s="65"/>
      <c r="T34" s="69"/>
      <c r="U34" s="68">
        <f>T32-U32</f>
        <v>4980.8399999999965</v>
      </c>
      <c r="W34" s="65"/>
      <c r="X34" s="69"/>
      <c r="Y34" s="68">
        <f>X32-Y32</f>
        <v>635.48999999999069</v>
      </c>
      <c r="AA34" s="65"/>
      <c r="AB34" s="69"/>
      <c r="AC34" s="68">
        <f>AB32-AC32</f>
        <v>-744.64000000001397</v>
      </c>
      <c r="AE34" s="65"/>
      <c r="AF34" s="69"/>
      <c r="AG34" s="69"/>
      <c r="AH34" s="68">
        <f>AG32-AH32</f>
        <v>3834.4400000000023</v>
      </c>
      <c r="AK34" s="69"/>
      <c r="AL34" s="68">
        <f>AK32-AL32</f>
        <v>2727.0599999999977</v>
      </c>
      <c r="AN34" s="65"/>
      <c r="AO34" s="69"/>
      <c r="AP34" s="68">
        <f>AO32-AP32</f>
        <v>7318.2099999999919</v>
      </c>
      <c r="AR34" s="65"/>
      <c r="AS34" s="69"/>
      <c r="AT34" s="68">
        <f>AS32-AT32</f>
        <v>83118.250000000029</v>
      </c>
      <c r="AV34" s="65"/>
      <c r="AW34" s="70"/>
      <c r="AX34" s="70"/>
    </row>
    <row r="35" spans="3:50" ht="14.25" thickTop="1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  <c r="AO35" s="296"/>
      <c r="AS35" s="296"/>
    </row>
    <row r="36" spans="3:50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</row>
    <row r="37" spans="3:50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</row>
    <row r="38" spans="3:50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3:50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3:50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3:50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3:50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3:50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3:50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3:50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3:50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3:50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3:50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296" t="s">
        <v>1128</v>
      </c>
      <c r="E94" s="135">
        <v>30.35</v>
      </c>
      <c r="F94" s="135">
        <v>25</v>
      </c>
      <c r="G94" s="290"/>
      <c r="H94" s="296"/>
      <c r="I94" s="287"/>
      <c r="J94" s="28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2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37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bestFit="1" customWidth="1"/>
    <col min="3" max="3" width="27.7109375" style="106" customWidth="1"/>
    <col min="4" max="4" width="13.28515625" style="135" customWidth="1"/>
    <col min="5" max="5" width="13.28515625" style="135" bestFit="1" customWidth="1"/>
    <col min="6" max="6" width="7.140625" style="135" bestFit="1" customWidth="1"/>
    <col min="7" max="7" width="1.85546875" style="137" customWidth="1"/>
    <col min="8" max="9" width="13.28515625" style="135" customWidth="1"/>
    <col min="10" max="10" width="7.28515625" style="135" bestFit="1" customWidth="1"/>
    <col min="11" max="11" width="1.85546875" style="137" customWidth="1"/>
    <col min="12" max="13" width="13.28515625" style="135" customWidth="1"/>
    <col min="14" max="14" width="7.28515625" style="135" bestFit="1" customWidth="1"/>
    <col min="15" max="15" width="1.85546875" style="137" customWidth="1"/>
    <col min="16" max="17" width="13.28515625" style="135" customWidth="1"/>
    <col min="18" max="18" width="7.28515625" style="135" bestFit="1" customWidth="1"/>
    <col min="19" max="19" width="1.85546875" style="137" customWidth="1"/>
    <col min="20" max="21" width="13.28515625" style="106" customWidth="1"/>
    <col min="22" max="22" width="7.28515625" style="106" bestFit="1" customWidth="1"/>
    <col min="23" max="23" width="1.85546875" style="59" customWidth="1"/>
    <col min="24" max="25" width="13.28515625" style="106" customWidth="1"/>
    <col min="26" max="26" width="8.28515625" style="106" customWidth="1"/>
    <col min="27" max="27" width="1.85546875" style="59" customWidth="1"/>
    <col min="28" max="28" width="13.5703125" style="106" customWidth="1"/>
    <col min="29" max="29" width="13.28515625" style="106" bestFit="1" customWidth="1"/>
    <col min="30" max="30" width="7.5703125" style="106" bestFit="1" customWidth="1"/>
    <col min="31" max="31" width="1.85546875" style="137" customWidth="1"/>
    <col min="32" max="34" width="13.28515625" style="135" customWidth="1"/>
    <col min="35" max="35" width="7" style="135" bestFit="1" customWidth="1"/>
    <col min="36" max="36" width="1.85546875" style="106" customWidth="1"/>
    <col min="37" max="38" width="13.28515625" style="347" customWidth="1"/>
    <col min="39" max="39" width="7.28515625" style="347" customWidth="1"/>
    <col min="40" max="40" width="2.28515625" style="290" customWidth="1"/>
    <col min="41" max="41" width="13.28515625" style="287" customWidth="1"/>
    <col min="42" max="42" width="13.28515625" style="287" bestFit="1" customWidth="1"/>
    <col min="43" max="43" width="8.28515625" style="287" bestFit="1" customWidth="1"/>
    <col min="44" max="44" width="2.28515625" style="290" customWidth="1"/>
    <col min="45" max="45" width="13.28515625" style="347" customWidth="1"/>
    <col min="46" max="46" width="13.28515625" style="347" bestFit="1" customWidth="1"/>
    <col min="47" max="47" width="7.140625" style="347" bestFit="1" customWidth="1"/>
    <col min="48" max="48" width="2.28515625" style="290" hidden="1" customWidth="1"/>
    <col min="49" max="49" width="12" style="60" hidden="1" customWidth="1"/>
    <col min="50" max="50" width="11.28515625" style="60" hidden="1" customWidth="1"/>
    <col min="51" max="51" width="8.5703125" style="106" hidden="1" customWidth="1"/>
    <col min="52" max="52" width="18.5703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1482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1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D6" s="62"/>
      <c r="E6" s="62"/>
      <c r="H6" s="62"/>
      <c r="I6" s="62"/>
      <c r="L6" s="62"/>
      <c r="M6" s="62"/>
      <c r="P6" s="62"/>
      <c r="Q6" s="62"/>
      <c r="T6" s="62"/>
      <c r="U6" s="62"/>
      <c r="X6" s="62"/>
      <c r="Y6" s="62"/>
      <c r="AB6" s="62"/>
      <c r="AC6" s="62"/>
      <c r="AF6" s="136">
        <v>0</v>
      </c>
      <c r="AG6" s="136">
        <v>0</v>
      </c>
      <c r="AH6" s="62"/>
      <c r="AK6" s="62"/>
      <c r="AL6" s="62"/>
      <c r="AO6" s="292">
        <v>0</v>
      </c>
      <c r="AP6" s="62"/>
      <c r="AS6" s="292">
        <v>0</v>
      </c>
      <c r="AT6" s="62"/>
      <c r="AW6" s="60">
        <v>0</v>
      </c>
      <c r="AX6" s="60">
        <f>AW6-T6</f>
        <v>0</v>
      </c>
      <c r="AZ6" s="61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>
        <f>SUM(AF6)</f>
        <v>0</v>
      </c>
      <c r="AG7" s="150">
        <f>SUM(AG6)</f>
        <v>0</v>
      </c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48">
        <f>SUM(AO6:AO6)</f>
        <v>0</v>
      </c>
      <c r="AP7" s="148">
        <f>SUM(AP6:AP6)</f>
        <v>0</v>
      </c>
      <c r="AQ7" s="149"/>
      <c r="AR7" s="147"/>
      <c r="AS7" s="148">
        <f>SUM(AS6:AS6)</f>
        <v>0</v>
      </c>
      <c r="AT7" s="148">
        <f>SUM(AT6:AT6)</f>
        <v>0</v>
      </c>
      <c r="AU7" s="149"/>
      <c r="AV7" s="147"/>
      <c r="AW7" s="150">
        <f>SUM(AW6)</f>
        <v>0</v>
      </c>
      <c r="AX7" s="148">
        <f>AW7-T7</f>
        <v>0</v>
      </c>
      <c r="AY7" s="149"/>
      <c r="AZ7" s="147"/>
    </row>
    <row r="8" spans="1:52" x14ac:dyDescent="0.25">
      <c r="D8" s="62"/>
      <c r="E8" s="62"/>
      <c r="H8" s="62"/>
      <c r="I8" s="62"/>
      <c r="L8" s="62"/>
      <c r="M8" s="62"/>
      <c r="P8" s="62"/>
      <c r="Q8" s="62"/>
      <c r="T8" s="62"/>
      <c r="U8" s="62"/>
      <c r="X8" s="62"/>
      <c r="Y8" s="62"/>
      <c r="AB8" s="62"/>
      <c r="AC8" s="62"/>
      <c r="AF8" s="136"/>
      <c r="AG8" s="136"/>
      <c r="AH8" s="62"/>
      <c r="AK8" s="62"/>
      <c r="AL8" s="62"/>
      <c r="AO8" s="62"/>
      <c r="AP8" s="62"/>
      <c r="AS8" s="62"/>
      <c r="AT8" s="62"/>
    </row>
    <row r="9" spans="1:52" x14ac:dyDescent="0.25">
      <c r="C9" s="61" t="s">
        <v>166</v>
      </c>
      <c r="D9" s="62"/>
      <c r="E9" s="62"/>
      <c r="H9" s="62"/>
      <c r="I9" s="62"/>
      <c r="L9" s="62"/>
      <c r="M9" s="62"/>
      <c r="P9" s="62"/>
      <c r="Q9" s="62"/>
      <c r="T9" s="62"/>
      <c r="U9" s="62"/>
      <c r="X9" s="62"/>
      <c r="Y9" s="62"/>
      <c r="AB9" s="62"/>
      <c r="AC9" s="62"/>
      <c r="AF9" s="62"/>
      <c r="AG9" s="62"/>
      <c r="AH9" s="62"/>
      <c r="AK9" s="62"/>
      <c r="AL9" s="62"/>
      <c r="AO9" s="62"/>
      <c r="AP9" s="62"/>
      <c r="AS9" s="62"/>
      <c r="AT9" s="62"/>
      <c r="AW9" s="62"/>
      <c r="AZ9" s="61"/>
    </row>
    <row r="10" spans="1:52" ht="14.25" x14ac:dyDescent="0.3">
      <c r="A10" s="106" t="s">
        <v>559</v>
      </c>
      <c r="B10" s="138" t="str">
        <f>MID(A10,14,4)</f>
        <v>5694</v>
      </c>
      <c r="C10" s="106" t="s">
        <v>1301</v>
      </c>
      <c r="D10" s="62">
        <v>487581</v>
      </c>
      <c r="E10" s="62">
        <v>487581</v>
      </c>
      <c r="H10" s="62">
        <v>518077</v>
      </c>
      <c r="I10" s="62">
        <v>518076.98</v>
      </c>
      <c r="J10" s="139">
        <v>6.2545505259638909E-2</v>
      </c>
      <c r="L10" s="62">
        <v>703842.47</v>
      </c>
      <c r="M10" s="62">
        <v>703842.47</v>
      </c>
      <c r="N10" s="139">
        <v>0.35856729791131431</v>
      </c>
      <c r="P10" s="62">
        <v>658250.67000000004</v>
      </c>
      <c r="Q10" s="62">
        <v>658250.67000000004</v>
      </c>
      <c r="R10" s="139">
        <v>-6.4775574000244585E-2</v>
      </c>
      <c r="T10" s="62">
        <v>800952.17</v>
      </c>
      <c r="U10" s="62">
        <v>800952.17</v>
      </c>
      <c r="V10" s="139">
        <v>0.21678899316577982</v>
      </c>
      <c r="W10" s="137"/>
      <c r="X10" s="62">
        <v>638360.4</v>
      </c>
      <c r="Y10" s="62">
        <v>638360.4</v>
      </c>
      <c r="Z10" s="139">
        <v>-0.20299810162197326</v>
      </c>
      <c r="AA10" s="137"/>
      <c r="AB10" s="62">
        <v>623833.09</v>
      </c>
      <c r="AC10" s="62">
        <v>623833.09</v>
      </c>
      <c r="AD10" s="139">
        <f>(AB10-X10)/X10</f>
        <v>-2.2757223035764836E-2</v>
      </c>
      <c r="AF10" s="62">
        <v>825586.23</v>
      </c>
      <c r="AG10" s="62">
        <v>825586.23</v>
      </c>
      <c r="AH10" s="62">
        <v>825586.23</v>
      </c>
      <c r="AI10" s="139">
        <f>(AG10-AB10)/AB10</f>
        <v>0.32340884642717499</v>
      </c>
      <c r="AJ10" s="38"/>
      <c r="AK10" s="62">
        <v>786838.4</v>
      </c>
      <c r="AL10" s="62">
        <v>786838.4</v>
      </c>
      <c r="AM10" s="289">
        <f>(AK10-AF10)/AF10</f>
        <v>-4.6933716421118071E-2</v>
      </c>
      <c r="AO10" s="62">
        <v>894813.55</v>
      </c>
      <c r="AP10" s="62">
        <v>894813.55</v>
      </c>
      <c r="AQ10" s="289">
        <f>(AO10-AK10)/AK10</f>
        <v>0.13722658934795254</v>
      </c>
      <c r="AS10" s="62">
        <v>1028577.61</v>
      </c>
      <c r="AT10" s="62">
        <v>771433.21</v>
      </c>
      <c r="AU10" s="289">
        <f>(AS10-AO10)/AO10</f>
        <v>0.1494881922608346</v>
      </c>
      <c r="AW10" s="62">
        <v>1090426.08</v>
      </c>
      <c r="AX10" s="60">
        <f>AW10-AS10</f>
        <v>61848.470000000088</v>
      </c>
      <c r="AY10" s="289">
        <f>(AW10-AS10)/AS10</f>
        <v>6.0130095579272902E-2</v>
      </c>
      <c r="AZ10" s="112" t="s">
        <v>1830</v>
      </c>
    </row>
    <row r="11" spans="1:52" ht="14.25" x14ac:dyDescent="0.3">
      <c r="A11" s="106" t="s">
        <v>560</v>
      </c>
      <c r="B11" s="138" t="str">
        <f>MID(A11,14,4)</f>
        <v>5695</v>
      </c>
      <c r="C11" s="106" t="s">
        <v>1302</v>
      </c>
      <c r="D11" s="62">
        <v>1896019.69</v>
      </c>
      <c r="E11" s="62">
        <v>1896019.69</v>
      </c>
      <c r="F11" s="135">
        <v>6</v>
      </c>
      <c r="H11" s="62">
        <v>1885600</v>
      </c>
      <c r="I11" s="62">
        <v>1885599.25</v>
      </c>
      <c r="J11" s="139">
        <v>-5.4955600171008503E-3</v>
      </c>
      <c r="L11" s="62">
        <v>1994530.25</v>
      </c>
      <c r="M11" s="62">
        <v>1994530.25</v>
      </c>
      <c r="N11" s="139">
        <v>-5.4955600171008503E-3</v>
      </c>
      <c r="P11" s="62">
        <v>2326326.4500000002</v>
      </c>
      <c r="Q11" s="62">
        <v>2326326.4500000002</v>
      </c>
      <c r="R11" s="139">
        <v>-5.4955600171008503E-3</v>
      </c>
      <c r="T11" s="62">
        <v>2491357.38</v>
      </c>
      <c r="U11" s="62">
        <v>2491357.38</v>
      </c>
      <c r="V11" s="139">
        <v>-5.4955600171008503E-3</v>
      </c>
      <c r="W11" s="137"/>
      <c r="X11" s="62">
        <v>2451897.98</v>
      </c>
      <c r="Y11" s="62">
        <v>2382644.34</v>
      </c>
      <c r="Z11" s="139">
        <v>-5.4955600171008503E-3</v>
      </c>
      <c r="AA11" s="137"/>
      <c r="AB11" s="62">
        <v>2405089.9700000002</v>
      </c>
      <c r="AC11" s="62">
        <v>2405089.9700000002</v>
      </c>
      <c r="AD11" s="139">
        <v>-5.4955600171008503E-3</v>
      </c>
      <c r="AE11" s="92"/>
      <c r="AF11" s="141">
        <v>2477236.35</v>
      </c>
      <c r="AG11" s="141">
        <v>2477236.35</v>
      </c>
      <c r="AH11" s="62">
        <v>2477236.35</v>
      </c>
      <c r="AI11" s="139">
        <f>(AG11-AB11)/AB11</f>
        <v>2.9997372613881836E-2</v>
      </c>
      <c r="AJ11" s="38"/>
      <c r="AK11" s="62">
        <v>2633640.0699999998</v>
      </c>
      <c r="AL11" s="62">
        <v>2633640.0699999998</v>
      </c>
      <c r="AM11" s="289">
        <f>(AK11-AF11)/AF11</f>
        <v>6.3136373725502501E-2</v>
      </c>
      <c r="AN11" s="92"/>
      <c r="AO11" s="62">
        <v>2356297.0499999998</v>
      </c>
      <c r="AP11" s="62">
        <v>2356297.0499999998</v>
      </c>
      <c r="AQ11" s="289">
        <f>(AO11-AK11)/AK11</f>
        <v>-0.10530786767684623</v>
      </c>
      <c r="AR11" s="92"/>
      <c r="AS11" s="62">
        <v>2597975.41</v>
      </c>
      <c r="AT11" s="62">
        <v>1948481.56</v>
      </c>
      <c r="AU11" s="289">
        <f>(AS11-AO11)/AO11</f>
        <v>0.10256701717637866</v>
      </c>
      <c r="AV11" s="92"/>
      <c r="AW11" s="62">
        <v>2733178.46</v>
      </c>
      <c r="AX11" s="292">
        <f>AW11-AS11</f>
        <v>135203.04999999981</v>
      </c>
      <c r="AY11" s="289">
        <f>(AW11-AS11)/AS11</f>
        <v>5.2041697346165337E-2</v>
      </c>
      <c r="AZ11" s="112" t="s">
        <v>1829</v>
      </c>
    </row>
    <row r="12" spans="1:52" s="64" customFormat="1" x14ac:dyDescent="0.25">
      <c r="A12" s="142"/>
      <c r="B12" s="142"/>
      <c r="C12" s="142" t="s">
        <v>168</v>
      </c>
      <c r="D12" s="143">
        <f>SUM(D10:D11)</f>
        <v>2383600.69</v>
      </c>
      <c r="E12" s="143">
        <f>SUM(E10:E11)</f>
        <v>2383600.69</v>
      </c>
      <c r="F12" s="144">
        <v>0.1321</v>
      </c>
      <c r="G12" s="142"/>
      <c r="H12" s="143">
        <f>SUM(H10:H11)</f>
        <v>2403677</v>
      </c>
      <c r="I12" s="143">
        <f>SUM(I10:I11)</f>
        <v>2403676.23</v>
      </c>
      <c r="J12" s="144">
        <f>(H12-D12)/D12</f>
        <v>8.4226817370152956E-3</v>
      </c>
      <c r="K12" s="142"/>
      <c r="L12" s="143">
        <f>SUM(L10:L11)</f>
        <v>2698372.7199999997</v>
      </c>
      <c r="M12" s="143">
        <f>SUM(M10:M11)</f>
        <v>2698372.7199999997</v>
      </c>
      <c r="N12" s="144">
        <f>(L12-H12)/H12</f>
        <v>0.12260204678082777</v>
      </c>
      <c r="O12" s="142"/>
      <c r="P12" s="143">
        <f>SUM(P10:P11)</f>
        <v>2984577.12</v>
      </c>
      <c r="Q12" s="143">
        <f>SUM(Q10:Q11)</f>
        <v>2984577.12</v>
      </c>
      <c r="R12" s="144">
        <f>(P12-L12)/L12</f>
        <v>0.1060655549467608</v>
      </c>
      <c r="S12" s="142"/>
      <c r="T12" s="143">
        <f>SUM(T10:T11)</f>
        <v>3292309.55</v>
      </c>
      <c r="U12" s="143">
        <f>SUM(U10:U11)</f>
        <v>3292309.55</v>
      </c>
      <c r="V12" s="144">
        <f>(T12-P12)/P12</f>
        <v>0.10310754844894063</v>
      </c>
      <c r="W12" s="142"/>
      <c r="X12" s="143">
        <f>SUM(X10:X11)</f>
        <v>3090258.38</v>
      </c>
      <c r="Y12" s="143">
        <f>SUM(Y10:Y11)</f>
        <v>3021004.7399999998</v>
      </c>
      <c r="Z12" s="144">
        <f>(X12-T12)/T12</f>
        <v>-6.137064784810406E-2</v>
      </c>
      <c r="AA12" s="142"/>
      <c r="AB12" s="143">
        <f>SUM(AB10:AB11)</f>
        <v>3028923.06</v>
      </c>
      <c r="AC12" s="143">
        <f>SUM(AC10:AC11)</f>
        <v>3028923.06</v>
      </c>
      <c r="AD12" s="144">
        <f>(AB12-X12)/X12</f>
        <v>-1.9847958473944768E-2</v>
      </c>
      <c r="AE12" s="142"/>
      <c r="AF12" s="143">
        <f>SUM(AF10:AF11)</f>
        <v>3302822.58</v>
      </c>
      <c r="AG12" s="143">
        <f>SUM(AG10:AG11)</f>
        <v>3302822.58</v>
      </c>
      <c r="AH12" s="143">
        <f>SUM(AH10:AH11)</f>
        <v>3302822.58</v>
      </c>
      <c r="AI12" s="144">
        <f>(AG12-X12)/X12</f>
        <v>6.8785251542623493E-2</v>
      </c>
      <c r="AJ12" s="144"/>
      <c r="AK12" s="294">
        <f>SUM(AK10:AK11)</f>
        <v>3420478.4699999997</v>
      </c>
      <c r="AL12" s="294">
        <f>SUM(AL10:AL11)</f>
        <v>3420478.4699999997</v>
      </c>
      <c r="AM12" s="144">
        <f>(AK12-AB12)/AB12</f>
        <v>0.12927215457232502</v>
      </c>
      <c r="AN12" s="142"/>
      <c r="AO12" s="294">
        <f>SUM(AO10:AO11)</f>
        <v>3251110.5999999996</v>
      </c>
      <c r="AP12" s="294">
        <f>SUM(AP10:AP11)</f>
        <v>3251110.5999999996</v>
      </c>
      <c r="AQ12" s="144">
        <f>(AO12-AK12)/AK12</f>
        <v>-4.9515841565873131E-2</v>
      </c>
      <c r="AR12" s="142"/>
      <c r="AS12" s="294">
        <f>SUM(AS10:AS11)</f>
        <v>3626553.02</v>
      </c>
      <c r="AT12" s="294">
        <f>SUM(AT10:AT11)</f>
        <v>2719914.77</v>
      </c>
      <c r="AU12" s="144">
        <f>(AS12-AO12)/AO12</f>
        <v>0.11548128199637393</v>
      </c>
      <c r="AV12" s="142"/>
      <c r="AW12" s="146">
        <f>SUM(AW10:AW11)</f>
        <v>3823604.54</v>
      </c>
      <c r="AX12" s="143">
        <f>SUM(AX10:AX11)</f>
        <v>197051.5199999999</v>
      </c>
      <c r="AY12" s="144">
        <f>(AW12-AS12)/AS12</f>
        <v>5.4335761510526603E-2</v>
      </c>
      <c r="AZ12" s="142"/>
    </row>
    <row r="13" spans="1:52" s="135" customFormat="1" x14ac:dyDescent="0.25">
      <c r="D13" s="62"/>
      <c r="E13" s="62"/>
      <c r="F13" s="139"/>
      <c r="G13" s="137"/>
      <c r="H13" s="62"/>
      <c r="I13" s="62"/>
      <c r="J13" s="139"/>
      <c r="K13" s="137"/>
      <c r="L13" s="62"/>
      <c r="M13" s="62"/>
      <c r="N13" s="139"/>
      <c r="O13" s="137"/>
      <c r="P13" s="62"/>
      <c r="Q13" s="62"/>
      <c r="R13" s="139"/>
      <c r="S13" s="137"/>
      <c r="T13" s="62"/>
      <c r="U13" s="62"/>
      <c r="V13" s="139"/>
      <c r="W13" s="137"/>
      <c r="X13" s="62"/>
      <c r="Y13" s="62"/>
      <c r="Z13" s="139"/>
      <c r="AA13" s="137"/>
      <c r="AB13" s="62"/>
      <c r="AC13" s="62"/>
      <c r="AD13" s="139"/>
      <c r="AE13" s="137"/>
      <c r="AF13" s="62"/>
      <c r="AG13" s="62"/>
      <c r="AH13" s="62"/>
      <c r="AI13" s="139"/>
      <c r="AJ13" s="139"/>
      <c r="AK13" s="62"/>
      <c r="AL13" s="62"/>
      <c r="AM13" s="289"/>
      <c r="AN13" s="290"/>
      <c r="AO13" s="62"/>
      <c r="AP13" s="62"/>
      <c r="AQ13" s="289"/>
      <c r="AR13" s="290"/>
      <c r="AS13" s="62"/>
      <c r="AT13" s="62"/>
      <c r="AU13" s="289"/>
      <c r="AV13" s="290"/>
      <c r="AW13" s="136"/>
      <c r="AX13" s="136"/>
      <c r="AY13" s="289"/>
      <c r="AZ13" s="287"/>
    </row>
    <row r="14" spans="1:52" s="64" customFormat="1" ht="12.75" x14ac:dyDescent="0.2">
      <c r="A14" s="151"/>
      <c r="B14" s="151"/>
      <c r="C14" s="156" t="s">
        <v>169</v>
      </c>
      <c r="D14" s="153">
        <f>D7+D12</f>
        <v>2383600.69</v>
      </c>
      <c r="E14" s="153">
        <f>E7+E12</f>
        <v>2383600.69</v>
      </c>
      <c r="F14" s="154">
        <v>0.1321</v>
      </c>
      <c r="G14" s="151"/>
      <c r="H14" s="153">
        <f>H7+H12</f>
        <v>2403677</v>
      </c>
      <c r="I14" s="153">
        <f>I7+I12</f>
        <v>2403676.23</v>
      </c>
      <c r="J14" s="154">
        <f>(H14-D14)/D14</f>
        <v>8.4226817370152956E-3</v>
      </c>
      <c r="K14" s="151"/>
      <c r="L14" s="153">
        <f>L7+L12</f>
        <v>2698372.7199999997</v>
      </c>
      <c r="M14" s="153">
        <f>M7+M12</f>
        <v>2698372.7199999997</v>
      </c>
      <c r="N14" s="154">
        <f>(L14-H14)/H14</f>
        <v>0.12260204678082777</v>
      </c>
      <c r="O14" s="151"/>
      <c r="P14" s="153">
        <f>P7+P12</f>
        <v>2984577.12</v>
      </c>
      <c r="Q14" s="153">
        <f>Q7+Q12</f>
        <v>2984577.12</v>
      </c>
      <c r="R14" s="154">
        <f>(P14-L14)/L14</f>
        <v>0.1060655549467608</v>
      </c>
      <c r="S14" s="151"/>
      <c r="T14" s="153">
        <f>T7+T12</f>
        <v>3292309.55</v>
      </c>
      <c r="U14" s="153">
        <f>U7+U12</f>
        <v>3292309.55</v>
      </c>
      <c r="V14" s="154">
        <f>(T14-P14)/P14</f>
        <v>0.10310754844894063</v>
      </c>
      <c r="W14" s="151"/>
      <c r="X14" s="153">
        <f>X7+X12</f>
        <v>3090258.38</v>
      </c>
      <c r="Y14" s="153">
        <f>Y7+Y12</f>
        <v>3021004.7399999998</v>
      </c>
      <c r="Z14" s="154">
        <f>(X14-T14)/T14</f>
        <v>-6.137064784810406E-2</v>
      </c>
      <c r="AA14" s="151"/>
      <c r="AB14" s="153">
        <f>AB7+AB12</f>
        <v>3028923.06</v>
      </c>
      <c r="AC14" s="153">
        <f>AC7+AC12</f>
        <v>3028923.06</v>
      </c>
      <c r="AD14" s="154">
        <f>(AB14-X14)/X14</f>
        <v>-1.9847958473944768E-2</v>
      </c>
      <c r="AE14" s="151"/>
      <c r="AF14" s="153">
        <f>AF7+AF12</f>
        <v>3302822.58</v>
      </c>
      <c r="AG14" s="153">
        <f>AG7+AG12</f>
        <v>3302822.58</v>
      </c>
      <c r="AH14" s="153">
        <f>AH7+AH12</f>
        <v>3302822.58</v>
      </c>
      <c r="AI14" s="154">
        <f>(AG14-AB14)/AB14</f>
        <v>9.0428021634857914E-2</v>
      </c>
      <c r="AJ14" s="154"/>
      <c r="AK14" s="295">
        <f>AK7+AK12</f>
        <v>3420478.4699999997</v>
      </c>
      <c r="AL14" s="295">
        <f>AL7+AL12</f>
        <v>3420478.4699999997</v>
      </c>
      <c r="AM14" s="154">
        <f>(AK14-AF14)/AF14</f>
        <v>3.5622830821266716E-2</v>
      </c>
      <c r="AN14" s="151"/>
      <c r="AO14" s="295">
        <f>AO7+AO12</f>
        <v>3251110.5999999996</v>
      </c>
      <c r="AP14" s="295">
        <f>AP7+AP12</f>
        <v>3251110.5999999996</v>
      </c>
      <c r="AQ14" s="154">
        <f>(AO14-AK14)/AK14</f>
        <v>-4.9515841565873131E-2</v>
      </c>
      <c r="AR14" s="151"/>
      <c r="AS14" s="295">
        <f>AS7+AS12</f>
        <v>3626553.02</v>
      </c>
      <c r="AT14" s="295">
        <f>AT7+AT12</f>
        <v>2719914.77</v>
      </c>
      <c r="AU14" s="154">
        <f>(AS14-AO14)/AO14</f>
        <v>0.11548128199637393</v>
      </c>
      <c r="AV14" s="151"/>
      <c r="AW14" s="155">
        <f>AW7+AW12</f>
        <v>3823604.54</v>
      </c>
      <c r="AX14" s="295">
        <f>AX7+AX12</f>
        <v>197051.5199999999</v>
      </c>
      <c r="AY14" s="154">
        <f>(AW14-AS14)/AS14</f>
        <v>5.4335761510526603E-2</v>
      </c>
      <c r="AZ14" s="156"/>
    </row>
    <row r="15" spans="1:52" x14ac:dyDescent="0.25">
      <c r="D15" s="67"/>
      <c r="H15" s="67"/>
      <c r="L15" s="67"/>
      <c r="P15" s="67"/>
      <c r="T15" s="67"/>
      <c r="X15" s="67"/>
      <c r="AB15" s="67"/>
      <c r="AF15" s="67"/>
      <c r="AG15" s="67"/>
      <c r="AK15" s="296"/>
      <c r="AO15" s="296"/>
      <c r="AS15" s="296"/>
      <c r="AX15" s="106"/>
    </row>
    <row r="16" spans="1:52" s="61" customFormat="1" thickBot="1" x14ac:dyDescent="0.25">
      <c r="C16" s="61" t="s">
        <v>170</v>
      </c>
      <c r="D16" s="69"/>
      <c r="E16" s="68">
        <f>D14-E14</f>
        <v>0</v>
      </c>
      <c r="G16" s="65"/>
      <c r="H16" s="69"/>
      <c r="I16" s="68">
        <f>H14-I14</f>
        <v>0.77000000001862645</v>
      </c>
      <c r="K16" s="65"/>
      <c r="L16" s="69"/>
      <c r="M16" s="68">
        <f>L14-M14</f>
        <v>0</v>
      </c>
      <c r="O16" s="65"/>
      <c r="P16" s="69"/>
      <c r="Q16" s="68">
        <f>P14-Q14</f>
        <v>0</v>
      </c>
      <c r="S16" s="65"/>
      <c r="T16" s="69"/>
      <c r="U16" s="68">
        <f>T14-U14</f>
        <v>0</v>
      </c>
      <c r="W16" s="65"/>
      <c r="X16" s="69"/>
      <c r="Y16" s="68">
        <f>X14-Y14</f>
        <v>69253.64000000013</v>
      </c>
      <c r="AA16" s="65"/>
      <c r="AB16" s="69"/>
      <c r="AC16" s="68">
        <f>AB14-AC14</f>
        <v>0</v>
      </c>
      <c r="AE16" s="65"/>
      <c r="AF16" s="69"/>
      <c r="AG16" s="69"/>
      <c r="AH16" s="68">
        <f>AG14-AH14</f>
        <v>0</v>
      </c>
      <c r="AK16" s="69"/>
      <c r="AL16" s="68">
        <f>AK14-AL14</f>
        <v>0</v>
      </c>
      <c r="AN16" s="65"/>
      <c r="AO16" s="69"/>
      <c r="AP16" s="68">
        <f>AO14-AP14</f>
        <v>0</v>
      </c>
      <c r="AR16" s="65"/>
      <c r="AS16" s="69"/>
      <c r="AT16" s="68">
        <f>AS14-AT14</f>
        <v>906638.25</v>
      </c>
      <c r="AV16" s="65"/>
      <c r="AW16" s="70"/>
      <c r="AX16" s="70"/>
    </row>
    <row r="17" spans="3:51" s="61" customFormat="1" thickTop="1" x14ac:dyDescent="0.2">
      <c r="D17" s="69"/>
      <c r="E17" s="98"/>
      <c r="G17" s="65"/>
      <c r="H17" s="69"/>
      <c r="I17" s="98"/>
      <c r="K17" s="65"/>
      <c r="L17" s="69"/>
      <c r="M17" s="98"/>
      <c r="O17" s="65"/>
      <c r="P17" s="69"/>
      <c r="Q17" s="98"/>
      <c r="S17" s="65"/>
      <c r="T17" s="69"/>
      <c r="U17" s="98"/>
      <c r="W17" s="65"/>
      <c r="X17" s="69"/>
      <c r="Y17" s="98"/>
      <c r="AA17" s="65"/>
      <c r="AB17" s="69"/>
      <c r="AC17" s="98"/>
      <c r="AE17" s="65"/>
      <c r="AF17" s="69"/>
      <c r="AG17" s="69"/>
      <c r="AH17" s="98"/>
      <c r="AK17" s="69"/>
      <c r="AL17" s="98"/>
      <c r="AN17" s="65"/>
      <c r="AO17" s="69"/>
      <c r="AP17" s="98"/>
      <c r="AR17" s="65"/>
      <c r="AS17" s="69"/>
      <c r="AT17" s="98"/>
      <c r="AV17" s="65"/>
      <c r="AW17" s="70"/>
      <c r="AX17" s="70"/>
    </row>
    <row r="18" spans="3:51" x14ac:dyDescent="0.25">
      <c r="C18" s="197" t="s">
        <v>1855</v>
      </c>
      <c r="D18" s="67"/>
      <c r="H18" s="67"/>
      <c r="L18" s="67"/>
      <c r="P18" s="67"/>
      <c r="T18" s="67"/>
      <c r="X18" s="67"/>
      <c r="AB18" s="67"/>
      <c r="AF18" s="67"/>
      <c r="AG18" s="67"/>
      <c r="AK18" s="296"/>
      <c r="AO18" s="296"/>
      <c r="AS18" s="511" t="s">
        <v>1855</v>
      </c>
      <c r="AW18" s="511" t="s">
        <v>1855</v>
      </c>
    </row>
    <row r="19" spans="3:51" x14ac:dyDescent="0.25">
      <c r="C19" s="194" t="s">
        <v>1732</v>
      </c>
      <c r="D19" s="67"/>
      <c r="H19" s="67"/>
      <c r="L19" s="67"/>
      <c r="P19" s="67"/>
      <c r="T19" s="67"/>
      <c r="X19" s="67"/>
      <c r="AB19" s="67"/>
      <c r="AF19" s="67"/>
      <c r="AG19" s="67"/>
      <c r="AK19" s="296"/>
      <c r="AO19" s="508">
        <v>48</v>
      </c>
      <c r="AP19" s="512">
        <f>AO19/AO24</f>
        <v>0.11851851851851852</v>
      </c>
      <c r="AS19" s="508">
        <v>40</v>
      </c>
      <c r="AT19" s="512">
        <f>AS19/AS24</f>
        <v>9.8522167487684734E-2</v>
      </c>
      <c r="AW19" s="508">
        <v>38</v>
      </c>
      <c r="AX19" s="513">
        <f>AW19/AW24</f>
        <v>9.718670076726342E-2</v>
      </c>
    </row>
    <row r="20" spans="3:51" ht="14.25" x14ac:dyDescent="0.3">
      <c r="C20" s="194" t="s">
        <v>1731</v>
      </c>
      <c r="D20" s="67"/>
      <c r="H20" s="67"/>
      <c r="L20" s="67"/>
      <c r="P20" s="67"/>
      <c r="T20" s="67"/>
      <c r="X20" s="67"/>
      <c r="AB20" s="229" t="s">
        <v>966</v>
      </c>
      <c r="AC20" s="229"/>
      <c r="AD20" s="58"/>
      <c r="AE20" s="58"/>
      <c r="AN20" s="347"/>
      <c r="AO20" s="508">
        <v>68</v>
      </c>
      <c r="AP20" s="512">
        <f>AO20/AO24</f>
        <v>0.16790123456790124</v>
      </c>
      <c r="AR20" s="347"/>
      <c r="AS20" s="508">
        <v>69</v>
      </c>
      <c r="AT20" s="512">
        <f>AS20/AS24</f>
        <v>0.16995073891625614</v>
      </c>
      <c r="AV20" s="347"/>
      <c r="AW20" s="508">
        <v>67</v>
      </c>
      <c r="AX20" s="513">
        <f>AW20/AW24</f>
        <v>0.17135549872122763</v>
      </c>
    </row>
    <row r="21" spans="3:51" ht="14.25" x14ac:dyDescent="0.3">
      <c r="C21" s="515" t="s">
        <v>1733</v>
      </c>
      <c r="D21" s="67"/>
      <c r="H21" s="67"/>
      <c r="L21" s="67"/>
      <c r="P21" s="67"/>
      <c r="T21" s="67"/>
      <c r="X21" s="67"/>
      <c r="AB21" s="229" t="s">
        <v>968</v>
      </c>
      <c r="AC21" s="229"/>
      <c r="AD21" s="58"/>
      <c r="AE21" s="58"/>
      <c r="AN21" s="347"/>
      <c r="AO21" s="514">
        <v>238</v>
      </c>
      <c r="AP21" s="512">
        <f>AO21/AO24</f>
        <v>0.58765432098765435</v>
      </c>
      <c r="AR21" s="347"/>
      <c r="AS21" s="514">
        <v>231</v>
      </c>
      <c r="AT21" s="512">
        <f>AS21/AS24</f>
        <v>0.56896551724137934</v>
      </c>
      <c r="AV21" s="347"/>
      <c r="AW21" s="514">
        <v>224</v>
      </c>
      <c r="AX21" s="513">
        <f>AW21/AW24</f>
        <v>0.57289002557544755</v>
      </c>
      <c r="AY21" s="290"/>
    </row>
    <row r="22" spans="3:51" s="347" customFormat="1" ht="14.25" x14ac:dyDescent="0.3">
      <c r="C22" s="194" t="s">
        <v>1857</v>
      </c>
      <c r="D22" s="296"/>
      <c r="G22" s="290"/>
      <c r="H22" s="296"/>
      <c r="K22" s="290"/>
      <c r="L22" s="296"/>
      <c r="O22" s="290"/>
      <c r="P22" s="296"/>
      <c r="S22" s="290"/>
      <c r="T22" s="296"/>
      <c r="W22" s="290"/>
      <c r="X22" s="296"/>
      <c r="AA22" s="290"/>
      <c r="AB22" s="229"/>
      <c r="AC22" s="229"/>
      <c r="AD22" s="58"/>
      <c r="AE22" s="58"/>
      <c r="AO22" s="510">
        <f>SUM(AO19:AO21)</f>
        <v>354</v>
      </c>
      <c r="AP22" s="512"/>
      <c r="AS22" s="510">
        <f>SUM(AS19:AS21)</f>
        <v>340</v>
      </c>
      <c r="AT22" s="512"/>
      <c r="AW22" s="510">
        <f>SUM(AW19:AW21)</f>
        <v>329</v>
      </c>
      <c r="AX22" s="513"/>
      <c r="AY22" s="290"/>
    </row>
    <row r="23" spans="3:51" ht="15.75" x14ac:dyDescent="0.4">
      <c r="C23" s="515" t="s">
        <v>1854</v>
      </c>
      <c r="D23" s="67"/>
      <c r="H23" s="67"/>
      <c r="L23" s="67"/>
      <c r="P23" s="67"/>
      <c r="T23" s="67"/>
      <c r="X23" s="67"/>
      <c r="AB23" s="229" t="s">
        <v>967</v>
      </c>
      <c r="AC23" s="229"/>
      <c r="AD23" s="135"/>
      <c r="AE23" s="135"/>
      <c r="AN23" s="347"/>
      <c r="AO23" s="509">
        <v>51</v>
      </c>
      <c r="AP23" s="512">
        <f>AO23/AO24</f>
        <v>0.12592592592592591</v>
      </c>
      <c r="AR23" s="347"/>
      <c r="AS23" s="509">
        <v>66</v>
      </c>
      <c r="AT23" s="512">
        <f>AS23/AS24</f>
        <v>0.1625615763546798</v>
      </c>
      <c r="AV23" s="347"/>
      <c r="AW23" s="509">
        <v>62</v>
      </c>
      <c r="AX23" s="513">
        <f>AW23/AW24</f>
        <v>0.15856777493606139</v>
      </c>
    </row>
    <row r="24" spans="3:51" x14ac:dyDescent="0.25">
      <c r="C24" s="194" t="s">
        <v>1856</v>
      </c>
      <c r="D24" s="67"/>
      <c r="H24" s="67"/>
      <c r="L24" s="67"/>
      <c r="P24" s="67"/>
      <c r="T24" s="67"/>
      <c r="X24" s="67"/>
      <c r="AB24" s="212">
        <v>2382644.34</v>
      </c>
      <c r="AC24" s="212"/>
      <c r="AD24" s="62"/>
      <c r="AE24" s="139"/>
      <c r="AJ24" s="139"/>
      <c r="AN24" s="347"/>
      <c r="AO24" s="510">
        <f>SUM(AO22:AO23)</f>
        <v>405</v>
      </c>
      <c r="AP24" s="347"/>
      <c r="AR24" s="347"/>
      <c r="AS24" s="510">
        <f>SUM(AS22:AS23)</f>
        <v>406</v>
      </c>
      <c r="AV24" s="347"/>
      <c r="AW24" s="510">
        <f>SUM(AW22:AW23)</f>
        <v>391</v>
      </c>
      <c r="AX24" s="292"/>
      <c r="AY24" s="1"/>
    </row>
    <row r="25" spans="3:51" x14ac:dyDescent="0.25">
      <c r="D25" s="67"/>
      <c r="H25" s="67"/>
      <c r="L25" s="67"/>
      <c r="P25" s="67"/>
      <c r="T25" s="67"/>
      <c r="X25" s="67"/>
      <c r="AB25" s="67"/>
      <c r="AF25" s="67"/>
      <c r="AG25" s="67"/>
      <c r="AN25" s="347"/>
      <c r="AR25" s="347"/>
      <c r="AV25" s="347"/>
      <c r="AW25" s="292"/>
      <c r="AX25" s="473"/>
    </row>
    <row r="26" spans="3:51" x14ac:dyDescent="0.25">
      <c r="D26" s="67"/>
      <c r="H26" s="67"/>
      <c r="L26" s="67"/>
      <c r="P26" s="67"/>
      <c r="T26" s="67"/>
      <c r="X26" s="67"/>
      <c r="AB26" s="67"/>
      <c r="AF26" s="67"/>
      <c r="AG26" s="67"/>
      <c r="AN26" s="347"/>
      <c r="AR26" s="347"/>
      <c r="AV26" s="347"/>
      <c r="AW26" s="292"/>
      <c r="AX26" s="473"/>
    </row>
    <row r="27" spans="3:51" x14ac:dyDescent="0.25">
      <c r="D27" s="67"/>
      <c r="H27" s="67"/>
      <c r="L27" s="67"/>
      <c r="P27" s="67"/>
      <c r="T27" s="67"/>
      <c r="X27" s="67"/>
      <c r="AB27" s="67"/>
      <c r="AF27" s="67"/>
      <c r="AG27" s="67"/>
      <c r="AN27" s="347"/>
      <c r="AR27" s="347"/>
      <c r="AV27" s="347"/>
      <c r="AW27" s="292"/>
      <c r="AX27" s="473"/>
    </row>
    <row r="28" spans="3:51" x14ac:dyDescent="0.25">
      <c r="D28" s="67"/>
      <c r="H28" s="67"/>
      <c r="L28" s="67"/>
      <c r="P28" s="67"/>
      <c r="T28" s="67"/>
      <c r="X28" s="67"/>
      <c r="AB28" s="67"/>
      <c r="AF28" s="67"/>
      <c r="AG28" s="67"/>
      <c r="AK28" s="296"/>
      <c r="AO28" s="296"/>
      <c r="AS28" s="296"/>
    </row>
    <row r="29" spans="3:51" x14ac:dyDescent="0.25">
      <c r="D29" s="67"/>
      <c r="H29" s="67"/>
      <c r="L29" s="67"/>
      <c r="P29" s="67"/>
      <c r="T29" s="67"/>
      <c r="X29" s="67"/>
      <c r="AB29" s="67"/>
      <c r="AF29" s="67"/>
      <c r="AG29" s="67"/>
      <c r="AK29" s="296"/>
      <c r="AO29" s="296"/>
      <c r="AS29" s="296"/>
    </row>
    <row r="30" spans="3:51" x14ac:dyDescent="0.25">
      <c r="D30" s="67"/>
      <c r="H30" s="67"/>
      <c r="L30" s="67"/>
      <c r="P30" s="67"/>
      <c r="T30" s="67"/>
      <c r="X30" s="67"/>
      <c r="AB30" s="67"/>
      <c r="AF30" s="67"/>
      <c r="AG30" s="67"/>
      <c r="AK30" s="296"/>
      <c r="AO30" s="296"/>
      <c r="AS30" s="296"/>
    </row>
    <row r="31" spans="3:51" x14ac:dyDescent="0.25">
      <c r="D31" s="67"/>
      <c r="H31" s="67"/>
      <c r="L31" s="67"/>
      <c r="P31" s="67"/>
      <c r="T31" s="67"/>
      <c r="X31" s="67"/>
      <c r="AB31" s="67"/>
      <c r="AF31" s="67"/>
      <c r="AG31" s="67"/>
      <c r="AK31" s="296"/>
      <c r="AO31" s="296"/>
      <c r="AS31" s="296"/>
    </row>
    <row r="32" spans="3:51" x14ac:dyDescent="0.25">
      <c r="D32" s="67"/>
      <c r="H32" s="67"/>
      <c r="L32" s="67"/>
      <c r="P32" s="67"/>
      <c r="T32" s="67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H33" s="67"/>
      <c r="L33" s="67"/>
      <c r="P33" s="67"/>
      <c r="T33" s="67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H34" s="67"/>
      <c r="L34" s="67"/>
      <c r="P34" s="67"/>
      <c r="T34" s="67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296" t="s">
        <v>1128</v>
      </c>
      <c r="E127" s="135">
        <v>30.35</v>
      </c>
      <c r="F127" s="135">
        <v>25</v>
      </c>
      <c r="G127" s="290"/>
      <c r="H127" s="296"/>
      <c r="I127" s="287"/>
      <c r="J127" s="28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86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BI398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22.5703125" style="106" customWidth="1"/>
    <col min="2" max="2" width="5" style="106" customWidth="1"/>
    <col min="3" max="3" width="30.140625" style="106" customWidth="1"/>
    <col min="4" max="5" width="11.5703125" style="135" bestFit="1" customWidth="1"/>
    <col min="6" max="6" width="8" style="135" bestFit="1" customWidth="1"/>
    <col min="7" max="7" width="1.42578125" style="137" customWidth="1"/>
    <col min="8" max="9" width="11.5703125" style="135" bestFit="1" customWidth="1"/>
    <col min="10" max="10" width="7.28515625" style="135" bestFit="1" customWidth="1"/>
    <col min="11" max="11" width="1.42578125" style="137" customWidth="1"/>
    <col min="12" max="13" width="11.5703125" style="135" bestFit="1" customWidth="1"/>
    <col min="14" max="14" width="7.28515625" style="135" bestFit="1" customWidth="1"/>
    <col min="15" max="15" width="1.42578125" style="137" customWidth="1"/>
    <col min="16" max="17" width="11.5703125" style="135" bestFit="1" customWidth="1"/>
    <col min="18" max="18" width="7.28515625" style="135" bestFit="1" customWidth="1"/>
    <col min="19" max="19" width="1.42578125" style="137" customWidth="1"/>
    <col min="20" max="21" width="11.5703125" style="106" bestFit="1" customWidth="1"/>
    <col min="22" max="22" width="7.28515625" style="106" bestFit="1" customWidth="1"/>
    <col min="23" max="23" width="1.42578125" style="59" customWidth="1"/>
    <col min="24" max="25" width="11.5703125" style="106" customWidth="1"/>
    <col min="26" max="26" width="7.7109375" style="106" bestFit="1" customWidth="1"/>
    <col min="27" max="27" width="1.42578125" style="59" customWidth="1"/>
    <col min="28" max="29" width="11.5703125" style="106" customWidth="1"/>
    <col min="30" max="30" width="8.28515625" style="106" bestFit="1" customWidth="1"/>
    <col min="31" max="31" width="1.42578125" style="137" customWidth="1"/>
    <col min="32" max="34" width="11.5703125" style="135" customWidth="1"/>
    <col min="35" max="35" width="8.28515625" style="135" bestFit="1" customWidth="1"/>
    <col min="36" max="36" width="1.85546875" style="106" customWidth="1"/>
    <col min="37" max="38" width="11.5703125" style="347" customWidth="1"/>
    <col min="39" max="39" width="8.28515625" style="35" bestFit="1" customWidth="1"/>
    <col min="40" max="40" width="3" style="290" customWidth="1"/>
    <col min="41" max="41" width="11.5703125" style="287" customWidth="1"/>
    <col min="42" max="42" width="11.5703125" style="287" bestFit="1" customWidth="1"/>
    <col min="43" max="43" width="8.28515625" style="35" bestFit="1" customWidth="1"/>
    <col min="44" max="44" width="3" style="290" customWidth="1"/>
    <col min="45" max="45" width="11.5703125" style="347" customWidth="1"/>
    <col min="46" max="46" width="11.5703125" style="347" bestFit="1" customWidth="1"/>
    <col min="47" max="47" width="8.5703125" style="35" bestFit="1" customWidth="1"/>
    <col min="48" max="48" width="3" style="290" hidden="1" customWidth="1"/>
    <col min="49" max="49" width="12" style="60" hidden="1" customWidth="1"/>
    <col min="50" max="50" width="12.28515625" style="60" hidden="1" customWidth="1"/>
    <col min="51" max="51" width="11.7109375" style="106" hidden="1" customWidth="1"/>
    <col min="52" max="52" width="43.5703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1481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564</v>
      </c>
      <c r="B6" s="66" t="str">
        <f>MID(A6,14,4)</f>
        <v>5135</v>
      </c>
      <c r="C6" s="106" t="s">
        <v>1396</v>
      </c>
      <c r="D6" s="168">
        <v>50959.39</v>
      </c>
      <c r="E6" s="168">
        <v>55276.1</v>
      </c>
      <c r="F6" s="139"/>
      <c r="H6" s="168">
        <v>52085</v>
      </c>
      <c r="I6" s="168">
        <v>53964.35</v>
      </c>
      <c r="J6" s="139"/>
      <c r="L6" s="168">
        <v>53651.16</v>
      </c>
      <c r="M6" s="168">
        <v>52863.19</v>
      </c>
      <c r="N6" s="139"/>
      <c r="P6" s="168">
        <v>54935.28</v>
      </c>
      <c r="Q6" s="168">
        <v>56605.97</v>
      </c>
      <c r="R6" s="139"/>
      <c r="T6" s="107">
        <v>55765.26</v>
      </c>
      <c r="U6" s="107">
        <v>50049.9</v>
      </c>
      <c r="V6" s="38"/>
      <c r="X6" s="107">
        <v>56700.59</v>
      </c>
      <c r="Y6" s="107">
        <v>58803.18</v>
      </c>
      <c r="Z6" s="38">
        <v>1.6772628693921529E-2</v>
      </c>
      <c r="AB6" s="107">
        <v>57049.38</v>
      </c>
      <c r="AC6" s="107">
        <v>62422.87</v>
      </c>
      <c r="AD6" s="38">
        <f>(AB6-X6)/X6</f>
        <v>6.1514351085235775E-3</v>
      </c>
      <c r="AF6" s="108">
        <v>57613.14</v>
      </c>
      <c r="AG6" s="278">
        <v>62790.65</v>
      </c>
      <c r="AH6" s="168">
        <v>67350.42</v>
      </c>
      <c r="AI6" s="139">
        <f>(AG6-AB6)/AB6</f>
        <v>0.1006368517940073</v>
      </c>
      <c r="AJ6" s="38"/>
      <c r="AK6" s="348">
        <v>64926.36</v>
      </c>
      <c r="AL6" s="348">
        <v>72845.23</v>
      </c>
      <c r="AM6" s="132">
        <f>(AK6-AG6)/AG6</f>
        <v>3.4013185084084956E-2</v>
      </c>
      <c r="AO6" s="348">
        <v>91558.8</v>
      </c>
      <c r="AP6" s="291">
        <v>91558.8</v>
      </c>
      <c r="AQ6" s="132">
        <f>(AO6-AK6)/AK6</f>
        <v>0.41019456504261137</v>
      </c>
      <c r="AS6" s="348">
        <v>96173.28</v>
      </c>
      <c r="AT6" s="348">
        <v>45507.28</v>
      </c>
      <c r="AU6" s="132">
        <f>(AS6-AO6)/AO6</f>
        <v>5.0399087799315803E-2</v>
      </c>
      <c r="AW6" s="108" t="e">
        <f>#REF!</f>
        <v>#REF!</v>
      </c>
      <c r="AX6" s="168" t="e">
        <f>AW6-AS6</f>
        <v>#REF!</v>
      </c>
      <c r="AY6" s="132" t="e">
        <f>(AW6-AS6)/AS6</f>
        <v>#REF!</v>
      </c>
      <c r="AZ6" s="343" t="s">
        <v>1594</v>
      </c>
    </row>
    <row r="7" spans="1:52" s="347" customFormat="1" x14ac:dyDescent="0.25">
      <c r="A7" s="349" t="s">
        <v>1862</v>
      </c>
      <c r="B7" s="347">
        <v>5130</v>
      </c>
      <c r="C7" s="347" t="s">
        <v>1658</v>
      </c>
      <c r="D7" s="348"/>
      <c r="E7" s="348"/>
      <c r="F7" s="289"/>
      <c r="G7" s="290"/>
      <c r="H7" s="348"/>
      <c r="I7" s="348"/>
      <c r="J7" s="289"/>
      <c r="K7" s="290"/>
      <c r="L7" s="348"/>
      <c r="M7" s="348"/>
      <c r="N7" s="289"/>
      <c r="O7" s="290"/>
      <c r="P7" s="348"/>
      <c r="Q7" s="348"/>
      <c r="R7" s="289"/>
      <c r="S7" s="290"/>
      <c r="T7" s="348"/>
      <c r="U7" s="348"/>
      <c r="V7" s="289"/>
      <c r="W7" s="290"/>
      <c r="X7" s="348"/>
      <c r="Y7" s="348"/>
      <c r="Z7" s="289"/>
      <c r="AA7" s="290"/>
      <c r="AB7" s="348"/>
      <c r="AC7" s="348"/>
      <c r="AD7" s="289"/>
      <c r="AE7" s="290"/>
      <c r="AF7" s="342"/>
      <c r="AG7" s="278"/>
      <c r="AH7" s="348"/>
      <c r="AI7" s="289"/>
      <c r="AJ7" s="289"/>
      <c r="AK7" s="348"/>
      <c r="AL7" s="348"/>
      <c r="AM7" s="132"/>
      <c r="AN7" s="290"/>
      <c r="AO7" s="348"/>
      <c r="AP7" s="348">
        <v>1688.26</v>
      </c>
      <c r="AQ7" s="132"/>
      <c r="AR7" s="290"/>
      <c r="AS7" s="348">
        <v>2500</v>
      </c>
      <c r="AT7" s="348">
        <v>0</v>
      </c>
      <c r="AU7" s="132"/>
      <c r="AV7" s="290"/>
      <c r="AW7" s="342" t="e">
        <f>#REF!</f>
        <v>#REF!</v>
      </c>
      <c r="AX7" s="348" t="e">
        <f t="shared" ref="AX7:AX10" si="0">AW7-AS7</f>
        <v>#REF!</v>
      </c>
      <c r="AY7" s="132"/>
      <c r="AZ7" s="451" t="s">
        <v>1659</v>
      </c>
    </row>
    <row r="8" spans="1:52" x14ac:dyDescent="0.25">
      <c r="A8" s="106" t="s">
        <v>565</v>
      </c>
      <c r="B8" s="66" t="str">
        <f>MID(A8,14,4)</f>
        <v>5142</v>
      </c>
      <c r="C8" s="106" t="s">
        <v>1088</v>
      </c>
      <c r="D8" s="168">
        <v>508</v>
      </c>
      <c r="E8" s="168">
        <v>508</v>
      </c>
      <c r="F8" s="139"/>
      <c r="H8" s="168">
        <v>521</v>
      </c>
      <c r="I8" s="168">
        <v>521</v>
      </c>
      <c r="J8" s="139"/>
      <c r="L8" s="168">
        <v>536.51</v>
      </c>
      <c r="M8" s="168">
        <v>536.51</v>
      </c>
      <c r="N8" s="139"/>
      <c r="P8" s="168">
        <v>549.35</v>
      </c>
      <c r="Q8" s="168">
        <v>549.35</v>
      </c>
      <c r="R8" s="139"/>
      <c r="T8" s="168">
        <v>1115.31</v>
      </c>
      <c r="U8" s="168">
        <v>1115.31</v>
      </c>
      <c r="V8" s="139"/>
      <c r="W8" s="137"/>
      <c r="X8" s="168">
        <v>1134.01</v>
      </c>
      <c r="Y8" s="168">
        <v>1134.01</v>
      </c>
      <c r="Z8" s="139">
        <v>1.6766638871703873E-2</v>
      </c>
      <c r="AA8" s="137"/>
      <c r="AB8" s="168">
        <v>1140.99</v>
      </c>
      <c r="AC8" s="168">
        <v>1141.01</v>
      </c>
      <c r="AD8" s="139">
        <f>(AB8-X8)/X8</f>
        <v>6.1551485436636523E-3</v>
      </c>
      <c r="AF8" s="108">
        <v>1152.26</v>
      </c>
      <c r="AG8" s="278">
        <v>1231.19</v>
      </c>
      <c r="AH8" s="168">
        <v>1231.19</v>
      </c>
      <c r="AI8" s="139">
        <f t="shared" ref="AI8:AI45" si="1">(AG8-AB8)/AB8</f>
        <v>7.9054154725282474E-2</v>
      </c>
      <c r="AJ8" s="38"/>
      <c r="AK8" s="348">
        <v>1298.53</v>
      </c>
      <c r="AL8" s="348">
        <v>1298.53</v>
      </c>
      <c r="AM8" s="132">
        <f>(AK8-AG8)/AG8</f>
        <v>5.4695051129395073E-2</v>
      </c>
      <c r="AO8" s="291">
        <v>2746.76</v>
      </c>
      <c r="AP8" s="291">
        <v>2746.76</v>
      </c>
      <c r="AQ8" s="132">
        <f>(AO8-AK8)/AK8</f>
        <v>1.1152842059867698</v>
      </c>
      <c r="AS8" s="348">
        <v>2885.2</v>
      </c>
      <c r="AT8" s="348">
        <v>0</v>
      </c>
      <c r="AU8" s="132">
        <f>(AS8-AO8)/AO8</f>
        <v>5.0401199959224534E-2</v>
      </c>
      <c r="AW8" s="108" t="e">
        <f>#REF!</f>
        <v>#REF!</v>
      </c>
      <c r="AX8" s="348" t="e">
        <f t="shared" si="0"/>
        <v>#REF!</v>
      </c>
      <c r="AY8" s="132" t="e">
        <f>(AW8-AS8)/AS8</f>
        <v>#REF!</v>
      </c>
      <c r="AZ8" s="293" t="s">
        <v>1408</v>
      </c>
    </row>
    <row r="9" spans="1:52" ht="15" x14ac:dyDescent="0.25">
      <c r="A9" s="106" t="s">
        <v>563</v>
      </c>
      <c r="B9" s="66" t="str">
        <f>MID(A9,14,4)</f>
        <v>5120</v>
      </c>
      <c r="C9" s="106" t="s">
        <v>1326</v>
      </c>
      <c r="D9" s="168">
        <v>11000</v>
      </c>
      <c r="E9" s="168">
        <v>6683.29</v>
      </c>
      <c r="F9" s="139"/>
      <c r="H9" s="168">
        <v>11000</v>
      </c>
      <c r="I9" s="168">
        <v>12418.86</v>
      </c>
      <c r="J9" s="139"/>
      <c r="L9" s="168">
        <v>13000</v>
      </c>
      <c r="M9" s="168">
        <v>12749.56</v>
      </c>
      <c r="N9" s="139"/>
      <c r="P9" s="168">
        <v>13000</v>
      </c>
      <c r="Q9" s="168">
        <v>14220.87</v>
      </c>
      <c r="R9" s="139"/>
      <c r="T9" s="168">
        <v>13000</v>
      </c>
      <c r="U9" s="168">
        <v>13336.45</v>
      </c>
      <c r="V9" s="139"/>
      <c r="W9" s="137"/>
      <c r="X9" s="168">
        <v>13000</v>
      </c>
      <c r="Y9" s="168">
        <v>10954.16</v>
      </c>
      <c r="Z9" s="139">
        <v>0</v>
      </c>
      <c r="AA9" s="137"/>
      <c r="AB9" s="168">
        <v>13000</v>
      </c>
      <c r="AC9" s="168">
        <v>13430.19</v>
      </c>
      <c r="AD9" s="139">
        <f>(AB9-X9)/X9</f>
        <v>0</v>
      </c>
      <c r="AF9" s="108">
        <v>30000</v>
      </c>
      <c r="AG9" s="278">
        <v>30000</v>
      </c>
      <c r="AH9" s="168">
        <v>12215.18</v>
      </c>
      <c r="AI9" s="139">
        <f t="shared" si="1"/>
        <v>1.3076923076923077</v>
      </c>
      <c r="AJ9" s="38"/>
      <c r="AK9" s="348">
        <v>30000</v>
      </c>
      <c r="AL9" s="348">
        <v>33267.300000000003</v>
      </c>
      <c r="AM9" s="132">
        <f>(AK9-AG9)/AG9</f>
        <v>0</v>
      </c>
      <c r="AO9" s="291">
        <v>30000</v>
      </c>
      <c r="AP9" s="291">
        <v>28332.61</v>
      </c>
      <c r="AQ9" s="132">
        <f>(AO9-AK9)/AK9</f>
        <v>0</v>
      </c>
      <c r="AS9" s="348">
        <v>30000</v>
      </c>
      <c r="AT9" s="348">
        <v>9060.1299999999992</v>
      </c>
      <c r="AU9" s="132">
        <f>(AS9-AO9)/AO9</f>
        <v>0</v>
      </c>
      <c r="AW9" s="300" t="e">
        <f>#REF!</f>
        <v>#REF!</v>
      </c>
      <c r="AX9" s="348" t="e">
        <f t="shared" si="0"/>
        <v>#REF!</v>
      </c>
      <c r="AY9" s="132" t="e">
        <f>(AW9-AS9)/AS9</f>
        <v>#REF!</v>
      </c>
      <c r="AZ9" s="330" t="s">
        <v>1409</v>
      </c>
    </row>
    <row r="10" spans="1:52" x14ac:dyDescent="0.25">
      <c r="A10" s="106" t="s">
        <v>561</v>
      </c>
      <c r="B10" s="66" t="str">
        <f>MID(A10,14,4)</f>
        <v>5101</v>
      </c>
      <c r="C10" s="106" t="s">
        <v>1036</v>
      </c>
      <c r="D10" s="168">
        <v>50</v>
      </c>
      <c r="E10" s="168">
        <v>50</v>
      </c>
      <c r="F10" s="139"/>
      <c r="H10" s="168">
        <v>50</v>
      </c>
      <c r="I10" s="168">
        <v>50</v>
      </c>
      <c r="J10" s="139"/>
      <c r="L10" s="168">
        <v>50</v>
      </c>
      <c r="M10" s="168">
        <v>50</v>
      </c>
      <c r="N10" s="139"/>
      <c r="P10" s="168">
        <v>50</v>
      </c>
      <c r="Q10" s="168">
        <v>50</v>
      </c>
      <c r="R10" s="139"/>
      <c r="T10" s="168">
        <v>50</v>
      </c>
      <c r="U10" s="168">
        <v>50</v>
      </c>
      <c r="V10" s="139"/>
      <c r="W10" s="137"/>
      <c r="X10" s="168">
        <v>50</v>
      </c>
      <c r="Y10" s="168">
        <v>50</v>
      </c>
      <c r="Z10" s="139">
        <v>0</v>
      </c>
      <c r="AA10" s="137"/>
      <c r="AB10" s="168">
        <v>50</v>
      </c>
      <c r="AC10" s="168">
        <v>50</v>
      </c>
      <c r="AD10" s="139">
        <f>(AB10-X10)/X10</f>
        <v>0</v>
      </c>
      <c r="AF10" s="108">
        <v>50</v>
      </c>
      <c r="AG10" s="278">
        <v>50</v>
      </c>
      <c r="AH10" s="168">
        <v>50</v>
      </c>
      <c r="AI10" s="139">
        <f t="shared" si="1"/>
        <v>0</v>
      </c>
      <c r="AJ10" s="38"/>
      <c r="AK10" s="348">
        <v>50</v>
      </c>
      <c r="AL10" s="348">
        <v>50</v>
      </c>
      <c r="AM10" s="132">
        <f>(AK10-AG10)/AG10</f>
        <v>0</v>
      </c>
      <c r="AO10" s="291">
        <v>50</v>
      </c>
      <c r="AP10" s="291">
        <v>50</v>
      </c>
      <c r="AQ10" s="132">
        <f>(AO10-AK10)/AK10</f>
        <v>0</v>
      </c>
      <c r="AS10" s="348">
        <v>50</v>
      </c>
      <c r="AT10" s="348">
        <v>0</v>
      </c>
      <c r="AU10" s="132">
        <f>(AS10-AO10)/AO10</f>
        <v>0</v>
      </c>
      <c r="AW10" s="300">
        <v>50</v>
      </c>
      <c r="AX10" s="348">
        <f t="shared" si="0"/>
        <v>0</v>
      </c>
      <c r="AY10" s="132">
        <f>(AW10-AS10)/AS10</f>
        <v>0</v>
      </c>
      <c r="AZ10" s="111" t="s">
        <v>562</v>
      </c>
    </row>
    <row r="11" spans="1:52" s="64" customFormat="1" x14ac:dyDescent="0.25">
      <c r="A11" s="147"/>
      <c r="B11" s="147"/>
      <c r="C11" s="147" t="s">
        <v>26</v>
      </c>
      <c r="D11" s="148">
        <f>SUM(D6:D10)</f>
        <v>62517.39</v>
      </c>
      <c r="E11" s="148">
        <f>SUM(E6:E10)</f>
        <v>62517.39</v>
      </c>
      <c r="F11" s="149">
        <v>6</v>
      </c>
      <c r="G11" s="147"/>
      <c r="H11" s="148">
        <f>SUM(H6:H10)</f>
        <v>63656</v>
      </c>
      <c r="I11" s="148">
        <f>SUM(I6:I10)</f>
        <v>66954.209999999992</v>
      </c>
      <c r="J11" s="149">
        <v>5.6300000000000003E-2</v>
      </c>
      <c r="K11" s="147"/>
      <c r="L11" s="148">
        <f>SUM(L6:L10)</f>
        <v>67237.670000000013</v>
      </c>
      <c r="M11" s="148">
        <f>SUM(M6:M10)</f>
        <v>66199.260000000009</v>
      </c>
      <c r="N11" s="149">
        <v>5.6300000000000003E-2</v>
      </c>
      <c r="O11" s="147"/>
      <c r="P11" s="148">
        <f>SUM(P6:P10)</f>
        <v>68534.63</v>
      </c>
      <c r="Q11" s="148">
        <f>SUM(Q6:Q10)</f>
        <v>71426.19</v>
      </c>
      <c r="R11" s="149">
        <v>5.6300000000000003E-2</v>
      </c>
      <c r="S11" s="147"/>
      <c r="T11" s="148">
        <f>SUM(T6:T10)</f>
        <v>69930.570000000007</v>
      </c>
      <c r="U11" s="148">
        <f>SUM(U6:U10)</f>
        <v>64551.66</v>
      </c>
      <c r="V11" s="149">
        <v>5.6300000000000003E-2</v>
      </c>
      <c r="W11" s="147"/>
      <c r="X11" s="148">
        <f>SUM(X6:X10)</f>
        <v>70884.600000000006</v>
      </c>
      <c r="Y11" s="148">
        <f>SUM(Y6:Y10)</f>
        <v>70941.350000000006</v>
      </c>
      <c r="Z11" s="149">
        <f>(X11-T11)/T11</f>
        <v>1.3642531442257638E-2</v>
      </c>
      <c r="AA11" s="147"/>
      <c r="AB11" s="148">
        <f>SUM(AB6:AB10)</f>
        <v>71240.37</v>
      </c>
      <c r="AC11" s="148">
        <f>SUM(AC6:AC10)</f>
        <v>77044.070000000007</v>
      </c>
      <c r="AD11" s="149">
        <f>(AB11-X11)/X11</f>
        <v>5.0190027170921398E-3</v>
      </c>
      <c r="AE11" s="147"/>
      <c r="AF11" s="150">
        <f>SUM(AF6:AF10)</f>
        <v>88815.4</v>
      </c>
      <c r="AG11" s="279">
        <f>SUM(AG6:AG10)</f>
        <v>94071.84</v>
      </c>
      <c r="AH11" s="148">
        <f>SUM(AH6:AH10)</f>
        <v>80846.790000000008</v>
      </c>
      <c r="AI11" s="149">
        <f t="shared" si="1"/>
        <v>0.32048500028846005</v>
      </c>
      <c r="AJ11" s="149"/>
      <c r="AK11" s="148">
        <f>SUM(AK6:AK10)</f>
        <v>96274.89</v>
      </c>
      <c r="AL11" s="148">
        <f>SUM(AL6:AL10)</f>
        <v>107461.06</v>
      </c>
      <c r="AM11" s="326">
        <f>(AK11-AG11)/AG11</f>
        <v>2.341880418199541E-2</v>
      </c>
      <c r="AN11" s="147"/>
      <c r="AO11" s="148">
        <f>SUM(AO6:AO10)</f>
        <v>124355.56</v>
      </c>
      <c r="AP11" s="148">
        <f>SUM(AP6:AP10)</f>
        <v>124376.43</v>
      </c>
      <c r="AQ11" s="326">
        <f>(AO11-AK11)/AK11</f>
        <v>0.29167179521056841</v>
      </c>
      <c r="AR11" s="147"/>
      <c r="AS11" s="148">
        <f>SUM(AS6:AS10)</f>
        <v>131608.47999999998</v>
      </c>
      <c r="AT11" s="148">
        <f>SUM(AT6:AT10)</f>
        <v>54567.409999999996</v>
      </c>
      <c r="AU11" s="326">
        <f>(AS11-AO11)/AO11</f>
        <v>5.8324050810434083E-2</v>
      </c>
      <c r="AV11" s="147"/>
      <c r="AW11" s="150" t="e">
        <f>SUM(AW6:AW10)</f>
        <v>#REF!</v>
      </c>
      <c r="AX11" s="150" t="e">
        <f>SUM(AX6:AX10)</f>
        <v>#REF!</v>
      </c>
      <c r="AY11" s="326" t="e">
        <f>(AW11-AS11)/AS11</f>
        <v>#REF!</v>
      </c>
      <c r="AZ11" s="147"/>
    </row>
    <row r="12" spans="1:52" x14ac:dyDescent="0.25">
      <c r="D12" s="62"/>
      <c r="E12" s="62"/>
      <c r="F12" s="139"/>
      <c r="H12" s="62"/>
      <c r="I12" s="62"/>
      <c r="J12" s="139"/>
      <c r="L12" s="62"/>
      <c r="M12" s="62"/>
      <c r="N12" s="139"/>
      <c r="P12" s="62"/>
      <c r="Q12" s="62"/>
      <c r="R12" s="139"/>
      <c r="T12" s="62"/>
      <c r="U12" s="62"/>
      <c r="V12" s="38"/>
      <c r="X12" s="62"/>
      <c r="Y12" s="62"/>
      <c r="Z12" s="38"/>
      <c r="AB12" s="62"/>
      <c r="AC12" s="62"/>
      <c r="AD12" s="38"/>
      <c r="AF12" s="62"/>
      <c r="AG12" s="62"/>
      <c r="AH12" s="62"/>
      <c r="AI12" s="139"/>
      <c r="AJ12" s="38"/>
      <c r="AK12" s="62"/>
      <c r="AL12" s="62"/>
      <c r="AM12" s="132"/>
      <c r="AO12" s="62"/>
      <c r="AP12" s="62"/>
      <c r="AQ12" s="132"/>
      <c r="AS12" s="62"/>
      <c r="AT12" s="62"/>
      <c r="AU12" s="132"/>
      <c r="AX12" s="62"/>
      <c r="AY12" s="132"/>
    </row>
    <row r="13" spans="1:52" x14ac:dyDescent="0.25">
      <c r="C13" s="61" t="s">
        <v>166</v>
      </c>
      <c r="D13" s="62"/>
      <c r="E13" s="62"/>
      <c r="F13" s="139"/>
      <c r="H13" s="62"/>
      <c r="I13" s="62"/>
      <c r="J13" s="139"/>
      <c r="L13" s="62"/>
      <c r="M13" s="62"/>
      <c r="N13" s="139"/>
      <c r="P13" s="62"/>
      <c r="Q13" s="62"/>
      <c r="R13" s="139"/>
      <c r="T13" s="62"/>
      <c r="U13" s="62"/>
      <c r="V13" s="38"/>
      <c r="X13" s="62"/>
      <c r="Y13" s="62"/>
      <c r="Z13" s="38"/>
      <c r="AB13" s="62"/>
      <c r="AC13" s="62"/>
      <c r="AD13" s="38"/>
      <c r="AF13" s="62"/>
      <c r="AG13" s="62"/>
      <c r="AH13" s="62"/>
      <c r="AI13" s="139"/>
      <c r="AJ13" s="38"/>
      <c r="AK13" s="62"/>
      <c r="AL13" s="62"/>
      <c r="AM13" s="132"/>
      <c r="AO13" s="62"/>
      <c r="AP13" s="62"/>
      <c r="AQ13" s="132"/>
      <c r="AS13" s="62"/>
      <c r="AT13" s="62"/>
      <c r="AU13" s="132"/>
      <c r="AX13" s="62"/>
      <c r="AY13" s="132"/>
      <c r="AZ13" s="61"/>
    </row>
    <row r="14" spans="1:52" x14ac:dyDescent="0.25">
      <c r="A14" s="106" t="s">
        <v>566</v>
      </c>
      <c r="B14" s="66" t="str">
        <f t="shared" ref="B14:B35" si="2">MID(A14,14,4)</f>
        <v>5210</v>
      </c>
      <c r="C14" s="106" t="s">
        <v>1230</v>
      </c>
      <c r="D14" s="168">
        <v>300</v>
      </c>
      <c r="E14" s="168">
        <v>242.49</v>
      </c>
      <c r="F14" s="139"/>
      <c r="H14" s="168">
        <v>300</v>
      </c>
      <c r="I14" s="168">
        <v>85.2</v>
      </c>
      <c r="J14" s="139"/>
      <c r="L14" s="168">
        <v>300</v>
      </c>
      <c r="M14" s="168">
        <v>291.75</v>
      </c>
      <c r="N14" s="139"/>
      <c r="P14" s="168">
        <v>300</v>
      </c>
      <c r="Q14" s="168">
        <v>135.91</v>
      </c>
      <c r="R14" s="139"/>
      <c r="T14" s="168">
        <v>300</v>
      </c>
      <c r="U14" s="168">
        <v>232.37</v>
      </c>
      <c r="V14" s="139"/>
      <c r="W14" s="137"/>
      <c r="X14" s="168">
        <v>300</v>
      </c>
      <c r="Y14" s="168">
        <v>479.42</v>
      </c>
      <c r="Z14" s="139">
        <v>0</v>
      </c>
      <c r="AA14" s="137"/>
      <c r="AB14" s="168">
        <v>300</v>
      </c>
      <c r="AC14" s="168">
        <v>345.27</v>
      </c>
      <c r="AD14" s="139">
        <f t="shared" ref="AD14:AD42" si="3">(AB14-X14)/X14</f>
        <v>0</v>
      </c>
      <c r="AF14" s="168">
        <v>300</v>
      </c>
      <c r="AG14" s="168">
        <v>300</v>
      </c>
      <c r="AH14" s="168">
        <v>381.51</v>
      </c>
      <c r="AI14" s="139">
        <f t="shared" si="1"/>
        <v>0</v>
      </c>
      <c r="AJ14" s="38"/>
      <c r="AK14" s="348">
        <v>300</v>
      </c>
      <c r="AL14" s="348">
        <v>1.41</v>
      </c>
      <c r="AM14" s="132">
        <f t="shared" ref="AM14:AM29" si="4">(AK14-AG14)/AG14</f>
        <v>0</v>
      </c>
      <c r="AO14" s="291">
        <v>300</v>
      </c>
      <c r="AP14" s="291">
        <v>0</v>
      </c>
      <c r="AQ14" s="132">
        <f t="shared" ref="AQ14:AQ29" si="5">(AO14-AK14)/AK14</f>
        <v>0</v>
      </c>
      <c r="AS14" s="348">
        <v>300</v>
      </c>
      <c r="AT14" s="348">
        <v>0</v>
      </c>
      <c r="AU14" s="132">
        <f t="shared" ref="AU14:AU29" si="6">(AS14-AO14)/AO14</f>
        <v>0</v>
      </c>
      <c r="AW14" s="108">
        <v>300</v>
      </c>
      <c r="AX14" s="348">
        <f t="shared" ref="AX14:AX42" si="7">AW14-AS14</f>
        <v>0</v>
      </c>
      <c r="AY14" s="132">
        <f t="shared" ref="AY14:AY29" si="8">(AW14-AS14)/AS14</f>
        <v>0</v>
      </c>
      <c r="AZ14" s="293" t="s">
        <v>1094</v>
      </c>
    </row>
    <row r="15" spans="1:52" x14ac:dyDescent="0.25">
      <c r="A15" s="106" t="s">
        <v>567</v>
      </c>
      <c r="B15" s="66" t="str">
        <f t="shared" si="2"/>
        <v>5211</v>
      </c>
      <c r="C15" s="106" t="s">
        <v>1232</v>
      </c>
      <c r="D15" s="168">
        <v>750</v>
      </c>
      <c r="E15" s="168">
        <v>611.16</v>
      </c>
      <c r="F15" s="139"/>
      <c r="H15" s="168">
        <v>750</v>
      </c>
      <c r="I15" s="168">
        <v>595.84</v>
      </c>
      <c r="J15" s="139"/>
      <c r="L15" s="168">
        <v>750</v>
      </c>
      <c r="M15" s="168">
        <v>714.23</v>
      </c>
      <c r="N15" s="139"/>
      <c r="P15" s="168">
        <v>750</v>
      </c>
      <c r="Q15" s="168">
        <v>953.37</v>
      </c>
      <c r="R15" s="139"/>
      <c r="T15" s="168">
        <v>750</v>
      </c>
      <c r="U15" s="168">
        <v>602.39</v>
      </c>
      <c r="V15" s="139"/>
      <c r="W15" s="137"/>
      <c r="X15" s="168">
        <v>750</v>
      </c>
      <c r="Y15" s="168">
        <v>820.03</v>
      </c>
      <c r="Z15" s="139">
        <v>0</v>
      </c>
      <c r="AA15" s="137"/>
      <c r="AB15" s="168">
        <v>750</v>
      </c>
      <c r="AC15" s="168">
        <v>701.1</v>
      </c>
      <c r="AD15" s="139">
        <f t="shared" si="3"/>
        <v>0</v>
      </c>
      <c r="AF15" s="168">
        <v>750</v>
      </c>
      <c r="AG15" s="168">
        <v>750</v>
      </c>
      <c r="AH15" s="168">
        <v>713.8</v>
      </c>
      <c r="AI15" s="139">
        <f t="shared" si="1"/>
        <v>0</v>
      </c>
      <c r="AJ15" s="38"/>
      <c r="AK15" s="348">
        <v>750</v>
      </c>
      <c r="AL15" s="348">
        <v>463.39</v>
      </c>
      <c r="AM15" s="132">
        <f t="shared" si="4"/>
        <v>0</v>
      </c>
      <c r="AO15" s="291">
        <v>750</v>
      </c>
      <c r="AP15" s="291">
        <v>502.17</v>
      </c>
      <c r="AQ15" s="132">
        <f t="shared" si="5"/>
        <v>0</v>
      </c>
      <c r="AS15" s="348">
        <v>750</v>
      </c>
      <c r="AT15" s="348">
        <v>140.80000000000001</v>
      </c>
      <c r="AU15" s="132">
        <f t="shared" si="6"/>
        <v>0</v>
      </c>
      <c r="AW15" s="108">
        <v>750</v>
      </c>
      <c r="AX15" s="348">
        <f t="shared" si="7"/>
        <v>0</v>
      </c>
      <c r="AY15" s="132">
        <f t="shared" si="8"/>
        <v>0</v>
      </c>
      <c r="AZ15" s="111" t="s">
        <v>879</v>
      </c>
    </row>
    <row r="16" spans="1:52" s="135" customFormat="1" x14ac:dyDescent="0.25">
      <c r="A16" s="135" t="s">
        <v>568</v>
      </c>
      <c r="B16" s="138" t="str">
        <f t="shared" si="2"/>
        <v>5215</v>
      </c>
      <c r="C16" s="135" t="s">
        <v>1397</v>
      </c>
      <c r="D16" s="168">
        <v>3010.61</v>
      </c>
      <c r="E16" s="168">
        <v>2934.58</v>
      </c>
      <c r="F16" s="139"/>
      <c r="G16" s="137"/>
      <c r="H16" s="168">
        <v>3200</v>
      </c>
      <c r="I16" s="168">
        <v>2765.4</v>
      </c>
      <c r="J16" s="139"/>
      <c r="K16" s="137"/>
      <c r="L16" s="168">
        <v>3200</v>
      </c>
      <c r="M16" s="168">
        <v>2807.59</v>
      </c>
      <c r="N16" s="139"/>
      <c r="O16" s="137"/>
      <c r="P16" s="168">
        <v>3200</v>
      </c>
      <c r="Q16" s="168">
        <v>2372.5100000000002</v>
      </c>
      <c r="R16" s="139"/>
      <c r="S16" s="137"/>
      <c r="T16" s="168">
        <v>3200</v>
      </c>
      <c r="U16" s="168">
        <v>682.05</v>
      </c>
      <c r="V16" s="139"/>
      <c r="W16" s="137"/>
      <c r="X16" s="168">
        <v>3200</v>
      </c>
      <c r="Y16" s="168">
        <v>295.39</v>
      </c>
      <c r="Z16" s="139">
        <v>0</v>
      </c>
      <c r="AA16" s="137"/>
      <c r="AB16" s="168">
        <v>2000</v>
      </c>
      <c r="AC16" s="168">
        <v>644.30999999999995</v>
      </c>
      <c r="AD16" s="139">
        <f t="shared" si="3"/>
        <v>-0.375</v>
      </c>
      <c r="AE16" s="137"/>
      <c r="AF16" s="168">
        <v>1000</v>
      </c>
      <c r="AG16" s="168">
        <v>1000</v>
      </c>
      <c r="AH16" s="168">
        <v>87.6</v>
      </c>
      <c r="AI16" s="139">
        <f t="shared" si="1"/>
        <v>-0.5</v>
      </c>
      <c r="AJ16" s="139"/>
      <c r="AK16" s="348">
        <v>1000</v>
      </c>
      <c r="AL16" s="348">
        <v>591.79999999999995</v>
      </c>
      <c r="AM16" s="132">
        <f t="shared" si="4"/>
        <v>0</v>
      </c>
      <c r="AN16" s="290"/>
      <c r="AO16" s="291">
        <v>300</v>
      </c>
      <c r="AP16" s="291">
        <v>420.95</v>
      </c>
      <c r="AQ16" s="132">
        <f t="shared" si="5"/>
        <v>-0.7</v>
      </c>
      <c r="AR16" s="290"/>
      <c r="AS16" s="348">
        <v>300</v>
      </c>
      <c r="AT16" s="348">
        <v>587.99</v>
      </c>
      <c r="AU16" s="132">
        <f t="shared" si="6"/>
        <v>0</v>
      </c>
      <c r="AV16" s="290"/>
      <c r="AW16" s="108">
        <v>300</v>
      </c>
      <c r="AX16" s="348">
        <f t="shared" si="7"/>
        <v>0</v>
      </c>
      <c r="AY16" s="132">
        <f t="shared" si="8"/>
        <v>0</v>
      </c>
      <c r="AZ16" s="208" t="s">
        <v>965</v>
      </c>
    </row>
    <row r="17" spans="1:52" s="135" customFormat="1" x14ac:dyDescent="0.25">
      <c r="A17" s="135" t="s">
        <v>569</v>
      </c>
      <c r="B17" s="138" t="str">
        <f t="shared" si="2"/>
        <v>5241</v>
      </c>
      <c r="C17" s="135" t="s">
        <v>1234</v>
      </c>
      <c r="D17" s="168">
        <v>800</v>
      </c>
      <c r="E17" s="168">
        <v>1048.45</v>
      </c>
      <c r="F17" s="139"/>
      <c r="G17" s="137"/>
      <c r="H17" s="168">
        <v>800</v>
      </c>
      <c r="I17" s="168">
        <v>946.63</v>
      </c>
      <c r="J17" s="139"/>
      <c r="K17" s="137"/>
      <c r="L17" s="168">
        <v>800</v>
      </c>
      <c r="M17" s="168">
        <v>2060.8200000000002</v>
      </c>
      <c r="N17" s="139"/>
      <c r="O17" s="137"/>
      <c r="P17" s="168">
        <v>800</v>
      </c>
      <c r="Q17" s="168">
        <v>0</v>
      </c>
      <c r="R17" s="139"/>
      <c r="S17" s="137"/>
      <c r="T17" s="168">
        <v>800</v>
      </c>
      <c r="U17" s="168">
        <v>299.99</v>
      </c>
      <c r="V17" s="139"/>
      <c r="W17" s="137"/>
      <c r="X17" s="168">
        <v>800</v>
      </c>
      <c r="Y17" s="168">
        <v>0</v>
      </c>
      <c r="Z17" s="139">
        <v>0</v>
      </c>
      <c r="AA17" s="137"/>
      <c r="AB17" s="168">
        <v>800</v>
      </c>
      <c r="AC17" s="168">
        <v>800</v>
      </c>
      <c r="AD17" s="139">
        <f t="shared" si="3"/>
        <v>0</v>
      </c>
      <c r="AE17" s="137"/>
      <c r="AF17" s="168">
        <v>500</v>
      </c>
      <c r="AG17" s="168">
        <v>500</v>
      </c>
      <c r="AH17" s="168">
        <v>216.21</v>
      </c>
      <c r="AI17" s="139">
        <f t="shared" si="1"/>
        <v>-0.375</v>
      </c>
      <c r="AJ17" s="139"/>
      <c r="AK17" s="348">
        <v>500</v>
      </c>
      <c r="AL17" s="348">
        <v>1571.53</v>
      </c>
      <c r="AM17" s="132">
        <f t="shared" si="4"/>
        <v>0</v>
      </c>
      <c r="AN17" s="290"/>
      <c r="AO17" s="291">
        <v>300</v>
      </c>
      <c r="AP17" s="291">
        <v>0</v>
      </c>
      <c r="AQ17" s="132">
        <f t="shared" si="5"/>
        <v>-0.4</v>
      </c>
      <c r="AR17" s="290"/>
      <c r="AS17" s="348">
        <v>300</v>
      </c>
      <c r="AT17" s="348">
        <v>0</v>
      </c>
      <c r="AU17" s="132">
        <f t="shared" si="6"/>
        <v>0</v>
      </c>
      <c r="AV17" s="290"/>
      <c r="AW17" s="108">
        <v>300</v>
      </c>
      <c r="AX17" s="348">
        <f t="shared" si="7"/>
        <v>0</v>
      </c>
      <c r="AY17" s="132">
        <f t="shared" si="8"/>
        <v>0</v>
      </c>
      <c r="AZ17" s="208" t="s">
        <v>738</v>
      </c>
    </row>
    <row r="18" spans="1:52" s="135" customFormat="1" x14ac:dyDescent="0.25">
      <c r="A18" s="135" t="s">
        <v>1032</v>
      </c>
      <c r="B18" s="138" t="str">
        <f>MID(A18,14,4)</f>
        <v>5243</v>
      </c>
      <c r="C18" s="135" t="s">
        <v>1283</v>
      </c>
      <c r="D18" s="168">
        <v>0</v>
      </c>
      <c r="E18" s="168">
        <v>0</v>
      </c>
      <c r="F18" s="139"/>
      <c r="G18" s="137"/>
      <c r="H18" s="168">
        <v>0</v>
      </c>
      <c r="I18" s="168">
        <v>0</v>
      </c>
      <c r="J18" s="139"/>
      <c r="K18" s="137"/>
      <c r="L18" s="168">
        <v>0</v>
      </c>
      <c r="M18" s="168">
        <v>0</v>
      </c>
      <c r="N18" s="139"/>
      <c r="O18" s="137"/>
      <c r="P18" s="168">
        <v>0</v>
      </c>
      <c r="Q18" s="168">
        <v>0</v>
      </c>
      <c r="R18" s="139"/>
      <c r="S18" s="137"/>
      <c r="T18" s="168">
        <v>0</v>
      </c>
      <c r="U18" s="168">
        <v>0</v>
      </c>
      <c r="V18" s="139"/>
      <c r="W18" s="137"/>
      <c r="X18" s="168">
        <v>0</v>
      </c>
      <c r="Y18" s="168">
        <v>0</v>
      </c>
      <c r="Z18" s="139" t="e">
        <v>#DIV/0!</v>
      </c>
      <c r="AA18" s="137"/>
      <c r="AB18" s="168">
        <v>0</v>
      </c>
      <c r="AC18" s="168">
        <v>0</v>
      </c>
      <c r="AD18" s="139" t="e">
        <f t="shared" si="3"/>
        <v>#DIV/0!</v>
      </c>
      <c r="AE18" s="137"/>
      <c r="AF18" s="168">
        <v>500</v>
      </c>
      <c r="AG18" s="168">
        <v>500</v>
      </c>
      <c r="AH18" s="168">
        <v>261.19</v>
      </c>
      <c r="AI18" s="139" t="e">
        <f t="shared" si="1"/>
        <v>#DIV/0!</v>
      </c>
      <c r="AJ18" s="139"/>
      <c r="AK18" s="348">
        <v>1000</v>
      </c>
      <c r="AL18" s="348">
        <v>549.80999999999995</v>
      </c>
      <c r="AM18" s="132">
        <f t="shared" si="4"/>
        <v>1</v>
      </c>
      <c r="AN18" s="290"/>
      <c r="AO18" s="291">
        <v>1000</v>
      </c>
      <c r="AP18" s="291">
        <v>70.099999999999994</v>
      </c>
      <c r="AQ18" s="132">
        <f t="shared" si="5"/>
        <v>0</v>
      </c>
      <c r="AR18" s="290"/>
      <c r="AS18" s="348">
        <v>1000</v>
      </c>
      <c r="AT18" s="348">
        <v>181.02</v>
      </c>
      <c r="AU18" s="132">
        <f t="shared" si="6"/>
        <v>0</v>
      </c>
      <c r="AV18" s="290"/>
      <c r="AW18" s="108">
        <v>1000</v>
      </c>
      <c r="AX18" s="348">
        <f t="shared" si="7"/>
        <v>0</v>
      </c>
      <c r="AY18" s="132">
        <f t="shared" si="8"/>
        <v>0</v>
      </c>
      <c r="AZ18" s="208" t="s">
        <v>1033</v>
      </c>
    </row>
    <row r="19" spans="1:52" s="135" customFormat="1" x14ac:dyDescent="0.25">
      <c r="A19" s="135" t="s">
        <v>570</v>
      </c>
      <c r="B19" s="138" t="str">
        <f t="shared" si="2"/>
        <v>5245</v>
      </c>
      <c r="C19" s="135" t="s">
        <v>1237</v>
      </c>
      <c r="D19" s="168">
        <v>1500</v>
      </c>
      <c r="E19" s="168">
        <v>906.25</v>
      </c>
      <c r="F19" s="139"/>
      <c r="G19" s="137"/>
      <c r="H19" s="168">
        <v>1500</v>
      </c>
      <c r="I19" s="168">
        <v>559.03</v>
      </c>
      <c r="J19" s="139"/>
      <c r="K19" s="137"/>
      <c r="L19" s="168">
        <v>1500</v>
      </c>
      <c r="M19" s="168">
        <v>869.34</v>
      </c>
      <c r="N19" s="139"/>
      <c r="O19" s="137"/>
      <c r="P19" s="168">
        <v>1500</v>
      </c>
      <c r="Q19" s="168">
        <v>772.61</v>
      </c>
      <c r="R19" s="139"/>
      <c r="S19" s="137"/>
      <c r="T19" s="168">
        <v>1500</v>
      </c>
      <c r="U19" s="168">
        <v>0</v>
      </c>
      <c r="V19" s="139"/>
      <c r="W19" s="137"/>
      <c r="X19" s="168">
        <v>1500</v>
      </c>
      <c r="Y19" s="168">
        <v>1388.08</v>
      </c>
      <c r="Z19" s="139">
        <v>0</v>
      </c>
      <c r="AA19" s="137"/>
      <c r="AB19" s="168">
        <v>1500</v>
      </c>
      <c r="AC19" s="168">
        <v>260.52</v>
      </c>
      <c r="AD19" s="139">
        <f t="shared" si="3"/>
        <v>0</v>
      </c>
      <c r="AE19" s="137"/>
      <c r="AF19" s="168">
        <v>1500</v>
      </c>
      <c r="AG19" s="168">
        <v>1500</v>
      </c>
      <c r="AH19" s="168">
        <v>1619.05</v>
      </c>
      <c r="AI19" s="139">
        <f t="shared" si="1"/>
        <v>0</v>
      </c>
      <c r="AJ19" s="139"/>
      <c r="AK19" s="348">
        <v>1500</v>
      </c>
      <c r="AL19" s="348">
        <v>408.71</v>
      </c>
      <c r="AM19" s="132">
        <f t="shared" si="4"/>
        <v>0</v>
      </c>
      <c r="AN19" s="290"/>
      <c r="AO19" s="291">
        <v>1500</v>
      </c>
      <c r="AP19" s="291">
        <v>1423.22</v>
      </c>
      <c r="AQ19" s="132">
        <f t="shared" si="5"/>
        <v>0</v>
      </c>
      <c r="AR19" s="290"/>
      <c r="AS19" s="348">
        <v>1500</v>
      </c>
      <c r="AT19" s="348">
        <v>161.46</v>
      </c>
      <c r="AU19" s="132">
        <f t="shared" si="6"/>
        <v>0</v>
      </c>
      <c r="AV19" s="290"/>
      <c r="AW19" s="108">
        <v>1500</v>
      </c>
      <c r="AX19" s="348">
        <f t="shared" si="7"/>
        <v>0</v>
      </c>
      <c r="AY19" s="132">
        <f t="shared" si="8"/>
        <v>0</v>
      </c>
      <c r="AZ19" s="208" t="s">
        <v>739</v>
      </c>
    </row>
    <row r="20" spans="1:52" s="135" customFormat="1" x14ac:dyDescent="0.25">
      <c r="A20" s="135" t="s">
        <v>571</v>
      </c>
      <c r="B20" s="138" t="str">
        <f t="shared" si="2"/>
        <v>5246</v>
      </c>
      <c r="C20" s="135" t="s">
        <v>5</v>
      </c>
      <c r="D20" s="168">
        <v>3000</v>
      </c>
      <c r="E20" s="168">
        <v>2983.69</v>
      </c>
      <c r="F20" s="139"/>
      <c r="G20" s="137"/>
      <c r="H20" s="168">
        <v>3000</v>
      </c>
      <c r="I20" s="168">
        <v>2111.5</v>
      </c>
      <c r="J20" s="139"/>
      <c r="K20" s="137"/>
      <c r="L20" s="168">
        <v>2000</v>
      </c>
      <c r="M20" s="168">
        <v>630.44000000000005</v>
      </c>
      <c r="N20" s="139"/>
      <c r="O20" s="137"/>
      <c r="P20" s="168">
        <v>2000</v>
      </c>
      <c r="Q20" s="168">
        <v>481.52</v>
      </c>
      <c r="R20" s="139"/>
      <c r="S20" s="137"/>
      <c r="T20" s="168">
        <v>2000</v>
      </c>
      <c r="U20" s="168">
        <v>2140</v>
      </c>
      <c r="V20" s="139"/>
      <c r="W20" s="137"/>
      <c r="X20" s="168">
        <v>2000</v>
      </c>
      <c r="Y20" s="168">
        <v>1710</v>
      </c>
      <c r="Z20" s="139">
        <v>0</v>
      </c>
      <c r="AA20" s="137"/>
      <c r="AB20" s="168">
        <v>2000</v>
      </c>
      <c r="AC20" s="168">
        <v>2105</v>
      </c>
      <c r="AD20" s="139">
        <f t="shared" si="3"/>
        <v>0</v>
      </c>
      <c r="AE20" s="137"/>
      <c r="AF20" s="168">
        <v>2400</v>
      </c>
      <c r="AG20" s="168">
        <v>2400</v>
      </c>
      <c r="AH20" s="168">
        <v>2600</v>
      </c>
      <c r="AI20" s="139">
        <f t="shared" si="1"/>
        <v>0.2</v>
      </c>
      <c r="AJ20" s="139"/>
      <c r="AK20" s="348">
        <v>12400</v>
      </c>
      <c r="AL20" s="348">
        <v>11629.63</v>
      </c>
      <c r="AM20" s="132">
        <f t="shared" si="4"/>
        <v>4.166666666666667</v>
      </c>
      <c r="AN20" s="290"/>
      <c r="AO20" s="291">
        <v>12400</v>
      </c>
      <c r="AP20" s="291">
        <v>12000.73</v>
      </c>
      <c r="AQ20" s="132">
        <f t="shared" si="5"/>
        <v>0</v>
      </c>
      <c r="AR20" s="290"/>
      <c r="AS20" s="348">
        <v>12400</v>
      </c>
      <c r="AT20" s="348">
        <v>2800</v>
      </c>
      <c r="AU20" s="132">
        <f t="shared" si="6"/>
        <v>0</v>
      </c>
      <c r="AV20" s="290"/>
      <c r="AW20" s="108">
        <v>12400</v>
      </c>
      <c r="AX20" s="348">
        <f t="shared" si="7"/>
        <v>0</v>
      </c>
      <c r="AY20" s="132">
        <f t="shared" si="8"/>
        <v>0</v>
      </c>
      <c r="AZ20" s="208" t="s">
        <v>987</v>
      </c>
    </row>
    <row r="21" spans="1:52" s="135" customFormat="1" x14ac:dyDescent="0.25">
      <c r="A21" s="135" t="s">
        <v>572</v>
      </c>
      <c r="B21" s="138" t="str">
        <f t="shared" si="2"/>
        <v>5253</v>
      </c>
      <c r="C21" s="135" t="s">
        <v>1398</v>
      </c>
      <c r="D21" s="168">
        <v>3000</v>
      </c>
      <c r="E21" s="168">
        <v>1462.23</v>
      </c>
      <c r="F21" s="139"/>
      <c r="G21" s="137"/>
      <c r="H21" s="168">
        <v>3000</v>
      </c>
      <c r="I21" s="168">
        <v>2924.46</v>
      </c>
      <c r="J21" s="139"/>
      <c r="K21" s="137"/>
      <c r="L21" s="168">
        <v>3000</v>
      </c>
      <c r="M21" s="168">
        <v>2924.46</v>
      </c>
      <c r="N21" s="139"/>
      <c r="O21" s="137"/>
      <c r="P21" s="168">
        <v>3000</v>
      </c>
      <c r="Q21" s="168">
        <v>3696</v>
      </c>
      <c r="R21" s="139"/>
      <c r="S21" s="137"/>
      <c r="T21" s="168">
        <v>3000</v>
      </c>
      <c r="U21" s="168">
        <v>3744</v>
      </c>
      <c r="V21" s="139"/>
      <c r="W21" s="137"/>
      <c r="X21" s="168">
        <v>3000</v>
      </c>
      <c r="Y21" s="168">
        <v>3672</v>
      </c>
      <c r="Z21" s="139">
        <v>0</v>
      </c>
      <c r="AA21" s="137"/>
      <c r="AB21" s="168">
        <v>3744</v>
      </c>
      <c r="AC21" s="168">
        <v>1824</v>
      </c>
      <c r="AD21" s="139">
        <f t="shared" si="3"/>
        <v>0.248</v>
      </c>
      <c r="AE21" s="137"/>
      <c r="AF21" s="168">
        <v>3744</v>
      </c>
      <c r="AG21" s="168">
        <v>3744</v>
      </c>
      <c r="AH21" s="168">
        <v>3696</v>
      </c>
      <c r="AI21" s="139">
        <f t="shared" si="1"/>
        <v>0</v>
      </c>
      <c r="AJ21" s="139"/>
      <c r="AK21" s="348">
        <v>3744</v>
      </c>
      <c r="AL21" s="348">
        <v>1924.23</v>
      </c>
      <c r="AM21" s="132">
        <f t="shared" si="4"/>
        <v>0</v>
      </c>
      <c r="AN21" s="290"/>
      <c r="AO21" s="291">
        <v>3744</v>
      </c>
      <c r="AP21" s="291">
        <v>3068.16</v>
      </c>
      <c r="AQ21" s="132">
        <f t="shared" si="5"/>
        <v>0</v>
      </c>
      <c r="AR21" s="290"/>
      <c r="AS21" s="348">
        <v>3744</v>
      </c>
      <c r="AT21" s="348">
        <v>0</v>
      </c>
      <c r="AU21" s="132">
        <f t="shared" si="6"/>
        <v>0</v>
      </c>
      <c r="AV21" s="290"/>
      <c r="AW21" s="108">
        <v>3744</v>
      </c>
      <c r="AX21" s="348">
        <f t="shared" si="7"/>
        <v>0</v>
      </c>
      <c r="AY21" s="132">
        <f t="shared" si="8"/>
        <v>0</v>
      </c>
      <c r="AZ21" s="208" t="s">
        <v>740</v>
      </c>
    </row>
    <row r="22" spans="1:52" s="135" customFormat="1" x14ac:dyDescent="0.25">
      <c r="A22" s="135" t="s">
        <v>573</v>
      </c>
      <c r="B22" s="138" t="str">
        <f t="shared" si="2"/>
        <v>5256</v>
      </c>
      <c r="C22" s="135" t="s">
        <v>1399</v>
      </c>
      <c r="D22" s="168">
        <v>15000</v>
      </c>
      <c r="E22" s="168">
        <v>14614.88</v>
      </c>
      <c r="F22" s="139"/>
      <c r="G22" s="137"/>
      <c r="H22" s="168">
        <v>15000</v>
      </c>
      <c r="I22" s="168">
        <v>14877.83</v>
      </c>
      <c r="J22" s="139"/>
      <c r="K22" s="137"/>
      <c r="L22" s="168">
        <v>15000</v>
      </c>
      <c r="M22" s="168">
        <v>18124.64</v>
      </c>
      <c r="N22" s="139"/>
      <c r="O22" s="137"/>
      <c r="P22" s="168">
        <v>15000</v>
      </c>
      <c r="Q22" s="168">
        <v>15497.75</v>
      </c>
      <c r="R22" s="139"/>
      <c r="S22" s="137"/>
      <c r="T22" s="168">
        <v>15000</v>
      </c>
      <c r="U22" s="168">
        <v>18545.32</v>
      </c>
      <c r="V22" s="139"/>
      <c r="W22" s="137"/>
      <c r="X22" s="168">
        <v>15000</v>
      </c>
      <c r="Y22" s="168">
        <v>16128.95</v>
      </c>
      <c r="Z22" s="139">
        <v>0</v>
      </c>
      <c r="AA22" s="137"/>
      <c r="AB22" s="168">
        <v>15000</v>
      </c>
      <c r="AC22" s="168">
        <v>14136.48</v>
      </c>
      <c r="AD22" s="139">
        <f t="shared" si="3"/>
        <v>0</v>
      </c>
      <c r="AE22" s="137"/>
      <c r="AF22" s="168">
        <v>16000</v>
      </c>
      <c r="AG22" s="168">
        <v>16000</v>
      </c>
      <c r="AH22" s="168">
        <v>14817.12</v>
      </c>
      <c r="AI22" s="139">
        <f t="shared" si="1"/>
        <v>6.6666666666666666E-2</v>
      </c>
      <c r="AJ22" s="139"/>
      <c r="AK22" s="348">
        <v>20000</v>
      </c>
      <c r="AL22" s="348">
        <v>18833.87</v>
      </c>
      <c r="AM22" s="132">
        <f t="shared" si="4"/>
        <v>0.25</v>
      </c>
      <c r="AN22" s="290"/>
      <c r="AO22" s="291">
        <v>20000</v>
      </c>
      <c r="AP22" s="291">
        <v>19921.02</v>
      </c>
      <c r="AQ22" s="132">
        <f t="shared" si="5"/>
        <v>0</v>
      </c>
      <c r="AR22" s="290"/>
      <c r="AS22" s="348">
        <v>20000</v>
      </c>
      <c r="AT22" s="348">
        <v>4327.75</v>
      </c>
      <c r="AU22" s="132">
        <f t="shared" si="6"/>
        <v>0</v>
      </c>
      <c r="AV22" s="290"/>
      <c r="AW22" s="108">
        <v>20000</v>
      </c>
      <c r="AX22" s="348">
        <f t="shared" si="7"/>
        <v>0</v>
      </c>
      <c r="AY22" s="132">
        <f t="shared" si="8"/>
        <v>0</v>
      </c>
      <c r="AZ22" s="208" t="s">
        <v>741</v>
      </c>
    </row>
    <row r="23" spans="1:52" s="135" customFormat="1" x14ac:dyDescent="0.25">
      <c r="A23" s="135" t="s">
        <v>574</v>
      </c>
      <c r="B23" s="138" t="str">
        <f t="shared" si="2"/>
        <v>5257</v>
      </c>
      <c r="C23" s="135" t="s">
        <v>1400</v>
      </c>
      <c r="D23" s="168">
        <v>5000</v>
      </c>
      <c r="E23" s="168">
        <v>6125</v>
      </c>
      <c r="F23" s="139"/>
      <c r="G23" s="137"/>
      <c r="H23" s="168">
        <v>5000</v>
      </c>
      <c r="I23" s="168">
        <v>3765</v>
      </c>
      <c r="J23" s="139"/>
      <c r="K23" s="137"/>
      <c r="L23" s="168">
        <v>5000</v>
      </c>
      <c r="M23" s="168">
        <v>6539</v>
      </c>
      <c r="N23" s="139"/>
      <c r="O23" s="137"/>
      <c r="P23" s="168">
        <v>5000</v>
      </c>
      <c r="Q23" s="168">
        <v>7436</v>
      </c>
      <c r="R23" s="139"/>
      <c r="S23" s="137"/>
      <c r="T23" s="168">
        <v>6000</v>
      </c>
      <c r="U23" s="168">
        <v>11869</v>
      </c>
      <c r="V23" s="139"/>
      <c r="W23" s="137"/>
      <c r="X23" s="168">
        <v>6000</v>
      </c>
      <c r="Y23" s="168">
        <v>8875</v>
      </c>
      <c r="Z23" s="139">
        <v>0</v>
      </c>
      <c r="AA23" s="137"/>
      <c r="AB23" s="168">
        <v>6000</v>
      </c>
      <c r="AC23" s="168">
        <v>4875</v>
      </c>
      <c r="AD23" s="139">
        <f t="shared" si="3"/>
        <v>0</v>
      </c>
      <c r="AE23" s="137"/>
      <c r="AF23" s="168">
        <v>6000</v>
      </c>
      <c r="AG23" s="168">
        <v>6000</v>
      </c>
      <c r="AH23" s="168">
        <v>7867</v>
      </c>
      <c r="AI23" s="139">
        <f t="shared" si="1"/>
        <v>0</v>
      </c>
      <c r="AJ23" s="139"/>
      <c r="AK23" s="348">
        <v>7000</v>
      </c>
      <c r="AL23" s="348">
        <v>5750</v>
      </c>
      <c r="AM23" s="132">
        <f t="shared" si="4"/>
        <v>0.16666666666666666</v>
      </c>
      <c r="AN23" s="290"/>
      <c r="AO23" s="291">
        <v>7000</v>
      </c>
      <c r="AP23" s="291">
        <v>3500</v>
      </c>
      <c r="AQ23" s="132">
        <f t="shared" si="5"/>
        <v>0</v>
      </c>
      <c r="AR23" s="290"/>
      <c r="AS23" s="348">
        <v>7000</v>
      </c>
      <c r="AT23" s="348">
        <v>0</v>
      </c>
      <c r="AU23" s="132">
        <f t="shared" si="6"/>
        <v>0</v>
      </c>
      <c r="AV23" s="290"/>
      <c r="AW23" s="108">
        <v>7000</v>
      </c>
      <c r="AX23" s="348">
        <f t="shared" si="7"/>
        <v>0</v>
      </c>
      <c r="AY23" s="132">
        <f t="shared" si="8"/>
        <v>0</v>
      </c>
      <c r="AZ23" s="208" t="s">
        <v>737</v>
      </c>
    </row>
    <row r="24" spans="1:52" s="135" customFormat="1" x14ac:dyDescent="0.25">
      <c r="A24" s="135" t="s">
        <v>575</v>
      </c>
      <c r="B24" s="138" t="str">
        <f t="shared" si="2"/>
        <v>5263</v>
      </c>
      <c r="C24" s="135" t="s">
        <v>1401</v>
      </c>
      <c r="D24" s="168">
        <v>5000</v>
      </c>
      <c r="E24" s="168">
        <v>5020.5200000000004</v>
      </c>
      <c r="F24" s="139"/>
      <c r="G24" s="137"/>
      <c r="H24" s="168">
        <v>5000</v>
      </c>
      <c r="I24" s="168">
        <v>3954</v>
      </c>
      <c r="J24" s="139"/>
      <c r="K24" s="137"/>
      <c r="L24" s="168">
        <v>5000</v>
      </c>
      <c r="M24" s="168">
        <v>5643.97</v>
      </c>
      <c r="N24" s="139"/>
      <c r="O24" s="137"/>
      <c r="P24" s="168">
        <v>5000</v>
      </c>
      <c r="Q24" s="168">
        <v>6802.77</v>
      </c>
      <c r="R24" s="139"/>
      <c r="S24" s="137"/>
      <c r="T24" s="168">
        <v>5000</v>
      </c>
      <c r="U24" s="168">
        <v>3392.8</v>
      </c>
      <c r="V24" s="139"/>
      <c r="W24" s="137"/>
      <c r="X24" s="168">
        <v>5000</v>
      </c>
      <c r="Y24" s="168">
        <v>4101.76</v>
      </c>
      <c r="Z24" s="139">
        <v>0</v>
      </c>
      <c r="AA24" s="137"/>
      <c r="AB24" s="168">
        <v>5000</v>
      </c>
      <c r="AC24" s="168">
        <v>1304</v>
      </c>
      <c r="AD24" s="139">
        <f t="shared" si="3"/>
        <v>0</v>
      </c>
      <c r="AE24" s="137"/>
      <c r="AF24" s="168">
        <v>5000</v>
      </c>
      <c r="AG24" s="168">
        <v>5000</v>
      </c>
      <c r="AH24" s="168">
        <v>10472.33</v>
      </c>
      <c r="AI24" s="139">
        <f t="shared" si="1"/>
        <v>0</v>
      </c>
      <c r="AJ24" s="139"/>
      <c r="AK24" s="348">
        <v>5000</v>
      </c>
      <c r="AL24" s="348">
        <v>7481.07</v>
      </c>
      <c r="AM24" s="132">
        <f t="shared" si="4"/>
        <v>0</v>
      </c>
      <c r="AN24" s="290"/>
      <c r="AO24" s="291">
        <v>5000</v>
      </c>
      <c r="AP24" s="291">
        <v>424.74</v>
      </c>
      <c r="AQ24" s="132">
        <f t="shared" si="5"/>
        <v>0</v>
      </c>
      <c r="AR24" s="290"/>
      <c r="AS24" s="348">
        <v>5000</v>
      </c>
      <c r="AT24" s="348">
        <v>0</v>
      </c>
      <c r="AU24" s="132">
        <f t="shared" si="6"/>
        <v>0</v>
      </c>
      <c r="AV24" s="290"/>
      <c r="AW24" s="108">
        <v>5000</v>
      </c>
      <c r="AX24" s="348">
        <f t="shared" si="7"/>
        <v>0</v>
      </c>
      <c r="AY24" s="132">
        <f t="shared" si="8"/>
        <v>0</v>
      </c>
      <c r="AZ24" s="208" t="s">
        <v>742</v>
      </c>
    </row>
    <row r="25" spans="1:52" s="135" customFormat="1" x14ac:dyDescent="0.25">
      <c r="A25" s="135" t="s">
        <v>576</v>
      </c>
      <c r="B25" s="138" t="str">
        <f t="shared" si="2"/>
        <v>5264</v>
      </c>
      <c r="C25" s="135" t="s">
        <v>1402</v>
      </c>
      <c r="D25" s="168">
        <v>2500</v>
      </c>
      <c r="E25" s="168">
        <v>1416.43</v>
      </c>
      <c r="F25" s="139"/>
      <c r="G25" s="137"/>
      <c r="H25" s="168">
        <v>2500</v>
      </c>
      <c r="I25" s="168">
        <v>4577</v>
      </c>
      <c r="J25" s="139"/>
      <c r="K25" s="137"/>
      <c r="L25" s="168">
        <v>2500</v>
      </c>
      <c r="M25" s="168">
        <v>2510</v>
      </c>
      <c r="N25" s="139"/>
      <c r="O25" s="137"/>
      <c r="P25" s="168">
        <v>2500</v>
      </c>
      <c r="Q25" s="168">
        <v>2451.5</v>
      </c>
      <c r="R25" s="139"/>
      <c r="S25" s="137"/>
      <c r="T25" s="168">
        <v>2500</v>
      </c>
      <c r="U25" s="168">
        <v>2081</v>
      </c>
      <c r="V25" s="139"/>
      <c r="W25" s="137"/>
      <c r="X25" s="168">
        <v>2500</v>
      </c>
      <c r="Y25" s="168">
        <v>2610</v>
      </c>
      <c r="Z25" s="139">
        <v>0</v>
      </c>
      <c r="AA25" s="137"/>
      <c r="AB25" s="168">
        <v>2500</v>
      </c>
      <c r="AC25" s="168">
        <v>2149.3000000000002</v>
      </c>
      <c r="AD25" s="139">
        <f t="shared" si="3"/>
        <v>0</v>
      </c>
      <c r="AE25" s="137"/>
      <c r="AF25" s="168">
        <v>2500</v>
      </c>
      <c r="AG25" s="168">
        <v>2500</v>
      </c>
      <c r="AH25" s="168">
        <v>5925</v>
      </c>
      <c r="AI25" s="139">
        <f t="shared" si="1"/>
        <v>0</v>
      </c>
      <c r="AJ25" s="139"/>
      <c r="AK25" s="348">
        <v>7500</v>
      </c>
      <c r="AL25" s="348">
        <v>5025</v>
      </c>
      <c r="AM25" s="132">
        <f t="shared" si="4"/>
        <v>2</v>
      </c>
      <c r="AN25" s="290"/>
      <c r="AO25" s="291">
        <v>12500</v>
      </c>
      <c r="AP25" s="291">
        <v>2775</v>
      </c>
      <c r="AQ25" s="132">
        <f t="shared" si="5"/>
        <v>0.66666666666666663</v>
      </c>
      <c r="AR25" s="290"/>
      <c r="AS25" s="348">
        <v>12500</v>
      </c>
      <c r="AT25" s="348">
        <v>275</v>
      </c>
      <c r="AU25" s="132">
        <f t="shared" si="6"/>
        <v>0</v>
      </c>
      <c r="AV25" s="290"/>
      <c r="AW25" s="108">
        <v>12500</v>
      </c>
      <c r="AX25" s="348">
        <f t="shared" si="7"/>
        <v>0</v>
      </c>
      <c r="AY25" s="132">
        <f t="shared" si="8"/>
        <v>0</v>
      </c>
      <c r="AZ25" s="343" t="s">
        <v>1520</v>
      </c>
    </row>
    <row r="26" spans="1:52" s="135" customFormat="1" x14ac:dyDescent="0.25">
      <c r="A26" s="135" t="s">
        <v>577</v>
      </c>
      <c r="B26" s="138" t="str">
        <f t="shared" si="2"/>
        <v>5272</v>
      </c>
      <c r="C26" s="135" t="s">
        <v>1403</v>
      </c>
      <c r="D26" s="168">
        <v>29000</v>
      </c>
      <c r="E26" s="168">
        <v>33862.5</v>
      </c>
      <c r="F26" s="139"/>
      <c r="G26" s="137"/>
      <c r="H26" s="168">
        <v>29000</v>
      </c>
      <c r="I26" s="168">
        <v>32532.5</v>
      </c>
      <c r="J26" s="139"/>
      <c r="K26" s="137"/>
      <c r="L26" s="168">
        <v>29000</v>
      </c>
      <c r="M26" s="168">
        <v>23357.9</v>
      </c>
      <c r="N26" s="139"/>
      <c r="O26" s="137"/>
      <c r="P26" s="168">
        <v>39000</v>
      </c>
      <c r="Q26" s="168">
        <v>30990</v>
      </c>
      <c r="R26" s="139"/>
      <c r="S26" s="137"/>
      <c r="T26" s="168">
        <v>39000</v>
      </c>
      <c r="U26" s="168">
        <v>36969.949999999997</v>
      </c>
      <c r="V26" s="139"/>
      <c r="W26" s="137"/>
      <c r="X26" s="168">
        <v>39000</v>
      </c>
      <c r="Y26" s="168">
        <v>33839.96</v>
      </c>
      <c r="Z26" s="139">
        <v>0</v>
      </c>
      <c r="AA26" s="137"/>
      <c r="AB26" s="168">
        <v>39000</v>
      </c>
      <c r="AC26" s="168">
        <v>22850</v>
      </c>
      <c r="AD26" s="139">
        <f t="shared" si="3"/>
        <v>0</v>
      </c>
      <c r="AE26" s="137"/>
      <c r="AF26" s="168">
        <v>30900</v>
      </c>
      <c r="AG26" s="168">
        <v>30900</v>
      </c>
      <c r="AH26" s="168">
        <v>8065</v>
      </c>
      <c r="AI26" s="139">
        <f t="shared" si="1"/>
        <v>-0.2076923076923077</v>
      </c>
      <c r="AJ26" s="139"/>
      <c r="AK26" s="348">
        <v>6000</v>
      </c>
      <c r="AL26" s="348">
        <v>3463.48</v>
      </c>
      <c r="AM26" s="132">
        <f t="shared" si="4"/>
        <v>-0.80582524271844658</v>
      </c>
      <c r="AN26" s="290"/>
      <c r="AO26" s="291">
        <v>5000</v>
      </c>
      <c r="AP26" s="291">
        <v>0</v>
      </c>
      <c r="AQ26" s="132">
        <f t="shared" si="5"/>
        <v>-0.16666666666666666</v>
      </c>
      <c r="AR26" s="290"/>
      <c r="AS26" s="348">
        <v>2500</v>
      </c>
      <c r="AT26" s="348">
        <v>0</v>
      </c>
      <c r="AU26" s="132">
        <f t="shared" si="6"/>
        <v>-0.5</v>
      </c>
      <c r="AV26" s="290"/>
      <c r="AW26" s="108">
        <v>2500</v>
      </c>
      <c r="AX26" s="348">
        <f t="shared" si="7"/>
        <v>0</v>
      </c>
      <c r="AY26" s="132">
        <f t="shared" si="8"/>
        <v>0</v>
      </c>
      <c r="AZ26" s="343" t="s">
        <v>1572</v>
      </c>
    </row>
    <row r="27" spans="1:52" s="135" customFormat="1" x14ac:dyDescent="0.25">
      <c r="A27" s="135" t="s">
        <v>578</v>
      </c>
      <c r="B27" s="138" t="str">
        <f t="shared" si="2"/>
        <v>5303</v>
      </c>
      <c r="C27" s="135" t="s">
        <v>1113</v>
      </c>
      <c r="D27" s="168">
        <v>50</v>
      </c>
      <c r="E27" s="168">
        <v>0</v>
      </c>
      <c r="F27" s="139"/>
      <c r="G27" s="137"/>
      <c r="H27" s="168">
        <v>50</v>
      </c>
      <c r="I27" s="168">
        <v>0</v>
      </c>
      <c r="J27" s="139"/>
      <c r="K27" s="137"/>
      <c r="L27" s="168">
        <v>50</v>
      </c>
      <c r="M27" s="168">
        <v>0</v>
      </c>
      <c r="N27" s="139"/>
      <c r="O27" s="137"/>
      <c r="P27" s="168">
        <v>50</v>
      </c>
      <c r="Q27" s="168">
        <v>0</v>
      </c>
      <c r="R27" s="139"/>
      <c r="S27" s="137"/>
      <c r="T27" s="168">
        <v>50</v>
      </c>
      <c r="U27" s="168">
        <v>0</v>
      </c>
      <c r="V27" s="139"/>
      <c r="W27" s="137"/>
      <c r="X27" s="168">
        <v>50</v>
      </c>
      <c r="Y27" s="168">
        <v>0</v>
      </c>
      <c r="Z27" s="139">
        <v>0</v>
      </c>
      <c r="AA27" s="137"/>
      <c r="AB27" s="168">
        <v>50</v>
      </c>
      <c r="AC27" s="168">
        <v>150</v>
      </c>
      <c r="AD27" s="139">
        <f t="shared" si="3"/>
        <v>0</v>
      </c>
      <c r="AE27" s="137"/>
      <c r="AF27" s="168">
        <v>50</v>
      </c>
      <c r="AG27" s="168">
        <v>50</v>
      </c>
      <c r="AH27" s="168">
        <v>0</v>
      </c>
      <c r="AI27" s="139">
        <f t="shared" si="1"/>
        <v>0</v>
      </c>
      <c r="AJ27" s="139"/>
      <c r="AK27" s="348">
        <v>50</v>
      </c>
      <c r="AL27" s="348">
        <v>200</v>
      </c>
      <c r="AM27" s="132">
        <f t="shared" si="4"/>
        <v>0</v>
      </c>
      <c r="AN27" s="290"/>
      <c r="AO27" s="291">
        <v>50</v>
      </c>
      <c r="AP27" s="291">
        <v>0</v>
      </c>
      <c r="AQ27" s="132">
        <f t="shared" si="5"/>
        <v>0</v>
      </c>
      <c r="AR27" s="290"/>
      <c r="AS27" s="348">
        <v>50</v>
      </c>
      <c r="AT27" s="348">
        <v>0</v>
      </c>
      <c r="AU27" s="132">
        <f t="shared" si="6"/>
        <v>0</v>
      </c>
      <c r="AV27" s="290"/>
      <c r="AW27" s="108">
        <v>50</v>
      </c>
      <c r="AX27" s="348">
        <f t="shared" si="7"/>
        <v>0</v>
      </c>
      <c r="AY27" s="132">
        <f t="shared" si="8"/>
        <v>0</v>
      </c>
      <c r="AZ27" s="208" t="s">
        <v>743</v>
      </c>
    </row>
    <row r="28" spans="1:52" s="135" customFormat="1" x14ac:dyDescent="0.25">
      <c r="A28" s="135" t="s">
        <v>579</v>
      </c>
      <c r="B28" s="138" t="str">
        <f t="shared" si="2"/>
        <v>5341</v>
      </c>
      <c r="C28" s="135" t="s">
        <v>1244</v>
      </c>
      <c r="D28" s="168">
        <v>600</v>
      </c>
      <c r="E28" s="168">
        <v>554.25</v>
      </c>
      <c r="F28" s="139"/>
      <c r="G28" s="137"/>
      <c r="H28" s="168">
        <v>600</v>
      </c>
      <c r="I28" s="168">
        <v>482.13</v>
      </c>
      <c r="J28" s="139"/>
      <c r="K28" s="137"/>
      <c r="L28" s="168">
        <v>600</v>
      </c>
      <c r="M28" s="168">
        <v>1379.41</v>
      </c>
      <c r="N28" s="139"/>
      <c r="O28" s="137"/>
      <c r="P28" s="168">
        <v>600</v>
      </c>
      <c r="Q28" s="168">
        <v>1069.8800000000001</v>
      </c>
      <c r="R28" s="139"/>
      <c r="S28" s="137"/>
      <c r="T28" s="168">
        <v>600</v>
      </c>
      <c r="U28" s="168">
        <v>1187.57</v>
      </c>
      <c r="V28" s="139"/>
      <c r="W28" s="137"/>
      <c r="X28" s="168">
        <v>600</v>
      </c>
      <c r="Y28" s="168">
        <v>720.94</v>
      </c>
      <c r="Z28" s="139">
        <v>0</v>
      </c>
      <c r="AA28" s="137"/>
      <c r="AB28" s="168">
        <v>1300</v>
      </c>
      <c r="AC28" s="168">
        <v>718.79</v>
      </c>
      <c r="AD28" s="139">
        <f t="shared" si="3"/>
        <v>1.1666666666666667</v>
      </c>
      <c r="AE28" s="137"/>
      <c r="AF28" s="168">
        <v>1300</v>
      </c>
      <c r="AG28" s="168">
        <v>1300</v>
      </c>
      <c r="AH28" s="168">
        <v>611.89</v>
      </c>
      <c r="AI28" s="139">
        <f t="shared" si="1"/>
        <v>0</v>
      </c>
      <c r="AJ28" s="139"/>
      <c r="AK28" s="348">
        <v>1300</v>
      </c>
      <c r="AL28" s="348">
        <v>0</v>
      </c>
      <c r="AM28" s="132">
        <f t="shared" si="4"/>
        <v>0</v>
      </c>
      <c r="AN28" s="290"/>
      <c r="AO28" s="291">
        <v>750</v>
      </c>
      <c r="AP28" s="291">
        <v>553.07000000000005</v>
      </c>
      <c r="AQ28" s="132">
        <f t="shared" si="5"/>
        <v>-0.42307692307692307</v>
      </c>
      <c r="AR28" s="290"/>
      <c r="AS28" s="348">
        <v>750</v>
      </c>
      <c r="AT28" s="348">
        <v>231.35</v>
      </c>
      <c r="AU28" s="132">
        <f t="shared" si="6"/>
        <v>0</v>
      </c>
      <c r="AV28" s="290"/>
      <c r="AW28" s="108">
        <v>750</v>
      </c>
      <c r="AX28" s="348">
        <f t="shared" si="7"/>
        <v>0</v>
      </c>
      <c r="AY28" s="132">
        <f t="shared" si="8"/>
        <v>0</v>
      </c>
      <c r="AZ28" s="410" t="s">
        <v>1573</v>
      </c>
    </row>
    <row r="29" spans="1:52" s="135" customFormat="1" x14ac:dyDescent="0.25">
      <c r="A29" s="135" t="s">
        <v>580</v>
      </c>
      <c r="B29" s="138" t="str">
        <f t="shared" si="2"/>
        <v>5420</v>
      </c>
      <c r="C29" s="135" t="s">
        <v>1099</v>
      </c>
      <c r="D29" s="168">
        <v>100</v>
      </c>
      <c r="E29" s="168">
        <v>113.53</v>
      </c>
      <c r="F29" s="139"/>
      <c r="G29" s="137"/>
      <c r="H29" s="168">
        <v>100</v>
      </c>
      <c r="I29" s="168">
        <v>0</v>
      </c>
      <c r="J29" s="139"/>
      <c r="K29" s="137"/>
      <c r="L29" s="168">
        <v>100</v>
      </c>
      <c r="M29" s="168">
        <v>19.989999999999998</v>
      </c>
      <c r="N29" s="139"/>
      <c r="O29" s="137"/>
      <c r="P29" s="168">
        <v>100</v>
      </c>
      <c r="Q29" s="168">
        <v>0</v>
      </c>
      <c r="R29" s="139"/>
      <c r="S29" s="137"/>
      <c r="T29" s="168">
        <v>100</v>
      </c>
      <c r="U29" s="168">
        <v>8.5299999999999994</v>
      </c>
      <c r="V29" s="139"/>
      <c r="W29" s="137"/>
      <c r="X29" s="168">
        <v>100</v>
      </c>
      <c r="Y29" s="168">
        <v>10.23</v>
      </c>
      <c r="Z29" s="139">
        <v>0</v>
      </c>
      <c r="AA29" s="137"/>
      <c r="AB29" s="168">
        <v>100</v>
      </c>
      <c r="AC29" s="168">
        <v>7.54</v>
      </c>
      <c r="AD29" s="139">
        <f t="shared" si="3"/>
        <v>0</v>
      </c>
      <c r="AE29" s="137"/>
      <c r="AF29" s="168">
        <v>100</v>
      </c>
      <c r="AG29" s="168">
        <v>100</v>
      </c>
      <c r="AH29" s="168">
        <v>0</v>
      </c>
      <c r="AI29" s="139">
        <f t="shared" si="1"/>
        <v>0</v>
      </c>
      <c r="AJ29" s="139"/>
      <c r="AK29" s="348">
        <v>100</v>
      </c>
      <c r="AL29" s="348">
        <v>673.78</v>
      </c>
      <c r="AM29" s="132">
        <f t="shared" si="4"/>
        <v>0</v>
      </c>
      <c r="AN29" s="290"/>
      <c r="AO29" s="291">
        <v>50</v>
      </c>
      <c r="AP29" s="291">
        <v>0</v>
      </c>
      <c r="AQ29" s="132">
        <f t="shared" si="5"/>
        <v>-0.5</v>
      </c>
      <c r="AR29" s="290"/>
      <c r="AS29" s="348">
        <v>50</v>
      </c>
      <c r="AT29" s="348">
        <v>0</v>
      </c>
      <c r="AU29" s="132">
        <f t="shared" si="6"/>
        <v>0</v>
      </c>
      <c r="AV29" s="290"/>
      <c r="AW29" s="108">
        <v>50</v>
      </c>
      <c r="AX29" s="348">
        <f t="shared" si="7"/>
        <v>0</v>
      </c>
      <c r="AY29" s="132">
        <f t="shared" si="8"/>
        <v>0</v>
      </c>
      <c r="AZ29" s="208" t="s">
        <v>744</v>
      </c>
    </row>
    <row r="30" spans="1:52" s="135" customFormat="1" x14ac:dyDescent="0.25">
      <c r="A30" s="135" t="s">
        <v>1030</v>
      </c>
      <c r="B30" s="138" t="str">
        <f>MID(A30,14,4)</f>
        <v>5481</v>
      </c>
      <c r="C30" s="135" t="s">
        <v>1285</v>
      </c>
      <c r="D30" s="168">
        <v>0</v>
      </c>
      <c r="E30" s="168">
        <v>0</v>
      </c>
      <c r="F30" s="139"/>
      <c r="G30" s="137"/>
      <c r="H30" s="168">
        <v>0</v>
      </c>
      <c r="I30" s="168">
        <v>0</v>
      </c>
      <c r="J30" s="139"/>
      <c r="K30" s="137"/>
      <c r="L30" s="168">
        <v>0</v>
      </c>
      <c r="M30" s="168">
        <v>0</v>
      </c>
      <c r="N30" s="139"/>
      <c r="O30" s="137"/>
      <c r="P30" s="168">
        <v>0</v>
      </c>
      <c r="Q30" s="168">
        <v>0</v>
      </c>
      <c r="R30" s="139"/>
      <c r="S30" s="137"/>
      <c r="T30" s="168">
        <v>0</v>
      </c>
      <c r="U30" s="168">
        <v>0</v>
      </c>
      <c r="V30" s="139"/>
      <c r="W30" s="137"/>
      <c r="X30" s="168">
        <v>0</v>
      </c>
      <c r="Y30" s="168">
        <v>0</v>
      </c>
      <c r="Z30" s="139" t="e">
        <v>#DIV/0!</v>
      </c>
      <c r="AA30" s="137"/>
      <c r="AB30" s="168">
        <v>0</v>
      </c>
      <c r="AC30" s="168">
        <v>1451.96</v>
      </c>
      <c r="AD30" s="139" t="e">
        <f>(AB30-X30)/X30</f>
        <v>#DIV/0!</v>
      </c>
      <c r="AE30" s="137"/>
      <c r="AF30" s="168">
        <v>3600</v>
      </c>
      <c r="AG30" s="168">
        <v>3600</v>
      </c>
      <c r="AH30" s="168">
        <v>4597.93</v>
      </c>
      <c r="AI30" s="139" t="e">
        <f>(AG30-AB30)/AB30</f>
        <v>#DIV/0!</v>
      </c>
      <c r="AJ30" s="139"/>
      <c r="AK30" s="348">
        <v>4600</v>
      </c>
      <c r="AL30" s="348">
        <v>4252.51</v>
      </c>
      <c r="AM30" s="132">
        <f>(AK30-AG30)/AG30</f>
        <v>0.27777777777777779</v>
      </c>
      <c r="AN30" s="290"/>
      <c r="AO30" s="291">
        <v>4600</v>
      </c>
      <c r="AP30" s="291">
        <v>3874.49</v>
      </c>
      <c r="AQ30" s="132">
        <f>(AO30-AK30)/AK30</f>
        <v>0</v>
      </c>
      <c r="AR30" s="290"/>
      <c r="AS30" s="348">
        <v>4600</v>
      </c>
      <c r="AT30" s="348">
        <v>1105.57</v>
      </c>
      <c r="AU30" s="132">
        <f>(AS30-AO30)/AO30</f>
        <v>0</v>
      </c>
      <c r="AV30" s="290"/>
      <c r="AW30" s="108">
        <v>4600</v>
      </c>
      <c r="AX30" s="348">
        <f t="shared" si="7"/>
        <v>0</v>
      </c>
      <c r="AY30" s="132">
        <f>(AW30-AS30)/AS30</f>
        <v>0</v>
      </c>
      <c r="AZ30" s="208" t="s">
        <v>1031</v>
      </c>
    </row>
    <row r="31" spans="1:52" s="287" customFormat="1" hidden="1" x14ac:dyDescent="0.25">
      <c r="A31" s="288" t="s">
        <v>1111</v>
      </c>
      <c r="B31" s="288">
        <v>5482</v>
      </c>
      <c r="C31" s="287" t="s">
        <v>1112</v>
      </c>
      <c r="D31" s="291"/>
      <c r="E31" s="291"/>
      <c r="F31" s="289"/>
      <c r="G31" s="290"/>
      <c r="H31" s="291"/>
      <c r="I31" s="291"/>
      <c r="J31" s="289"/>
      <c r="K31" s="290"/>
      <c r="L31" s="291"/>
      <c r="M31" s="291"/>
      <c r="N31" s="289"/>
      <c r="O31" s="290"/>
      <c r="P31" s="291"/>
      <c r="Q31" s="291"/>
      <c r="R31" s="289"/>
      <c r="S31" s="290"/>
      <c r="T31" s="291"/>
      <c r="U31" s="291"/>
      <c r="V31" s="289"/>
      <c r="W31" s="290"/>
      <c r="X31" s="291"/>
      <c r="Y31" s="291"/>
      <c r="Z31" s="289"/>
      <c r="AA31" s="290"/>
      <c r="AB31" s="291"/>
      <c r="AC31" s="291"/>
      <c r="AD31" s="289"/>
      <c r="AE31" s="290"/>
      <c r="AF31" s="291"/>
      <c r="AG31" s="291"/>
      <c r="AH31" s="291">
        <v>21.23</v>
      </c>
      <c r="AI31" s="289"/>
      <c r="AJ31" s="289"/>
      <c r="AK31" s="348"/>
      <c r="AL31" s="348">
        <v>0</v>
      </c>
      <c r="AM31" s="132"/>
      <c r="AN31" s="290"/>
      <c r="AO31" s="291"/>
      <c r="AP31" s="291"/>
      <c r="AQ31" s="132"/>
      <c r="AR31" s="290"/>
      <c r="AS31" s="348"/>
      <c r="AT31" s="348"/>
      <c r="AU31" s="132"/>
      <c r="AV31" s="290"/>
      <c r="AW31" s="108"/>
      <c r="AX31" s="348">
        <f t="shared" si="7"/>
        <v>0</v>
      </c>
      <c r="AY31" s="132"/>
      <c r="AZ31" s="293"/>
    </row>
    <row r="32" spans="1:52" s="135" customFormat="1" x14ac:dyDescent="0.25">
      <c r="A32" s="135" t="s">
        <v>581</v>
      </c>
      <c r="B32" s="138" t="str">
        <f t="shared" si="2"/>
        <v>5530</v>
      </c>
      <c r="C32" s="135" t="s">
        <v>1404</v>
      </c>
      <c r="D32" s="168">
        <v>1500</v>
      </c>
      <c r="E32" s="168">
        <v>1343.81</v>
      </c>
      <c r="F32" s="139"/>
      <c r="G32" s="137"/>
      <c r="H32" s="168">
        <v>1500</v>
      </c>
      <c r="I32" s="168">
        <v>1746.66</v>
      </c>
      <c r="J32" s="139"/>
      <c r="K32" s="137"/>
      <c r="L32" s="168">
        <v>1500</v>
      </c>
      <c r="M32" s="168">
        <v>1624.03</v>
      </c>
      <c r="N32" s="139"/>
      <c r="O32" s="137"/>
      <c r="P32" s="168">
        <v>1500</v>
      </c>
      <c r="Q32" s="168">
        <v>1078.46</v>
      </c>
      <c r="R32" s="139"/>
      <c r="S32" s="137"/>
      <c r="T32" s="168">
        <v>1500</v>
      </c>
      <c r="U32" s="168">
        <v>591.83000000000004</v>
      </c>
      <c r="V32" s="139"/>
      <c r="W32" s="137"/>
      <c r="X32" s="168">
        <v>1500</v>
      </c>
      <c r="Y32" s="168">
        <v>1920.2</v>
      </c>
      <c r="Z32" s="139">
        <v>0</v>
      </c>
      <c r="AA32" s="137"/>
      <c r="AB32" s="168">
        <v>1500</v>
      </c>
      <c r="AC32" s="168">
        <v>987</v>
      </c>
      <c r="AD32" s="139">
        <f t="shared" si="3"/>
        <v>0</v>
      </c>
      <c r="AE32" s="137"/>
      <c r="AF32" s="168">
        <v>1500</v>
      </c>
      <c r="AG32" s="168">
        <v>1500</v>
      </c>
      <c r="AH32" s="168">
        <v>1535.79</v>
      </c>
      <c r="AI32" s="139">
        <f t="shared" si="1"/>
        <v>0</v>
      </c>
      <c r="AJ32" s="139"/>
      <c r="AK32" s="348">
        <v>1500</v>
      </c>
      <c r="AL32" s="348">
        <v>2094.19</v>
      </c>
      <c r="AM32" s="132">
        <f t="shared" ref="AM32:AM42" si="9">(AK32-AG32)/AG32</f>
        <v>0</v>
      </c>
      <c r="AN32" s="290"/>
      <c r="AO32" s="291">
        <v>1500</v>
      </c>
      <c r="AP32" s="291">
        <v>1478.84</v>
      </c>
      <c r="AQ32" s="132">
        <f t="shared" ref="AQ32:AQ42" si="10">(AO32-AK32)/AK32</f>
        <v>0</v>
      </c>
      <c r="AR32" s="290"/>
      <c r="AS32" s="348">
        <v>1500</v>
      </c>
      <c r="AT32" s="348">
        <v>882.14</v>
      </c>
      <c r="AU32" s="132">
        <f t="shared" ref="AU32:AU42" si="11">(AS32-AO32)/AO32</f>
        <v>0</v>
      </c>
      <c r="AV32" s="290"/>
      <c r="AW32" s="108">
        <v>1500</v>
      </c>
      <c r="AX32" s="348">
        <f t="shared" si="7"/>
        <v>0</v>
      </c>
      <c r="AY32" s="132">
        <f t="shared" ref="AY32:AY42" si="12">(AW32-AS32)/AS32</f>
        <v>0</v>
      </c>
      <c r="AZ32" s="208" t="s">
        <v>745</v>
      </c>
    </row>
    <row r="33" spans="1:61" s="135" customFormat="1" x14ac:dyDescent="0.25">
      <c r="A33" s="135" t="s">
        <v>582</v>
      </c>
      <c r="B33" s="138" t="str">
        <f t="shared" si="2"/>
        <v>5531</v>
      </c>
      <c r="C33" s="135" t="s">
        <v>1405</v>
      </c>
      <c r="D33" s="168">
        <v>4000</v>
      </c>
      <c r="E33" s="168">
        <v>2944.37</v>
      </c>
      <c r="F33" s="139"/>
      <c r="G33" s="137"/>
      <c r="H33" s="168">
        <v>4000</v>
      </c>
      <c r="I33" s="168">
        <v>1248.68</v>
      </c>
      <c r="J33" s="139"/>
      <c r="K33" s="137"/>
      <c r="L33" s="168">
        <v>3000</v>
      </c>
      <c r="M33" s="168">
        <v>3138.83</v>
      </c>
      <c r="N33" s="139"/>
      <c r="O33" s="137"/>
      <c r="P33" s="168">
        <v>3000</v>
      </c>
      <c r="Q33" s="168">
        <v>1759.82</v>
      </c>
      <c r="R33" s="139"/>
      <c r="S33" s="137"/>
      <c r="T33" s="168">
        <v>3000</v>
      </c>
      <c r="U33" s="168">
        <v>920.53</v>
      </c>
      <c r="V33" s="139"/>
      <c r="W33" s="137"/>
      <c r="X33" s="168">
        <v>3000</v>
      </c>
      <c r="Y33" s="168">
        <v>3229.02</v>
      </c>
      <c r="Z33" s="139">
        <v>0</v>
      </c>
      <c r="AA33" s="137"/>
      <c r="AB33" s="168">
        <v>3000</v>
      </c>
      <c r="AC33" s="168">
        <v>2358.67</v>
      </c>
      <c r="AD33" s="139">
        <f t="shared" si="3"/>
        <v>0</v>
      </c>
      <c r="AE33" s="137"/>
      <c r="AF33" s="168">
        <v>3000</v>
      </c>
      <c r="AG33" s="168">
        <v>3000</v>
      </c>
      <c r="AH33" s="168">
        <v>693</v>
      </c>
      <c r="AI33" s="139">
        <f t="shared" si="1"/>
        <v>0</v>
      </c>
      <c r="AJ33" s="139"/>
      <c r="AK33" s="348">
        <v>3000</v>
      </c>
      <c r="AL33" s="348">
        <v>4618.8100000000004</v>
      </c>
      <c r="AM33" s="132">
        <f t="shared" si="9"/>
        <v>0</v>
      </c>
      <c r="AN33" s="290"/>
      <c r="AO33" s="291">
        <v>3000</v>
      </c>
      <c r="AP33" s="291">
        <v>2158.75</v>
      </c>
      <c r="AQ33" s="132">
        <f t="shared" si="10"/>
        <v>0</v>
      </c>
      <c r="AR33" s="290"/>
      <c r="AS33" s="348">
        <v>3000</v>
      </c>
      <c r="AT33" s="348">
        <v>0</v>
      </c>
      <c r="AU33" s="132">
        <f t="shared" si="11"/>
        <v>0</v>
      </c>
      <c r="AV33" s="290"/>
      <c r="AW33" s="108">
        <v>3000</v>
      </c>
      <c r="AX33" s="348">
        <f t="shared" si="7"/>
        <v>0</v>
      </c>
      <c r="AY33" s="132">
        <f t="shared" si="12"/>
        <v>0</v>
      </c>
      <c r="AZ33" s="208" t="s">
        <v>746</v>
      </c>
    </row>
    <row r="34" spans="1:61" s="135" customFormat="1" x14ac:dyDescent="0.25">
      <c r="A34" s="135" t="s">
        <v>583</v>
      </c>
      <c r="B34" s="138" t="str">
        <f t="shared" si="2"/>
        <v>5532</v>
      </c>
      <c r="C34" s="135" t="s">
        <v>1406</v>
      </c>
      <c r="D34" s="168">
        <v>1000</v>
      </c>
      <c r="E34" s="168">
        <v>1025.22</v>
      </c>
      <c r="F34" s="139"/>
      <c r="G34" s="137"/>
      <c r="H34" s="168">
        <v>1000</v>
      </c>
      <c r="I34" s="168">
        <v>1048</v>
      </c>
      <c r="J34" s="139"/>
      <c r="K34" s="137"/>
      <c r="L34" s="168">
        <v>1000</v>
      </c>
      <c r="M34" s="168">
        <v>519.70000000000005</v>
      </c>
      <c r="N34" s="139"/>
      <c r="O34" s="137"/>
      <c r="P34" s="168">
        <v>1000</v>
      </c>
      <c r="Q34" s="168">
        <v>1003.11</v>
      </c>
      <c r="R34" s="139"/>
      <c r="S34" s="137"/>
      <c r="T34" s="168">
        <v>1000</v>
      </c>
      <c r="U34" s="168">
        <v>794.97</v>
      </c>
      <c r="V34" s="139"/>
      <c r="W34" s="137"/>
      <c r="X34" s="168">
        <v>1000</v>
      </c>
      <c r="Y34" s="168">
        <v>796.44</v>
      </c>
      <c r="Z34" s="139">
        <v>0</v>
      </c>
      <c r="AA34" s="137"/>
      <c r="AB34" s="168">
        <v>1000</v>
      </c>
      <c r="AC34" s="168">
        <v>914.5</v>
      </c>
      <c r="AD34" s="139">
        <f t="shared" si="3"/>
        <v>0</v>
      </c>
      <c r="AE34" s="137"/>
      <c r="AF34" s="168">
        <v>1000</v>
      </c>
      <c r="AG34" s="168">
        <v>1000</v>
      </c>
      <c r="AH34" s="168">
        <v>767.85</v>
      </c>
      <c r="AI34" s="139">
        <f t="shared" si="1"/>
        <v>0</v>
      </c>
      <c r="AJ34" s="139"/>
      <c r="AK34" s="348">
        <v>1000</v>
      </c>
      <c r="AL34" s="348">
        <v>1950.75</v>
      </c>
      <c r="AM34" s="132">
        <f t="shared" si="9"/>
        <v>0</v>
      </c>
      <c r="AN34" s="290"/>
      <c r="AO34" s="291">
        <v>1000</v>
      </c>
      <c r="AP34" s="291">
        <v>194.8</v>
      </c>
      <c r="AQ34" s="132">
        <f t="shared" si="10"/>
        <v>0</v>
      </c>
      <c r="AR34" s="290"/>
      <c r="AS34" s="348">
        <v>1000</v>
      </c>
      <c r="AT34" s="348">
        <v>325.5</v>
      </c>
      <c r="AU34" s="132">
        <f t="shared" si="11"/>
        <v>0</v>
      </c>
      <c r="AV34" s="290"/>
      <c r="AW34" s="108">
        <v>1000</v>
      </c>
      <c r="AX34" s="348">
        <f t="shared" si="7"/>
        <v>0</v>
      </c>
      <c r="AY34" s="132">
        <f t="shared" si="12"/>
        <v>0</v>
      </c>
      <c r="AZ34" s="208" t="s">
        <v>747</v>
      </c>
    </row>
    <row r="35" spans="1:61" s="135" customFormat="1" hidden="1" x14ac:dyDescent="0.25">
      <c r="A35" s="135" t="s">
        <v>1028</v>
      </c>
      <c r="B35" s="138" t="str">
        <f t="shared" si="2"/>
        <v>5534</v>
      </c>
      <c r="C35" s="283" t="s">
        <v>1344</v>
      </c>
      <c r="D35" s="168">
        <v>2000</v>
      </c>
      <c r="E35" s="168">
        <v>1041.0999999999999</v>
      </c>
      <c r="F35" s="139"/>
      <c r="G35" s="137"/>
      <c r="H35" s="168">
        <v>2000</v>
      </c>
      <c r="I35" s="168">
        <v>1999.58</v>
      </c>
      <c r="J35" s="139"/>
      <c r="K35" s="137"/>
      <c r="L35" s="168">
        <v>2000</v>
      </c>
      <c r="M35" s="168">
        <v>2000</v>
      </c>
      <c r="N35" s="139"/>
      <c r="O35" s="137"/>
      <c r="P35" s="168">
        <v>2000</v>
      </c>
      <c r="Q35" s="168">
        <v>2200</v>
      </c>
      <c r="R35" s="139"/>
      <c r="S35" s="137"/>
      <c r="T35" s="168">
        <v>2200</v>
      </c>
      <c r="U35" s="168">
        <v>2000</v>
      </c>
      <c r="V35" s="139"/>
      <c r="W35" s="137"/>
      <c r="X35" s="168">
        <v>2200</v>
      </c>
      <c r="Y35" s="168">
        <v>3632.5</v>
      </c>
      <c r="Z35" s="139">
        <v>0</v>
      </c>
      <c r="AA35" s="137"/>
      <c r="AB35" s="168">
        <v>2200</v>
      </c>
      <c r="AC35" s="168">
        <v>0</v>
      </c>
      <c r="AD35" s="139">
        <f t="shared" si="3"/>
        <v>0</v>
      </c>
      <c r="AE35" s="137"/>
      <c r="AF35" s="168">
        <v>0</v>
      </c>
      <c r="AG35" s="168">
        <v>0</v>
      </c>
      <c r="AH35" s="168"/>
      <c r="AI35" s="139"/>
      <c r="AJ35" s="139"/>
      <c r="AK35" s="348">
        <v>0</v>
      </c>
      <c r="AL35" s="348"/>
      <c r="AM35" s="132" t="e">
        <f t="shared" si="9"/>
        <v>#DIV/0!</v>
      </c>
      <c r="AN35" s="290"/>
      <c r="AO35" s="291">
        <v>0</v>
      </c>
      <c r="AP35" s="291"/>
      <c r="AQ35" s="132" t="e">
        <f t="shared" si="10"/>
        <v>#DIV/0!</v>
      </c>
      <c r="AR35" s="290"/>
      <c r="AS35" s="348">
        <v>0</v>
      </c>
      <c r="AT35" s="348"/>
      <c r="AU35" s="132" t="e">
        <f t="shared" si="11"/>
        <v>#DIV/0!</v>
      </c>
      <c r="AV35" s="290"/>
      <c r="AW35" s="108">
        <v>0</v>
      </c>
      <c r="AX35" s="348">
        <f t="shared" si="7"/>
        <v>0</v>
      </c>
      <c r="AY35" s="132" t="e">
        <f t="shared" si="12"/>
        <v>#DIV/0!</v>
      </c>
      <c r="AZ35" s="58" t="s">
        <v>1080</v>
      </c>
    </row>
    <row r="36" spans="1:61" s="135" customFormat="1" x14ac:dyDescent="0.25">
      <c r="A36" s="135" t="s">
        <v>584</v>
      </c>
      <c r="B36" s="138" t="str">
        <f t="shared" ref="B36:B42" si="13">MID(A36,14,4)</f>
        <v>5585</v>
      </c>
      <c r="C36" s="135" t="s">
        <v>1286</v>
      </c>
      <c r="D36" s="168">
        <v>500</v>
      </c>
      <c r="E36" s="168">
        <v>254.87</v>
      </c>
      <c r="F36" s="139"/>
      <c r="G36" s="137"/>
      <c r="H36" s="168">
        <v>500</v>
      </c>
      <c r="I36" s="168">
        <v>95.13</v>
      </c>
      <c r="J36" s="139"/>
      <c r="K36" s="137"/>
      <c r="L36" s="168">
        <v>400</v>
      </c>
      <c r="M36" s="168">
        <v>227.25</v>
      </c>
      <c r="N36" s="139"/>
      <c r="O36" s="137"/>
      <c r="P36" s="168">
        <v>400</v>
      </c>
      <c r="Q36" s="168">
        <v>103.75</v>
      </c>
      <c r="R36" s="139"/>
      <c r="S36" s="137"/>
      <c r="T36" s="168">
        <v>400</v>
      </c>
      <c r="U36" s="168">
        <v>0</v>
      </c>
      <c r="V36" s="139"/>
      <c r="W36" s="137"/>
      <c r="X36" s="168">
        <v>400</v>
      </c>
      <c r="Y36" s="168">
        <v>157.96</v>
      </c>
      <c r="Z36" s="139">
        <v>0</v>
      </c>
      <c r="AA36" s="137"/>
      <c r="AB36" s="168">
        <v>400</v>
      </c>
      <c r="AC36" s="168">
        <v>161.30000000000001</v>
      </c>
      <c r="AD36" s="139">
        <f t="shared" si="3"/>
        <v>0</v>
      </c>
      <c r="AE36" s="137"/>
      <c r="AF36" s="168">
        <v>400</v>
      </c>
      <c r="AG36" s="168">
        <v>400</v>
      </c>
      <c r="AH36" s="168">
        <v>251.92</v>
      </c>
      <c r="AI36" s="139">
        <f t="shared" si="1"/>
        <v>0</v>
      </c>
      <c r="AJ36" s="139"/>
      <c r="AK36" s="348">
        <v>400</v>
      </c>
      <c r="AL36" s="348">
        <v>143.84</v>
      </c>
      <c r="AM36" s="132">
        <f t="shared" si="9"/>
        <v>0</v>
      </c>
      <c r="AN36" s="290"/>
      <c r="AO36" s="291">
        <v>300</v>
      </c>
      <c r="AP36" s="291">
        <v>298</v>
      </c>
      <c r="AQ36" s="132">
        <f t="shared" si="10"/>
        <v>-0.25</v>
      </c>
      <c r="AR36" s="290"/>
      <c r="AS36" s="348">
        <v>300</v>
      </c>
      <c r="AT36" s="348">
        <v>80</v>
      </c>
      <c r="AU36" s="132">
        <f t="shared" si="11"/>
        <v>0</v>
      </c>
      <c r="AV36" s="290"/>
      <c r="AW36" s="108">
        <v>300</v>
      </c>
      <c r="AX36" s="348">
        <f t="shared" si="7"/>
        <v>0</v>
      </c>
      <c r="AY36" s="132">
        <f t="shared" si="12"/>
        <v>0</v>
      </c>
      <c r="AZ36" s="208" t="s">
        <v>748</v>
      </c>
    </row>
    <row r="37" spans="1:61" s="135" customFormat="1" x14ac:dyDescent="0.25">
      <c r="A37" s="135" t="s">
        <v>585</v>
      </c>
      <c r="B37" s="138" t="str">
        <f t="shared" si="13"/>
        <v>5595</v>
      </c>
      <c r="C37" s="135" t="s">
        <v>1258</v>
      </c>
      <c r="D37" s="168">
        <v>0</v>
      </c>
      <c r="E37" s="168">
        <v>0</v>
      </c>
      <c r="F37" s="139"/>
      <c r="G37" s="137"/>
      <c r="H37" s="168">
        <v>0</v>
      </c>
      <c r="I37" s="168">
        <v>94</v>
      </c>
      <c r="J37" s="139"/>
      <c r="K37" s="137"/>
      <c r="L37" s="168">
        <v>100</v>
      </c>
      <c r="M37" s="168">
        <v>94</v>
      </c>
      <c r="N37" s="139"/>
      <c r="O37" s="137"/>
      <c r="P37" s="168">
        <v>100</v>
      </c>
      <c r="Q37" s="168">
        <v>93</v>
      </c>
      <c r="R37" s="139"/>
      <c r="S37" s="137"/>
      <c r="T37" s="168">
        <v>100</v>
      </c>
      <c r="U37" s="168">
        <v>132.25</v>
      </c>
      <c r="V37" s="139"/>
      <c r="W37" s="137"/>
      <c r="X37" s="168">
        <v>100</v>
      </c>
      <c r="Y37" s="168">
        <v>101.49</v>
      </c>
      <c r="Z37" s="139">
        <v>0</v>
      </c>
      <c r="AA37" s="137"/>
      <c r="AB37" s="168">
        <v>100</v>
      </c>
      <c r="AC37" s="168">
        <v>85.45</v>
      </c>
      <c r="AD37" s="139">
        <f t="shared" si="3"/>
        <v>0</v>
      </c>
      <c r="AE37" s="137"/>
      <c r="AF37" s="168">
        <v>100</v>
      </c>
      <c r="AG37" s="168">
        <v>100</v>
      </c>
      <c r="AH37" s="168">
        <v>79.7</v>
      </c>
      <c r="AI37" s="139">
        <f t="shared" si="1"/>
        <v>0</v>
      </c>
      <c r="AJ37" s="139"/>
      <c r="AK37" s="348">
        <v>100</v>
      </c>
      <c r="AL37" s="348">
        <v>243.54</v>
      </c>
      <c r="AM37" s="132">
        <f t="shared" si="9"/>
        <v>0</v>
      </c>
      <c r="AN37" s="290"/>
      <c r="AO37" s="291">
        <v>100</v>
      </c>
      <c r="AP37" s="291">
        <v>59.95</v>
      </c>
      <c r="AQ37" s="132">
        <f t="shared" si="10"/>
        <v>0</v>
      </c>
      <c r="AR37" s="290"/>
      <c r="AS37" s="348">
        <v>100</v>
      </c>
      <c r="AT37" s="348">
        <v>59.94</v>
      </c>
      <c r="AU37" s="132">
        <f t="shared" si="11"/>
        <v>0</v>
      </c>
      <c r="AV37" s="290"/>
      <c r="AW37" s="108">
        <v>100</v>
      </c>
      <c r="AX37" s="348">
        <f t="shared" si="7"/>
        <v>0</v>
      </c>
      <c r="AY37" s="132">
        <f t="shared" si="12"/>
        <v>0</v>
      </c>
      <c r="AZ37" s="208"/>
    </row>
    <row r="38" spans="1:61" s="135" customFormat="1" x14ac:dyDescent="0.25">
      <c r="A38" s="135" t="s">
        <v>586</v>
      </c>
      <c r="B38" s="138" t="str">
        <f t="shared" si="13"/>
        <v>5710</v>
      </c>
      <c r="C38" s="135" t="s">
        <v>1209</v>
      </c>
      <c r="D38" s="168">
        <v>340</v>
      </c>
      <c r="E38" s="168">
        <v>221.5</v>
      </c>
      <c r="F38" s="139"/>
      <c r="G38" s="137"/>
      <c r="H38" s="168">
        <v>340</v>
      </c>
      <c r="I38" s="168">
        <v>0</v>
      </c>
      <c r="J38" s="139"/>
      <c r="K38" s="137"/>
      <c r="L38" s="168">
        <v>340</v>
      </c>
      <c r="M38" s="168">
        <v>0</v>
      </c>
      <c r="N38" s="139"/>
      <c r="O38" s="137"/>
      <c r="P38" s="168">
        <v>340</v>
      </c>
      <c r="Q38" s="168">
        <v>0</v>
      </c>
      <c r="R38" s="139"/>
      <c r="S38" s="137"/>
      <c r="T38" s="168">
        <v>340</v>
      </c>
      <c r="U38" s="168">
        <v>0</v>
      </c>
      <c r="V38" s="139"/>
      <c r="W38" s="137"/>
      <c r="X38" s="168">
        <v>340</v>
      </c>
      <c r="Y38" s="168">
        <v>9</v>
      </c>
      <c r="Z38" s="139">
        <v>0</v>
      </c>
      <c r="AA38" s="137"/>
      <c r="AB38" s="168">
        <v>340</v>
      </c>
      <c r="AC38" s="168">
        <v>69.75</v>
      </c>
      <c r="AD38" s="139">
        <f t="shared" si="3"/>
        <v>0</v>
      </c>
      <c r="AE38" s="137"/>
      <c r="AF38" s="168">
        <v>340</v>
      </c>
      <c r="AG38" s="168">
        <v>340</v>
      </c>
      <c r="AH38" s="168">
        <v>343</v>
      </c>
      <c r="AI38" s="139">
        <f t="shared" si="1"/>
        <v>0</v>
      </c>
      <c r="AJ38" s="139"/>
      <c r="AK38" s="348">
        <v>340</v>
      </c>
      <c r="AL38" s="348">
        <v>261.5</v>
      </c>
      <c r="AM38" s="132">
        <f t="shared" si="9"/>
        <v>0</v>
      </c>
      <c r="AN38" s="290"/>
      <c r="AO38" s="291">
        <v>340</v>
      </c>
      <c r="AP38" s="291">
        <v>128</v>
      </c>
      <c r="AQ38" s="132">
        <f t="shared" si="10"/>
        <v>0</v>
      </c>
      <c r="AR38" s="290"/>
      <c r="AS38" s="348">
        <v>340</v>
      </c>
      <c r="AT38" s="348">
        <v>0</v>
      </c>
      <c r="AU38" s="132">
        <f t="shared" si="11"/>
        <v>0</v>
      </c>
      <c r="AV38" s="290"/>
      <c r="AW38" s="108">
        <v>340</v>
      </c>
      <c r="AX38" s="348">
        <f t="shared" si="7"/>
        <v>0</v>
      </c>
      <c r="AY38" s="132">
        <f t="shared" si="12"/>
        <v>0</v>
      </c>
      <c r="AZ38" s="208" t="s">
        <v>749</v>
      </c>
    </row>
    <row r="39" spans="1:61" s="287" customFormat="1" hidden="1" x14ac:dyDescent="0.25">
      <c r="A39" s="288" t="s">
        <v>1476</v>
      </c>
      <c r="B39" s="288" t="str">
        <f t="shared" si="13"/>
        <v>5711</v>
      </c>
      <c r="C39" s="287" t="s">
        <v>1210</v>
      </c>
      <c r="D39" s="291"/>
      <c r="E39" s="291"/>
      <c r="F39" s="289"/>
      <c r="G39" s="290"/>
      <c r="H39" s="291"/>
      <c r="I39" s="291"/>
      <c r="J39" s="289"/>
      <c r="K39" s="290"/>
      <c r="L39" s="291"/>
      <c r="M39" s="291"/>
      <c r="N39" s="289"/>
      <c r="O39" s="290"/>
      <c r="P39" s="291"/>
      <c r="Q39" s="291"/>
      <c r="R39" s="289"/>
      <c r="S39" s="290"/>
      <c r="T39" s="291"/>
      <c r="U39" s="291"/>
      <c r="V39" s="289"/>
      <c r="W39" s="290"/>
      <c r="X39" s="291"/>
      <c r="Y39" s="291"/>
      <c r="Z39" s="289"/>
      <c r="AA39" s="290"/>
      <c r="AB39" s="291"/>
      <c r="AC39" s="291"/>
      <c r="AD39" s="289"/>
      <c r="AE39" s="290"/>
      <c r="AF39" s="291"/>
      <c r="AG39" s="291"/>
      <c r="AH39" s="291"/>
      <c r="AI39" s="289"/>
      <c r="AJ39" s="289"/>
      <c r="AK39" s="348"/>
      <c r="AL39" s="348">
        <v>278.5</v>
      </c>
      <c r="AM39" s="132"/>
      <c r="AN39" s="290"/>
      <c r="AO39" s="291"/>
      <c r="AP39" s="291"/>
      <c r="AQ39" s="132"/>
      <c r="AR39" s="290"/>
      <c r="AS39" s="348"/>
      <c r="AT39" s="348"/>
      <c r="AU39" s="132"/>
      <c r="AV39" s="290"/>
      <c r="AW39" s="108"/>
      <c r="AX39" s="348">
        <f t="shared" si="7"/>
        <v>0</v>
      </c>
      <c r="AY39" s="132"/>
      <c r="AZ39" s="293"/>
    </row>
    <row r="40" spans="1:61" s="135" customFormat="1" x14ac:dyDescent="0.25">
      <c r="A40" s="135" t="s">
        <v>587</v>
      </c>
      <c r="B40" s="138" t="str">
        <f t="shared" si="13"/>
        <v>5730</v>
      </c>
      <c r="C40" s="135" t="s">
        <v>1199</v>
      </c>
      <c r="D40" s="168">
        <v>50</v>
      </c>
      <c r="E40" s="168">
        <v>50</v>
      </c>
      <c r="F40" s="139"/>
      <c r="G40" s="137"/>
      <c r="H40" s="168">
        <v>50</v>
      </c>
      <c r="I40" s="168">
        <v>60</v>
      </c>
      <c r="J40" s="139"/>
      <c r="K40" s="137"/>
      <c r="L40" s="168">
        <v>50</v>
      </c>
      <c r="M40" s="168">
        <v>60</v>
      </c>
      <c r="N40" s="139"/>
      <c r="O40" s="137"/>
      <c r="P40" s="168">
        <v>50</v>
      </c>
      <c r="Q40" s="168">
        <v>80</v>
      </c>
      <c r="R40" s="139"/>
      <c r="S40" s="137"/>
      <c r="T40" s="168">
        <v>50</v>
      </c>
      <c r="U40" s="168">
        <v>80</v>
      </c>
      <c r="V40" s="139"/>
      <c r="W40" s="137"/>
      <c r="X40" s="168">
        <v>80</v>
      </c>
      <c r="Y40" s="168">
        <v>80</v>
      </c>
      <c r="Z40" s="139">
        <v>0.6</v>
      </c>
      <c r="AA40" s="137"/>
      <c r="AB40" s="168">
        <v>80</v>
      </c>
      <c r="AC40" s="168">
        <v>80</v>
      </c>
      <c r="AD40" s="139">
        <f t="shared" si="3"/>
        <v>0</v>
      </c>
      <c r="AE40" s="137"/>
      <c r="AF40" s="168">
        <v>80</v>
      </c>
      <c r="AG40" s="168">
        <v>80</v>
      </c>
      <c r="AH40" s="168">
        <v>80</v>
      </c>
      <c r="AI40" s="139">
        <f t="shared" si="1"/>
        <v>0</v>
      </c>
      <c r="AJ40" s="139"/>
      <c r="AK40" s="348">
        <v>80</v>
      </c>
      <c r="AL40" s="348">
        <v>80</v>
      </c>
      <c r="AM40" s="132">
        <f t="shared" si="9"/>
        <v>0</v>
      </c>
      <c r="AN40" s="290"/>
      <c r="AO40" s="291">
        <v>80</v>
      </c>
      <c r="AP40" s="291">
        <v>105</v>
      </c>
      <c r="AQ40" s="132">
        <f t="shared" si="10"/>
        <v>0</v>
      </c>
      <c r="AR40" s="290"/>
      <c r="AS40" s="348">
        <v>80</v>
      </c>
      <c r="AT40" s="348">
        <v>0</v>
      </c>
      <c r="AU40" s="132">
        <f t="shared" si="11"/>
        <v>0</v>
      </c>
      <c r="AV40" s="290"/>
      <c r="AW40" s="108">
        <v>80</v>
      </c>
      <c r="AX40" s="348">
        <f t="shared" si="7"/>
        <v>0</v>
      </c>
      <c r="AY40" s="132">
        <f t="shared" si="12"/>
        <v>0</v>
      </c>
      <c r="AZ40" s="208" t="s">
        <v>751</v>
      </c>
    </row>
    <row r="41" spans="1:61" s="135" customFormat="1" x14ac:dyDescent="0.25">
      <c r="A41" s="135" t="s">
        <v>588</v>
      </c>
      <c r="B41" s="138" t="str">
        <f t="shared" si="13"/>
        <v>5780</v>
      </c>
      <c r="C41" s="135" t="s">
        <v>1407</v>
      </c>
      <c r="D41" s="168">
        <v>0</v>
      </c>
      <c r="E41" s="168">
        <v>119.4</v>
      </c>
      <c r="F41" s="139"/>
      <c r="G41" s="137"/>
      <c r="H41" s="168">
        <v>500</v>
      </c>
      <c r="I41" s="168">
        <v>168</v>
      </c>
      <c r="J41" s="139"/>
      <c r="K41" s="137"/>
      <c r="L41" s="168">
        <v>500</v>
      </c>
      <c r="M41" s="168">
        <v>168</v>
      </c>
      <c r="N41" s="139"/>
      <c r="O41" s="137"/>
      <c r="P41" s="168">
        <v>500</v>
      </c>
      <c r="Q41" s="168">
        <v>-168</v>
      </c>
      <c r="R41" s="139"/>
      <c r="S41" s="137"/>
      <c r="T41" s="168">
        <v>500</v>
      </c>
      <c r="U41" s="168">
        <v>212.96</v>
      </c>
      <c r="V41" s="139"/>
      <c r="W41" s="137"/>
      <c r="X41" s="168">
        <v>470</v>
      </c>
      <c r="Y41" s="168">
        <v>514.29</v>
      </c>
      <c r="Z41" s="139">
        <v>-0.06</v>
      </c>
      <c r="AA41" s="137"/>
      <c r="AB41" s="168">
        <v>470</v>
      </c>
      <c r="AC41" s="168">
        <v>660</v>
      </c>
      <c r="AD41" s="139">
        <f t="shared" si="3"/>
        <v>0</v>
      </c>
      <c r="AE41" s="137"/>
      <c r="AF41" s="168">
        <v>2160</v>
      </c>
      <c r="AG41" s="168">
        <v>2160</v>
      </c>
      <c r="AH41" s="168">
        <v>1764.32</v>
      </c>
      <c r="AI41" s="139">
        <f t="shared" si="1"/>
        <v>3.5957446808510638</v>
      </c>
      <c r="AJ41" s="139"/>
      <c r="AK41" s="348">
        <v>3000</v>
      </c>
      <c r="AL41" s="348">
        <v>2160</v>
      </c>
      <c r="AM41" s="132">
        <f t="shared" si="9"/>
        <v>0.3888888888888889</v>
      </c>
      <c r="AN41" s="290"/>
      <c r="AO41" s="291">
        <v>3000</v>
      </c>
      <c r="AP41" s="291">
        <v>2880</v>
      </c>
      <c r="AQ41" s="132">
        <f t="shared" si="10"/>
        <v>0</v>
      </c>
      <c r="AR41" s="290"/>
      <c r="AS41" s="348">
        <v>3000</v>
      </c>
      <c r="AT41" s="348">
        <v>1020</v>
      </c>
      <c r="AU41" s="132">
        <f t="shared" si="11"/>
        <v>0</v>
      </c>
      <c r="AV41" s="290"/>
      <c r="AW41" s="108">
        <v>3000</v>
      </c>
      <c r="AX41" s="348">
        <f t="shared" si="7"/>
        <v>0</v>
      </c>
      <c r="AY41" s="132">
        <f t="shared" si="12"/>
        <v>0</v>
      </c>
      <c r="AZ41" s="208" t="s">
        <v>988</v>
      </c>
    </row>
    <row r="42" spans="1:61" x14ac:dyDescent="0.25">
      <c r="A42" s="106" t="s">
        <v>589</v>
      </c>
      <c r="B42" s="66" t="str">
        <f t="shared" si="13"/>
        <v>5850</v>
      </c>
      <c r="C42" s="106" t="s">
        <v>1276</v>
      </c>
      <c r="D42" s="168">
        <v>2500</v>
      </c>
      <c r="E42" s="168">
        <v>477.54</v>
      </c>
      <c r="F42" s="139"/>
      <c r="H42" s="168">
        <v>1500</v>
      </c>
      <c r="I42" s="168">
        <v>908</v>
      </c>
      <c r="J42" s="139"/>
      <c r="L42" s="168">
        <v>1500</v>
      </c>
      <c r="M42" s="168">
        <v>510</v>
      </c>
      <c r="N42" s="139"/>
      <c r="P42" s="168">
        <v>1500</v>
      </c>
      <c r="Q42" s="168">
        <v>395.6</v>
      </c>
      <c r="R42" s="139"/>
      <c r="T42" s="168">
        <v>1500</v>
      </c>
      <c r="U42" s="168">
        <v>495.95</v>
      </c>
      <c r="V42" s="139"/>
      <c r="W42" s="137"/>
      <c r="X42" s="168">
        <v>1500</v>
      </c>
      <c r="Y42" s="168">
        <v>905.8</v>
      </c>
      <c r="Z42" s="139">
        <v>0</v>
      </c>
      <c r="AA42" s="137"/>
      <c r="AB42" s="168">
        <v>1500</v>
      </c>
      <c r="AC42" s="168">
        <v>1256.72</v>
      </c>
      <c r="AD42" s="139">
        <f t="shared" si="3"/>
        <v>0</v>
      </c>
      <c r="AF42" s="168">
        <v>1500</v>
      </c>
      <c r="AG42" s="168">
        <v>1500</v>
      </c>
      <c r="AH42" s="168">
        <v>1259.8699999999999</v>
      </c>
      <c r="AI42" s="139">
        <f t="shared" si="1"/>
        <v>0</v>
      </c>
      <c r="AJ42" s="38"/>
      <c r="AK42" s="348">
        <v>1500</v>
      </c>
      <c r="AL42" s="348">
        <v>1567.99</v>
      </c>
      <c r="AM42" s="132">
        <f t="shared" si="9"/>
        <v>0</v>
      </c>
      <c r="AO42" s="291">
        <v>2500</v>
      </c>
      <c r="AP42" s="291">
        <v>629.92999999999995</v>
      </c>
      <c r="AQ42" s="132">
        <f t="shared" si="10"/>
        <v>0.66666666666666663</v>
      </c>
      <c r="AS42" s="348">
        <v>2500</v>
      </c>
      <c r="AT42" s="348">
        <v>0</v>
      </c>
      <c r="AU42" s="132">
        <f t="shared" si="11"/>
        <v>0</v>
      </c>
      <c r="AW42" s="108">
        <v>2500</v>
      </c>
      <c r="AX42" s="348">
        <f t="shared" si="7"/>
        <v>0</v>
      </c>
      <c r="AY42" s="132">
        <f t="shared" si="12"/>
        <v>0</v>
      </c>
      <c r="AZ42" s="111" t="s">
        <v>750</v>
      </c>
    </row>
    <row r="43" spans="1:61" s="64" customFormat="1" x14ac:dyDescent="0.25">
      <c r="A43" s="142"/>
      <c r="B43" s="142"/>
      <c r="C43" s="142" t="s">
        <v>168</v>
      </c>
      <c r="D43" s="143">
        <f>SUM(D14:D42)</f>
        <v>81500.61</v>
      </c>
      <c r="E43" s="143">
        <f>SUM(E14:E42)</f>
        <v>79373.769999999975</v>
      </c>
      <c r="F43" s="144">
        <v>-2.46E-2</v>
      </c>
      <c r="G43" s="142"/>
      <c r="H43" s="143">
        <f>SUM(H14:H42)</f>
        <v>81190</v>
      </c>
      <c r="I43" s="143">
        <f>SUM(I14:I42)</f>
        <v>77544.570000000007</v>
      </c>
      <c r="J43" s="145">
        <f>(H43-D43)/D43</f>
        <v>-3.8111371190964164E-3</v>
      </c>
      <c r="K43" s="142"/>
      <c r="L43" s="143">
        <f>SUM(L14:L42)</f>
        <v>79190</v>
      </c>
      <c r="M43" s="143">
        <f>SUM(M14:M42)</f>
        <v>76215.35000000002</v>
      </c>
      <c r="N43" s="145">
        <f>(L43-H43)/H43</f>
        <v>-2.4633575563493042E-2</v>
      </c>
      <c r="O43" s="142"/>
      <c r="P43" s="143">
        <f>SUM(P14:P42)</f>
        <v>89190</v>
      </c>
      <c r="Q43" s="143">
        <f>SUM(Q14:Q42)</f>
        <v>79205.560000000027</v>
      </c>
      <c r="R43" s="145">
        <f>(P43-L43)/L43</f>
        <v>0.12627857052658165</v>
      </c>
      <c r="S43" s="142"/>
      <c r="T43" s="143">
        <f>SUM(T14:T42)</f>
        <v>90390</v>
      </c>
      <c r="U43" s="143">
        <f>SUM(U14:U42)</f>
        <v>86983.46</v>
      </c>
      <c r="V43" s="145">
        <f>(T43-P43)/P43</f>
        <v>1.3454423141607804E-2</v>
      </c>
      <c r="W43" s="142"/>
      <c r="X43" s="143">
        <f>SUM(X14:X42)</f>
        <v>90390</v>
      </c>
      <c r="Y43" s="143">
        <f>SUM(Y14:Y42)</f>
        <v>85998.46</v>
      </c>
      <c r="Z43" s="145">
        <f>(X43-T43)/T43</f>
        <v>0</v>
      </c>
      <c r="AA43" s="142"/>
      <c r="AB43" s="143">
        <f>SUM(AB14:AB42)</f>
        <v>90634</v>
      </c>
      <c r="AC43" s="143">
        <f>SUM(AC14:AC42)</f>
        <v>60896.659999999996</v>
      </c>
      <c r="AD43" s="144">
        <f>(AB43-X43)/X43</f>
        <v>2.6994136519526498E-3</v>
      </c>
      <c r="AE43" s="142"/>
      <c r="AF43" s="143">
        <f>SUM(AF14:AF42)</f>
        <v>86224</v>
      </c>
      <c r="AG43" s="143">
        <f>SUM(AG14:AG42)</f>
        <v>86224</v>
      </c>
      <c r="AH43" s="143">
        <f>SUM(AH14:AH42)</f>
        <v>68728.31</v>
      </c>
      <c r="AI43" s="144">
        <f t="shared" si="1"/>
        <v>-4.8657236798552418E-2</v>
      </c>
      <c r="AJ43" s="144"/>
      <c r="AK43" s="294">
        <f>SUM(AK14:AK42)</f>
        <v>83664</v>
      </c>
      <c r="AL43" s="294">
        <f>SUM(AL14:AL42)</f>
        <v>76219.34</v>
      </c>
      <c r="AM43" s="327">
        <f>(AK43-AG43)/AG43</f>
        <v>-2.9690109482278716E-2</v>
      </c>
      <c r="AN43" s="142"/>
      <c r="AO43" s="294">
        <f>SUM(AO14:AO42)</f>
        <v>87064</v>
      </c>
      <c r="AP43" s="294">
        <f>SUM(AP14:AP42)</f>
        <v>56466.92</v>
      </c>
      <c r="AQ43" s="327">
        <f>(AO43-AK43)/AK43</f>
        <v>4.0638745458022568E-2</v>
      </c>
      <c r="AR43" s="142"/>
      <c r="AS43" s="294">
        <f>SUM(AS14:AS42)</f>
        <v>84564</v>
      </c>
      <c r="AT43" s="294">
        <f>SUM(AT14:AT42)</f>
        <v>12178.52</v>
      </c>
      <c r="AU43" s="327">
        <f>(AS43-AO43)/AO43</f>
        <v>-2.8714508867040339E-2</v>
      </c>
      <c r="AV43" s="142"/>
      <c r="AW43" s="146">
        <f>SUM(AW14:AW42)</f>
        <v>84564</v>
      </c>
      <c r="AX43" s="146">
        <f>SUM(AX14:AX42)</f>
        <v>0</v>
      </c>
      <c r="AY43" s="327">
        <f>(AW43-AS43)/AS43</f>
        <v>0</v>
      </c>
      <c r="AZ43" s="142"/>
    </row>
    <row r="44" spans="1:61" s="135" customFormat="1" x14ac:dyDescent="0.25">
      <c r="D44" s="62"/>
      <c r="E44" s="62"/>
      <c r="F44" s="139"/>
      <c r="G44" s="137"/>
      <c r="H44" s="62"/>
      <c r="I44" s="62"/>
      <c r="J44" s="289"/>
      <c r="K44" s="137"/>
      <c r="L44" s="62"/>
      <c r="M44" s="62"/>
      <c r="N44" s="289"/>
      <c r="O44" s="137"/>
      <c r="P44" s="62"/>
      <c r="Q44" s="62"/>
      <c r="R44" s="289"/>
      <c r="S44" s="137"/>
      <c r="T44" s="62"/>
      <c r="U44" s="62"/>
      <c r="V44" s="289"/>
      <c r="W44" s="137"/>
      <c r="X44" s="62"/>
      <c r="Y44" s="62"/>
      <c r="Z44" s="139"/>
      <c r="AA44" s="137"/>
      <c r="AB44" s="62"/>
      <c r="AC44" s="62"/>
      <c r="AD44" s="139"/>
      <c r="AE44" s="137"/>
      <c r="AF44" s="62"/>
      <c r="AG44" s="62"/>
      <c r="AH44" s="62"/>
      <c r="AI44" s="139"/>
      <c r="AJ44" s="139"/>
      <c r="AK44" s="62"/>
      <c r="AL44" s="62"/>
      <c r="AM44" s="132"/>
      <c r="AN44" s="290"/>
      <c r="AO44" s="62"/>
      <c r="AP44" s="62"/>
      <c r="AQ44" s="132"/>
      <c r="AR44" s="290"/>
      <c r="AS44" s="62"/>
      <c r="AT44" s="62"/>
      <c r="AU44" s="132"/>
      <c r="AV44" s="290"/>
      <c r="AW44" s="136"/>
      <c r="AX44" s="62"/>
      <c r="AY44" s="132"/>
    </row>
    <row r="45" spans="1:61" s="64" customFormat="1" ht="12.75" x14ac:dyDescent="0.2">
      <c r="A45" s="151"/>
      <c r="B45" s="151"/>
      <c r="C45" s="156" t="s">
        <v>169</v>
      </c>
      <c r="D45" s="153">
        <f>D11+D43</f>
        <v>144018</v>
      </c>
      <c r="E45" s="153">
        <f>E11+E43</f>
        <v>141891.15999999997</v>
      </c>
      <c r="F45" s="154">
        <v>1.09E-2</v>
      </c>
      <c r="G45" s="151"/>
      <c r="H45" s="153">
        <f>H11+H43</f>
        <v>144846</v>
      </c>
      <c r="I45" s="153">
        <f>I11+I43</f>
        <v>144498.78</v>
      </c>
      <c r="J45" s="154">
        <f>(H45-D45)/D45</f>
        <v>5.7492813398325208E-3</v>
      </c>
      <c r="K45" s="151"/>
      <c r="L45" s="153">
        <f>L11+L43</f>
        <v>146427.67000000001</v>
      </c>
      <c r="M45" s="153">
        <f>M11+M43</f>
        <v>142414.61000000004</v>
      </c>
      <c r="N45" s="154">
        <f>(L45-H45)/H45</f>
        <v>1.0919666404319158E-2</v>
      </c>
      <c r="O45" s="151"/>
      <c r="P45" s="153">
        <f>P11+P43</f>
        <v>157724.63</v>
      </c>
      <c r="Q45" s="153">
        <f>Q11+Q43</f>
        <v>150631.75000000003</v>
      </c>
      <c r="R45" s="154">
        <f>(P45-L45)/L45</f>
        <v>7.7150445677377721E-2</v>
      </c>
      <c r="S45" s="151"/>
      <c r="T45" s="153">
        <f>T11+T43</f>
        <v>160320.57</v>
      </c>
      <c r="U45" s="153">
        <f>U11+U43</f>
        <v>151535.12</v>
      </c>
      <c r="V45" s="154">
        <f>(T45-P45)/P45</f>
        <v>1.6458684987880473E-2</v>
      </c>
      <c r="W45" s="151"/>
      <c r="X45" s="153">
        <f>X11+X43</f>
        <v>161274.6</v>
      </c>
      <c r="Y45" s="153">
        <f>Y11+Y43</f>
        <v>156939.81</v>
      </c>
      <c r="Z45" s="154">
        <f>(X45-T45)/T45</f>
        <v>5.9507647708587786E-3</v>
      </c>
      <c r="AA45" s="151"/>
      <c r="AB45" s="153">
        <f>AB11+AB43</f>
        <v>161874.37</v>
      </c>
      <c r="AC45" s="153">
        <f>AC11+AC43</f>
        <v>137940.73000000001</v>
      </c>
      <c r="AD45" s="154">
        <f>(AB45-X45)/X45</f>
        <v>3.718936521932093E-3</v>
      </c>
      <c r="AE45" s="151"/>
      <c r="AF45" s="153">
        <f>AF11+AF43</f>
        <v>175039.4</v>
      </c>
      <c r="AG45" s="280">
        <f>AG11+AG43</f>
        <v>180295.84</v>
      </c>
      <c r="AH45" s="153">
        <f>AH11+AH43</f>
        <v>149575.1</v>
      </c>
      <c r="AI45" s="154">
        <f t="shared" si="1"/>
        <v>0.11380102977389195</v>
      </c>
      <c r="AJ45" s="154"/>
      <c r="AK45" s="295">
        <f>AK11+AK43</f>
        <v>179938.89</v>
      </c>
      <c r="AL45" s="295">
        <f>AL11+AL43</f>
        <v>183680.4</v>
      </c>
      <c r="AM45" s="328">
        <f>(AK45-AG45)/AG45</f>
        <v>-1.9798016415685606E-3</v>
      </c>
      <c r="AN45" s="151"/>
      <c r="AO45" s="295">
        <f>AO11+AO43</f>
        <v>211419.56</v>
      </c>
      <c r="AP45" s="295">
        <f>AP11+AP43</f>
        <v>180843.34999999998</v>
      </c>
      <c r="AQ45" s="328">
        <f>(AO45-AK45)/AK45</f>
        <v>0.17495200731759533</v>
      </c>
      <c r="AR45" s="151"/>
      <c r="AS45" s="295">
        <f>AS11+AS43</f>
        <v>216172.47999999998</v>
      </c>
      <c r="AT45" s="295">
        <f>AT11+AT43</f>
        <v>66745.929999999993</v>
      </c>
      <c r="AU45" s="328">
        <f>(AS45-AO45)/AO45</f>
        <v>2.2480985203071957E-2</v>
      </c>
      <c r="AV45" s="151"/>
      <c r="AW45" s="155" t="e">
        <f>AW11+AW43</f>
        <v>#REF!</v>
      </c>
      <c r="AX45" s="155" t="e">
        <f>AX11+AX43</f>
        <v>#REF!</v>
      </c>
      <c r="AY45" s="328" t="e">
        <f>(AW45-AS45)/AS45</f>
        <v>#REF!</v>
      </c>
      <c r="AZ45" s="156"/>
    </row>
    <row r="46" spans="1:61" x14ac:dyDescent="0.25">
      <c r="AX46" s="136"/>
      <c r="AY46" s="135"/>
    </row>
    <row r="47" spans="1:61" s="61" customFormat="1" thickBot="1" x14ac:dyDescent="0.25">
      <c r="C47" s="61" t="s">
        <v>170</v>
      </c>
      <c r="E47" s="68">
        <f>D45-E45</f>
        <v>2126.8400000000256</v>
      </c>
      <c r="G47" s="65"/>
      <c r="I47" s="68">
        <f>H45-I45</f>
        <v>347.22000000000116</v>
      </c>
      <c r="K47" s="65"/>
      <c r="M47" s="68">
        <f>L45-M45</f>
        <v>4013.0599999999686</v>
      </c>
      <c r="O47" s="65"/>
      <c r="Q47" s="68">
        <f>P45-Q45</f>
        <v>7092.8799999999756</v>
      </c>
      <c r="S47" s="65"/>
      <c r="U47" s="68">
        <f>T45-U45</f>
        <v>8785.4500000000116</v>
      </c>
      <c r="W47" s="65"/>
      <c r="Y47" s="68">
        <f>X45-Y45</f>
        <v>4334.7900000000081</v>
      </c>
      <c r="AA47" s="65"/>
      <c r="AC47" s="68">
        <f>AB45-AC45</f>
        <v>23933.639999999985</v>
      </c>
      <c r="AE47" s="65"/>
      <c r="AH47" s="68">
        <f>AG45-AH45</f>
        <v>30720.739999999991</v>
      </c>
      <c r="AL47" s="439">
        <f>AK45-AL45</f>
        <v>-3741.5099999999802</v>
      </c>
      <c r="AM47" s="71"/>
      <c r="AN47" s="65"/>
      <c r="AP47" s="68">
        <f>AO45-AP45</f>
        <v>30576.210000000021</v>
      </c>
      <c r="AQ47" s="71"/>
      <c r="AR47" s="65"/>
      <c r="AT47" s="68">
        <f>AS45-AT45</f>
        <v>149426.54999999999</v>
      </c>
      <c r="AU47" s="71"/>
      <c r="AV47" s="65"/>
    </row>
    <row r="48" spans="1:61" s="61" customFormat="1" ht="14.25" thickTop="1" x14ac:dyDescent="0.25">
      <c r="G48" s="65"/>
      <c r="K48" s="65"/>
      <c r="O48" s="65"/>
      <c r="S48" s="65"/>
      <c r="W48" s="65"/>
      <c r="AA48" s="65"/>
      <c r="AE48" s="65"/>
      <c r="AM48" s="71"/>
      <c r="AN48" s="65"/>
      <c r="AQ48" s="71"/>
      <c r="AR48" s="65"/>
      <c r="AU48" s="71"/>
      <c r="AV48" s="65"/>
      <c r="AW48" s="163" t="s">
        <v>947</v>
      </c>
      <c r="AX48" s="164"/>
      <c r="AY48" s="165"/>
      <c r="AZ48" s="135"/>
      <c r="BE48" s="135"/>
      <c r="BF48" s="135"/>
      <c r="BG48" s="135"/>
      <c r="BH48" s="135"/>
      <c r="BI48" s="135"/>
    </row>
    <row r="49" spans="1:61" x14ac:dyDescent="0.25">
      <c r="C49" s="83"/>
      <c r="Y49" s="73"/>
      <c r="AC49" s="73"/>
      <c r="AH49" s="73"/>
      <c r="AL49" s="73"/>
      <c r="AP49" s="73"/>
      <c r="AT49" s="73"/>
      <c r="AW49" s="166" t="s">
        <v>202</v>
      </c>
      <c r="AX49" s="2"/>
      <c r="AY49" s="215" t="e">
        <f>AW11*0.0145</f>
        <v>#REF!</v>
      </c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</row>
    <row r="50" spans="1:61" x14ac:dyDescent="0.25">
      <c r="A50" s="66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329"/>
      <c r="AN50" s="83"/>
      <c r="AO50" s="83"/>
      <c r="AP50" s="83"/>
      <c r="AQ50" s="329"/>
      <c r="AR50" s="83"/>
      <c r="AS50" s="83"/>
      <c r="AT50" s="83"/>
      <c r="AU50" s="329"/>
      <c r="AV50" s="83"/>
      <c r="AW50" s="134" t="s">
        <v>203</v>
      </c>
      <c r="AX50" s="2"/>
      <c r="AY50" s="215" t="e">
        <f>AW11*0.0009</f>
        <v>#REF!</v>
      </c>
      <c r="AZ50" s="135"/>
      <c r="BA50" s="137"/>
      <c r="BB50" s="137"/>
      <c r="BC50" s="137"/>
      <c r="BD50" s="137"/>
      <c r="BE50" s="135"/>
      <c r="BF50" s="135"/>
      <c r="BG50" s="135"/>
      <c r="BH50" s="135"/>
      <c r="BI50" s="135"/>
    </row>
    <row r="51" spans="1:61" x14ac:dyDescent="0.25"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329"/>
      <c r="AN51" s="83"/>
      <c r="AO51" s="83"/>
      <c r="AP51" s="83"/>
      <c r="AQ51" s="329"/>
      <c r="AR51" s="83"/>
      <c r="AS51" s="83"/>
      <c r="AT51" s="83"/>
      <c r="AU51" s="329"/>
      <c r="AV51" s="83"/>
      <c r="AW51" s="134" t="s">
        <v>204</v>
      </c>
      <c r="AX51" s="2"/>
      <c r="AY51" s="215" t="e">
        <f>AW11*0.001</f>
        <v>#REF!</v>
      </c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</row>
    <row r="52" spans="1:61" x14ac:dyDescent="0.25"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329"/>
      <c r="AN52" s="83"/>
      <c r="AO52" s="83"/>
      <c r="AP52" s="83"/>
      <c r="AQ52" s="329"/>
      <c r="AR52" s="83"/>
      <c r="AS52" s="83"/>
      <c r="AT52" s="83"/>
      <c r="AU52" s="329"/>
      <c r="AV52" s="83"/>
      <c r="AW52" s="134" t="s">
        <v>205</v>
      </c>
      <c r="AX52" s="2"/>
      <c r="AY52" s="215" t="e">
        <f>#REF!</f>
        <v>#REF!</v>
      </c>
      <c r="AZ52" s="135"/>
      <c r="BA52" s="93"/>
      <c r="BB52" s="93"/>
      <c r="BC52" s="93"/>
      <c r="BD52" s="93"/>
      <c r="BE52" s="135"/>
      <c r="BF52" s="135"/>
      <c r="BG52" s="135"/>
      <c r="BH52" s="135"/>
      <c r="BI52" s="135"/>
    </row>
    <row r="53" spans="1:61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  <c r="AW53" s="134" t="s">
        <v>206</v>
      </c>
      <c r="AX53" s="2"/>
      <c r="AY53" s="216">
        <f>'Health Ins'!L31</f>
        <v>25272</v>
      </c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</row>
    <row r="54" spans="1:61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  <c r="AW54" s="158"/>
      <c r="AX54" s="160"/>
      <c r="AY54" s="217" t="e">
        <f>SUM(AY49:AY53)</f>
        <v>#REF!</v>
      </c>
      <c r="AZ54" s="135"/>
      <c r="BA54" s="64"/>
      <c r="BB54" s="64"/>
      <c r="BC54" s="64"/>
      <c r="BD54" s="64"/>
      <c r="BE54" s="135"/>
      <c r="BF54" s="135"/>
      <c r="BG54" s="135"/>
      <c r="BH54" s="135"/>
      <c r="BI54" s="135"/>
    </row>
    <row r="55" spans="1:61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</row>
    <row r="56" spans="1:61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  <c r="AW56" s="302" t="e">
        <f>-SUM(AW9:AW10)</f>
        <v>#REF!</v>
      </c>
      <c r="AX56" s="61" t="s">
        <v>1083</v>
      </c>
      <c r="AY56" s="61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</row>
    <row r="57" spans="1:61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  <c r="AW57" s="136"/>
      <c r="AX57" s="136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</row>
    <row r="58" spans="1:61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  <c r="AW58" s="78"/>
      <c r="AX58" s="78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</row>
    <row r="59" spans="1:61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  <c r="AW59" s="78"/>
      <c r="AX59" s="78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</row>
    <row r="60" spans="1:61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  <c r="AW60" s="136"/>
      <c r="AX60" s="136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</row>
    <row r="61" spans="1:61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  <c r="AW61" s="78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</row>
    <row r="62" spans="1:61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  <c r="AW62" s="78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</row>
    <row r="63" spans="1:61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  <c r="AW63" s="78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</row>
    <row r="64" spans="1:61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  <c r="AW64" s="136"/>
      <c r="AX64" s="136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</row>
    <row r="65" spans="4:61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  <c r="AW65" s="136"/>
      <c r="AX65" s="136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</row>
    <row r="66" spans="4:61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  <c r="AW66" s="136"/>
      <c r="AX66" s="136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</row>
    <row r="67" spans="4:61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  <c r="AW67" s="136"/>
      <c r="AX67" s="136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</row>
    <row r="68" spans="4:61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  <c r="AW68" s="136"/>
      <c r="AX68" s="136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</row>
    <row r="69" spans="4:61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  <c r="AW69" s="136"/>
      <c r="AX69" s="136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</row>
    <row r="70" spans="4:61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  <c r="AW70" s="136"/>
      <c r="AX70" s="136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</row>
    <row r="71" spans="4:61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  <c r="AW71" s="136"/>
      <c r="AX71" s="136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</row>
    <row r="72" spans="4:61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61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61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61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61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61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61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61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61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296" t="s">
        <v>1128</v>
      </c>
      <c r="E126" s="135">
        <v>30.35</v>
      </c>
      <c r="F126" s="135">
        <v>25</v>
      </c>
      <c r="G126" s="290"/>
      <c r="H126" s="296"/>
      <c r="I126" s="287"/>
      <c r="J126" s="28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  <row r="381" spans="4:45" x14ac:dyDescent="0.25">
      <c r="D381" s="67"/>
      <c r="H381" s="67"/>
      <c r="L381" s="67"/>
      <c r="P381" s="67"/>
      <c r="T381" s="67"/>
      <c r="X381" s="67"/>
      <c r="AB381" s="67"/>
      <c r="AF381" s="67"/>
      <c r="AG381" s="67"/>
      <c r="AK381" s="296"/>
      <c r="AO381" s="296"/>
      <c r="AS381" s="296"/>
    </row>
    <row r="382" spans="4:45" x14ac:dyDescent="0.25">
      <c r="D382" s="67"/>
      <c r="H382" s="67"/>
      <c r="L382" s="67"/>
      <c r="P382" s="67"/>
      <c r="T382" s="67"/>
      <c r="X382" s="67"/>
      <c r="AB382" s="67"/>
      <c r="AF382" s="67"/>
      <c r="AG382" s="67"/>
      <c r="AK382" s="296"/>
      <c r="AO382" s="296"/>
      <c r="AS382" s="296"/>
    </row>
    <row r="383" spans="4:45" x14ac:dyDescent="0.25">
      <c r="D383" s="67"/>
      <c r="H383" s="67"/>
      <c r="L383" s="67"/>
      <c r="P383" s="67"/>
      <c r="T383" s="67"/>
      <c r="X383" s="67"/>
      <c r="AB383" s="67"/>
      <c r="AF383" s="67"/>
      <c r="AG383" s="67"/>
      <c r="AK383" s="296"/>
      <c r="AO383" s="296"/>
      <c r="AS383" s="296"/>
    </row>
    <row r="384" spans="4:45" x14ac:dyDescent="0.25">
      <c r="D384" s="67"/>
      <c r="H384" s="67"/>
      <c r="L384" s="67"/>
      <c r="P384" s="67"/>
      <c r="T384" s="67"/>
      <c r="X384" s="67"/>
      <c r="AB384" s="67"/>
      <c r="AF384" s="67"/>
      <c r="AG384" s="67"/>
      <c r="AK384" s="296"/>
      <c r="AO384" s="296"/>
      <c r="AS384" s="296"/>
    </row>
    <row r="385" spans="4:45" x14ac:dyDescent="0.25">
      <c r="D385" s="67"/>
      <c r="H385" s="67"/>
      <c r="L385" s="67"/>
      <c r="P385" s="67"/>
      <c r="T385" s="67"/>
      <c r="X385" s="67"/>
      <c r="AB385" s="67"/>
      <c r="AF385" s="67"/>
      <c r="AG385" s="67"/>
      <c r="AK385" s="296"/>
      <c r="AO385" s="296"/>
      <c r="AS385" s="296"/>
    </row>
    <row r="386" spans="4:45" x14ac:dyDescent="0.25">
      <c r="D386" s="67"/>
      <c r="H386" s="67"/>
      <c r="L386" s="67"/>
      <c r="P386" s="67"/>
      <c r="T386" s="67"/>
      <c r="X386" s="67"/>
      <c r="AB386" s="67"/>
      <c r="AF386" s="67"/>
      <c r="AG386" s="67"/>
      <c r="AK386" s="296"/>
      <c r="AO386" s="296"/>
      <c r="AS386" s="296"/>
    </row>
    <row r="387" spans="4:45" x14ac:dyDescent="0.25">
      <c r="D387" s="67"/>
      <c r="H387" s="67"/>
      <c r="L387" s="67"/>
      <c r="P387" s="67"/>
      <c r="T387" s="67"/>
      <c r="X387" s="67"/>
      <c r="AB387" s="67"/>
      <c r="AF387" s="67"/>
      <c r="AG387" s="67"/>
      <c r="AK387" s="296"/>
      <c r="AO387" s="296"/>
      <c r="AS387" s="296"/>
    </row>
    <row r="388" spans="4:45" x14ac:dyDescent="0.25">
      <c r="D388" s="67"/>
      <c r="H388" s="67"/>
      <c r="L388" s="67"/>
      <c r="P388" s="67"/>
      <c r="T388" s="67"/>
      <c r="X388" s="67"/>
      <c r="AB388" s="67"/>
      <c r="AF388" s="67"/>
      <c r="AG388" s="67"/>
      <c r="AK388" s="296"/>
      <c r="AO388" s="296"/>
      <c r="AS388" s="296"/>
    </row>
    <row r="389" spans="4:45" x14ac:dyDescent="0.25">
      <c r="D389" s="67"/>
      <c r="H389" s="67"/>
      <c r="L389" s="67"/>
      <c r="P389" s="67"/>
      <c r="T389" s="67"/>
      <c r="X389" s="67"/>
      <c r="AB389" s="67"/>
      <c r="AF389" s="67"/>
      <c r="AG389" s="67"/>
      <c r="AK389" s="296"/>
      <c r="AO389" s="296"/>
      <c r="AS389" s="296"/>
    </row>
    <row r="390" spans="4:45" x14ac:dyDescent="0.25">
      <c r="D390" s="67"/>
      <c r="H390" s="67"/>
      <c r="L390" s="67"/>
      <c r="P390" s="67"/>
      <c r="T390" s="67"/>
      <c r="X390" s="67"/>
      <c r="AB390" s="67"/>
      <c r="AF390" s="67"/>
      <c r="AG390" s="67"/>
      <c r="AK390" s="296"/>
      <c r="AO390" s="296"/>
      <c r="AS390" s="296"/>
    </row>
    <row r="391" spans="4:45" x14ac:dyDescent="0.25">
      <c r="D391" s="67"/>
      <c r="H391" s="67"/>
      <c r="L391" s="67"/>
      <c r="P391" s="67"/>
      <c r="T391" s="67"/>
      <c r="X391" s="67"/>
      <c r="AB391" s="67"/>
      <c r="AF391" s="67"/>
      <c r="AG391" s="67"/>
      <c r="AK391" s="296"/>
      <c r="AO391" s="296"/>
      <c r="AS391" s="296"/>
    </row>
    <row r="392" spans="4:45" x14ac:dyDescent="0.25">
      <c r="D392" s="67"/>
      <c r="H392" s="67"/>
      <c r="L392" s="67"/>
      <c r="P392" s="67"/>
      <c r="T392" s="67"/>
      <c r="X392" s="67"/>
      <c r="AB392" s="67"/>
      <c r="AF392" s="67"/>
      <c r="AG392" s="67"/>
      <c r="AK392" s="296"/>
      <c r="AO392" s="296"/>
      <c r="AS392" s="296"/>
    </row>
    <row r="393" spans="4:45" x14ac:dyDescent="0.25">
      <c r="D393" s="67"/>
      <c r="H393" s="67"/>
      <c r="L393" s="67"/>
      <c r="P393" s="67"/>
      <c r="T393" s="67"/>
      <c r="X393" s="67"/>
      <c r="AB393" s="67"/>
      <c r="AF393" s="67"/>
      <c r="AG393" s="67"/>
      <c r="AK393" s="296"/>
      <c r="AO393" s="296"/>
      <c r="AS393" s="296"/>
    </row>
    <row r="394" spans="4:45" x14ac:dyDescent="0.25">
      <c r="D394" s="67"/>
      <c r="H394" s="67"/>
      <c r="L394" s="67"/>
      <c r="P394" s="67"/>
      <c r="T394" s="67"/>
      <c r="X394" s="67"/>
      <c r="AB394" s="67"/>
      <c r="AF394" s="67"/>
      <c r="AG394" s="67"/>
      <c r="AK394" s="296"/>
      <c r="AO394" s="296"/>
      <c r="AS394" s="296"/>
    </row>
    <row r="395" spans="4:45" x14ac:dyDescent="0.25">
      <c r="D395" s="67"/>
      <c r="H395" s="67"/>
      <c r="L395" s="67"/>
      <c r="P395" s="67"/>
      <c r="T395" s="67"/>
      <c r="X395" s="67"/>
      <c r="AB395" s="67"/>
      <c r="AF395" s="67"/>
      <c r="AG395" s="67"/>
      <c r="AK395" s="296"/>
      <c r="AO395" s="296"/>
      <c r="AS395" s="296"/>
    </row>
    <row r="396" spans="4:45" x14ac:dyDescent="0.25">
      <c r="D396" s="67"/>
      <c r="H396" s="67"/>
      <c r="L396" s="67"/>
      <c r="P396" s="67"/>
      <c r="T396" s="67"/>
      <c r="X396" s="67"/>
      <c r="AB396" s="67"/>
      <c r="AF396" s="67"/>
      <c r="AG396" s="67"/>
      <c r="AK396" s="296"/>
      <c r="AO396" s="296"/>
      <c r="AS396" s="296"/>
    </row>
    <row r="397" spans="4:45" x14ac:dyDescent="0.25">
      <c r="D397" s="67"/>
      <c r="H397" s="67"/>
      <c r="L397" s="67"/>
      <c r="P397" s="67"/>
      <c r="T397" s="67"/>
      <c r="X397" s="67"/>
      <c r="AB397" s="67"/>
      <c r="AF397" s="67"/>
      <c r="AG397" s="67"/>
      <c r="AK397" s="296"/>
      <c r="AO397" s="296"/>
      <c r="AS397" s="296"/>
    </row>
    <row r="398" spans="4:45" x14ac:dyDescent="0.25">
      <c r="D398" s="67"/>
      <c r="H398" s="67"/>
      <c r="L398" s="67"/>
      <c r="P398" s="67"/>
      <c r="T398" s="67"/>
      <c r="X398" s="67"/>
      <c r="AB398" s="67"/>
      <c r="AF398" s="67"/>
      <c r="AG398" s="67"/>
      <c r="AK398" s="296"/>
      <c r="AO398" s="296"/>
      <c r="AS398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hyperlinks>
    <hyperlink ref="AZ9" r:id="rId1"/>
  </hyperlinks>
  <pageMargins left="0.75" right="0.75" top="1" bottom="1" header="0.5" footer="0.5"/>
  <pageSetup paperSize="5" scale="78" orientation="landscape" copies="15" r:id="rId2"/>
  <headerFooter alignWithMargins="0">
    <oddHeader>&amp;C&amp;"-,Bold"Proposed Budget &amp; Analysis Report for FY22</oddHeader>
    <oddFooter>&amp;C&amp;D&amp;T</oddFooter>
  </headerFooter>
  <rowBreaks count="1" manualBreakCount="1">
    <brk id="47" max="16383" man="1"/>
  </rowBreak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61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106" customWidth="1"/>
    <col min="3" max="3" width="32.7109375" style="106" customWidth="1"/>
    <col min="4" max="4" width="9.5703125" style="135" bestFit="1" customWidth="1"/>
    <col min="5" max="5" width="11.28515625" style="135" bestFit="1" customWidth="1"/>
    <col min="6" max="6" width="8" style="135" bestFit="1" customWidth="1"/>
    <col min="7" max="7" width="1.85546875" style="137" customWidth="1"/>
    <col min="8" max="8" width="9.5703125" style="135" bestFit="1" customWidth="1"/>
    <col min="9" max="9" width="10.5703125" style="135" bestFit="1" customWidth="1"/>
    <col min="10" max="10" width="6.140625" style="135" bestFit="1" customWidth="1"/>
    <col min="11" max="11" width="1.85546875" style="137" customWidth="1"/>
    <col min="12" max="12" width="9.5703125" style="135" bestFit="1" customWidth="1"/>
    <col min="13" max="13" width="11.28515625" style="135" bestFit="1" customWidth="1"/>
    <col min="14" max="14" width="6.140625" style="135" bestFit="1" customWidth="1"/>
    <col min="15" max="15" width="1.85546875" style="137" customWidth="1"/>
    <col min="16" max="16" width="9.5703125" style="135" bestFit="1" customWidth="1"/>
    <col min="17" max="17" width="11.28515625" style="135" bestFit="1" customWidth="1"/>
    <col min="18" max="18" width="6.140625" style="135" bestFit="1" customWidth="1"/>
    <col min="19" max="19" width="1.85546875" style="137" customWidth="1"/>
    <col min="20" max="20" width="9.5703125" style="106" bestFit="1" customWidth="1"/>
    <col min="21" max="21" width="11.28515625" style="106" bestFit="1" customWidth="1"/>
    <col min="22" max="22" width="6.140625" style="106" bestFit="1" customWidth="1"/>
    <col min="23" max="23" width="1.85546875" style="59" customWidth="1"/>
    <col min="24" max="24" width="9.5703125" style="106" bestFit="1" customWidth="1"/>
    <col min="25" max="25" width="11.28515625" style="106" bestFit="1" customWidth="1"/>
    <col min="26" max="26" width="6.140625" style="106" bestFit="1" customWidth="1"/>
    <col min="27" max="27" width="1.85546875" style="59" customWidth="1"/>
    <col min="28" max="28" width="10.5703125" style="106" bestFit="1" customWidth="1"/>
    <col min="29" max="29" width="11.28515625" style="106" bestFit="1" customWidth="1"/>
    <col min="30" max="30" width="8.140625" style="106" customWidth="1"/>
    <col min="31" max="31" width="1.85546875" style="137" customWidth="1"/>
    <col min="32" max="33" width="10.5703125" style="135" bestFit="1" customWidth="1"/>
    <col min="34" max="34" width="11.28515625" style="135" bestFit="1" customWidth="1"/>
    <col min="35" max="35" width="6.140625" style="135" bestFit="1" customWidth="1"/>
    <col min="36" max="36" width="1.85546875" style="106" customWidth="1"/>
    <col min="37" max="38" width="10.5703125" style="347" bestFit="1" customWidth="1"/>
    <col min="39" max="39" width="6.140625" style="347" bestFit="1" customWidth="1"/>
    <col min="40" max="40" width="2.42578125" style="290" customWidth="1"/>
    <col min="41" max="42" width="10.5703125" style="287" bestFit="1" customWidth="1"/>
    <col min="43" max="43" width="6.140625" style="287" bestFit="1" customWidth="1"/>
    <col min="44" max="44" width="2.42578125" style="290" customWidth="1"/>
    <col min="45" max="45" width="11.5703125" style="347" customWidth="1"/>
    <col min="46" max="46" width="10.5703125" style="347" bestFit="1" customWidth="1"/>
    <col min="47" max="47" width="8.140625" style="347" bestFit="1" customWidth="1"/>
    <col min="48" max="48" width="2.42578125" style="290" hidden="1" customWidth="1"/>
    <col min="49" max="49" width="12" style="60" hidden="1" customWidth="1"/>
    <col min="50" max="50" width="11.7109375" style="60" hidden="1" customWidth="1"/>
    <col min="51" max="51" width="11.42578125" style="106" hidden="1" customWidth="1"/>
    <col min="52" max="52" width="16.285156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1480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36"/>
      <c r="AG6" s="136"/>
      <c r="AH6" s="62"/>
      <c r="AI6" s="139"/>
      <c r="AJ6" s="38"/>
      <c r="AK6" s="62"/>
      <c r="AL6" s="62"/>
      <c r="AM6" s="289"/>
      <c r="AO6" s="292"/>
      <c r="AP6" s="62"/>
      <c r="AQ6" s="289"/>
      <c r="AS6" s="292"/>
      <c r="AT6" s="62"/>
      <c r="AU6" s="289"/>
      <c r="AY6" s="38"/>
      <c r="AZ6" s="135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/>
      <c r="AG7" s="150"/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48">
        <f>SUM(AO6:AO6)</f>
        <v>0</v>
      </c>
      <c r="AP7" s="148">
        <f>SUM(AP6:AP6)</f>
        <v>0</v>
      </c>
      <c r="AQ7" s="149"/>
      <c r="AR7" s="147"/>
      <c r="AS7" s="148">
        <f>SUM(AS6:AS6)</f>
        <v>0</v>
      </c>
      <c r="AT7" s="148">
        <f>SUM(AT6:AT6)</f>
        <v>0</v>
      </c>
      <c r="AU7" s="149"/>
      <c r="AV7" s="147"/>
      <c r="AW7" s="150"/>
      <c r="AX7" s="148">
        <f>AW7-T7</f>
        <v>0</v>
      </c>
      <c r="AY7" s="149"/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62"/>
      <c r="AL8" s="62"/>
      <c r="AM8" s="289"/>
      <c r="AO8" s="62"/>
      <c r="AP8" s="62"/>
      <c r="AQ8" s="289"/>
      <c r="AS8" s="62"/>
      <c r="AT8" s="62"/>
      <c r="AU8" s="289"/>
      <c r="AY8" s="38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Y9" s="289"/>
      <c r="AZ9" s="61"/>
    </row>
    <row r="10" spans="1:52" x14ac:dyDescent="0.25">
      <c r="A10" s="106" t="s">
        <v>590</v>
      </c>
      <c r="B10" s="66" t="str">
        <f>MID(A10,14,4)</f>
        <v>5245</v>
      </c>
      <c r="C10" s="106" t="s">
        <v>1237</v>
      </c>
      <c r="D10" s="62">
        <v>1000</v>
      </c>
      <c r="E10" s="62">
        <v>579.57000000000005</v>
      </c>
      <c r="F10" s="139"/>
      <c r="H10" s="62">
        <v>1000</v>
      </c>
      <c r="I10" s="62">
        <v>0</v>
      </c>
      <c r="J10" s="139"/>
      <c r="L10" s="62">
        <v>1000</v>
      </c>
      <c r="M10" s="62">
        <v>0</v>
      </c>
      <c r="N10" s="139"/>
      <c r="P10" s="62">
        <v>1000</v>
      </c>
      <c r="Q10" s="62">
        <v>0</v>
      </c>
      <c r="R10" s="139"/>
      <c r="T10" s="62">
        <v>1000</v>
      </c>
      <c r="U10" s="62">
        <v>945.71</v>
      </c>
      <c r="V10" s="139"/>
      <c r="W10" s="137"/>
      <c r="X10" s="62">
        <v>1000</v>
      </c>
      <c r="Y10" s="62">
        <v>833.82</v>
      </c>
      <c r="Z10" s="139"/>
      <c r="AA10" s="137"/>
      <c r="AB10" s="62">
        <v>1000</v>
      </c>
      <c r="AC10" s="62">
        <v>518.85</v>
      </c>
      <c r="AD10" s="139"/>
      <c r="AF10" s="108">
        <v>1000</v>
      </c>
      <c r="AG10" s="108">
        <v>1000</v>
      </c>
      <c r="AH10" s="62">
        <v>1074.6400000000001</v>
      </c>
      <c r="AI10" s="139">
        <f>(AG10-AB10)/AB10</f>
        <v>0</v>
      </c>
      <c r="AJ10" s="38"/>
      <c r="AK10" s="62">
        <v>1000</v>
      </c>
      <c r="AL10" s="62">
        <v>0</v>
      </c>
      <c r="AM10" s="289">
        <f t="shared" ref="AM10:AM12" si="0">(AK10-AG10)/AG10</f>
        <v>0</v>
      </c>
      <c r="AO10" s="62">
        <v>1000</v>
      </c>
      <c r="AP10" s="62">
        <v>0</v>
      </c>
      <c r="AQ10" s="289">
        <f t="shared" ref="AQ10:AQ12" si="1">(AO10-AK10)/AK10</f>
        <v>0</v>
      </c>
      <c r="AS10" s="62">
        <v>1000</v>
      </c>
      <c r="AT10" s="62"/>
      <c r="AU10" s="289">
        <f t="shared" ref="AU10:AU12" si="2">(AS10-AO10)/AO10</f>
        <v>0</v>
      </c>
      <c r="AW10" s="108">
        <v>1000</v>
      </c>
      <c r="AX10" s="60">
        <f>AW10-AS10</f>
        <v>0</v>
      </c>
      <c r="AY10" s="289">
        <f t="shared" ref="AY10:AY12" si="3">(AW10-AS10)/AS10</f>
        <v>0</v>
      </c>
      <c r="AZ10" s="208"/>
    </row>
    <row r="11" spans="1:52" x14ac:dyDescent="0.25">
      <c r="A11" s="106" t="s">
        <v>591</v>
      </c>
      <c r="B11" s="66" t="str">
        <f>MID(A11,14,4)</f>
        <v>5292</v>
      </c>
      <c r="C11" s="106" t="s">
        <v>1410</v>
      </c>
      <c r="D11" s="62">
        <v>4000</v>
      </c>
      <c r="E11" s="62">
        <v>26344.81</v>
      </c>
      <c r="F11" s="139">
        <v>6</v>
      </c>
      <c r="H11" s="62">
        <v>4000</v>
      </c>
      <c r="I11" s="62">
        <v>7599.22</v>
      </c>
      <c r="J11" s="139"/>
      <c r="L11" s="62">
        <v>4000</v>
      </c>
      <c r="M11" s="62">
        <v>45271.98</v>
      </c>
      <c r="N11" s="139"/>
      <c r="P11" s="62">
        <v>4000</v>
      </c>
      <c r="Q11" s="62">
        <v>73623.87</v>
      </c>
      <c r="R11" s="139"/>
      <c r="T11" s="62">
        <v>4000</v>
      </c>
      <c r="U11" s="62">
        <v>73088.539999999994</v>
      </c>
      <c r="V11" s="139"/>
      <c r="W11" s="137"/>
      <c r="X11" s="62">
        <v>4000</v>
      </c>
      <c r="Y11" s="62">
        <v>50677.03</v>
      </c>
      <c r="Z11" s="139"/>
      <c r="AA11" s="137"/>
      <c r="AB11" s="62">
        <v>20000</v>
      </c>
      <c r="AC11" s="62">
        <v>40077.49</v>
      </c>
      <c r="AD11" s="139"/>
      <c r="AF11" s="62">
        <v>20000</v>
      </c>
      <c r="AG11" s="62">
        <v>20000</v>
      </c>
      <c r="AH11" s="62">
        <v>51366.86</v>
      </c>
      <c r="AI11" s="139">
        <f>(AG11-AB11)/AB11</f>
        <v>0</v>
      </c>
      <c r="AJ11" s="38"/>
      <c r="AK11" s="62">
        <v>20000</v>
      </c>
      <c r="AL11" s="62">
        <v>21999.119999999999</v>
      </c>
      <c r="AM11" s="289">
        <f t="shared" si="0"/>
        <v>0</v>
      </c>
      <c r="AO11" s="62">
        <v>20000</v>
      </c>
      <c r="AP11" s="62">
        <v>15313.24</v>
      </c>
      <c r="AQ11" s="289">
        <f t="shared" si="1"/>
        <v>0</v>
      </c>
      <c r="AS11" s="62">
        <v>20000</v>
      </c>
      <c r="AT11" s="62"/>
      <c r="AU11" s="289">
        <f t="shared" si="2"/>
        <v>0</v>
      </c>
      <c r="AW11" s="108">
        <v>20000</v>
      </c>
      <c r="AX11" s="292">
        <f>AW11-AS11</f>
        <v>0</v>
      </c>
      <c r="AY11" s="289">
        <f t="shared" si="3"/>
        <v>0</v>
      </c>
      <c r="AZ11" s="208" t="s">
        <v>1057</v>
      </c>
    </row>
    <row r="12" spans="1:52" x14ac:dyDescent="0.25">
      <c r="A12" s="106" t="s">
        <v>592</v>
      </c>
      <c r="B12" s="66" t="str">
        <f>MID(A12,14,4)</f>
        <v>5533</v>
      </c>
      <c r="C12" s="106" t="s">
        <v>1411</v>
      </c>
      <c r="D12" s="62">
        <v>2000</v>
      </c>
      <c r="E12" s="62">
        <v>20450.78</v>
      </c>
      <c r="F12" s="139"/>
      <c r="H12" s="62">
        <v>2000</v>
      </c>
      <c r="I12" s="62">
        <v>4617.3599999999997</v>
      </c>
      <c r="J12" s="139"/>
      <c r="L12" s="62">
        <v>2000</v>
      </c>
      <c r="M12" s="62">
        <v>10308.42</v>
      </c>
      <c r="N12" s="139"/>
      <c r="P12" s="62">
        <v>2000</v>
      </c>
      <c r="Q12" s="62">
        <v>25807.52</v>
      </c>
      <c r="R12" s="139"/>
      <c r="T12" s="62">
        <v>2000</v>
      </c>
      <c r="U12" s="62">
        <v>23922.78</v>
      </c>
      <c r="V12" s="139"/>
      <c r="W12" s="137"/>
      <c r="X12" s="62">
        <v>2000</v>
      </c>
      <c r="Y12" s="62">
        <v>15624.78</v>
      </c>
      <c r="Z12" s="139"/>
      <c r="AA12" s="137"/>
      <c r="AB12" s="62">
        <v>9000</v>
      </c>
      <c r="AC12" s="62">
        <v>11936.2</v>
      </c>
      <c r="AD12" s="139"/>
      <c r="AF12" s="62">
        <v>9000</v>
      </c>
      <c r="AG12" s="62">
        <v>9000</v>
      </c>
      <c r="AH12" s="62">
        <v>22610.31</v>
      </c>
      <c r="AI12" s="139">
        <f>(AG12-AB12)/AB12</f>
        <v>0</v>
      </c>
      <c r="AJ12" s="38"/>
      <c r="AK12" s="62">
        <v>9000</v>
      </c>
      <c r="AL12" s="62">
        <v>9118.0300000000007</v>
      </c>
      <c r="AM12" s="289">
        <f t="shared" si="0"/>
        <v>0</v>
      </c>
      <c r="AO12" s="62">
        <v>9000</v>
      </c>
      <c r="AP12" s="62">
        <v>8602.0400000000009</v>
      </c>
      <c r="AQ12" s="289">
        <f t="shared" si="1"/>
        <v>0</v>
      </c>
      <c r="AS12" s="62">
        <v>9000</v>
      </c>
      <c r="AT12" s="62">
        <v>2799.1</v>
      </c>
      <c r="AU12" s="289">
        <f t="shared" si="2"/>
        <v>0</v>
      </c>
      <c r="AW12" s="108">
        <v>9000</v>
      </c>
      <c r="AX12" s="292">
        <f>AW12-AS12</f>
        <v>0</v>
      </c>
      <c r="AY12" s="289">
        <f t="shared" si="3"/>
        <v>0</v>
      </c>
      <c r="AZ12" s="111"/>
    </row>
    <row r="13" spans="1:52" s="64" customFormat="1" x14ac:dyDescent="0.25">
      <c r="A13" s="142"/>
      <c r="B13" s="142"/>
      <c r="C13" s="142" t="s">
        <v>168</v>
      </c>
      <c r="D13" s="143">
        <f>SUM(D10:D12)</f>
        <v>7000</v>
      </c>
      <c r="E13" s="143">
        <f>SUM(E10:E12)</f>
        <v>47375.16</v>
      </c>
      <c r="F13" s="144">
        <v>0</v>
      </c>
      <c r="G13" s="142"/>
      <c r="H13" s="143">
        <f>SUM(H10:H12)</f>
        <v>7000</v>
      </c>
      <c r="I13" s="143">
        <f>SUM(I10:I12)</f>
        <v>12216.58</v>
      </c>
      <c r="J13" s="144">
        <v>0</v>
      </c>
      <c r="K13" s="142"/>
      <c r="L13" s="143">
        <f>SUM(L10:L12)</f>
        <v>7000</v>
      </c>
      <c r="M13" s="143">
        <f>SUM(M10:M12)</f>
        <v>55580.4</v>
      </c>
      <c r="N13" s="144">
        <v>0</v>
      </c>
      <c r="O13" s="142"/>
      <c r="P13" s="143">
        <f>SUM(P10:P12)</f>
        <v>7000</v>
      </c>
      <c r="Q13" s="143">
        <f>SUM(Q10:Q12)</f>
        <v>99431.39</v>
      </c>
      <c r="R13" s="144">
        <v>0</v>
      </c>
      <c r="S13" s="142"/>
      <c r="T13" s="143">
        <f>SUM(T10:T12)</f>
        <v>7000</v>
      </c>
      <c r="U13" s="143">
        <f>SUM(U10:U12)</f>
        <v>97957.03</v>
      </c>
      <c r="V13" s="144">
        <v>0</v>
      </c>
      <c r="W13" s="142"/>
      <c r="X13" s="143">
        <f>SUM(X10:X12)</f>
        <v>7000</v>
      </c>
      <c r="Y13" s="143">
        <f>SUM(Y10:Y12)</f>
        <v>67135.63</v>
      </c>
      <c r="Z13" s="145">
        <f>(X13-T13)/T13</f>
        <v>0</v>
      </c>
      <c r="AA13" s="142"/>
      <c r="AB13" s="143">
        <f>SUM(AB10:AB12)</f>
        <v>30000</v>
      </c>
      <c r="AC13" s="143">
        <f>SUM(AC10:AC12)</f>
        <v>52532.539999999994</v>
      </c>
      <c r="AD13" s="144">
        <f>(AB13-X13)/X13</f>
        <v>3.2857142857142856</v>
      </c>
      <c r="AE13" s="142"/>
      <c r="AF13" s="143">
        <f>SUM(AF10:AF12)</f>
        <v>30000</v>
      </c>
      <c r="AG13" s="143">
        <f>SUM(AG10:AG12)</f>
        <v>30000</v>
      </c>
      <c r="AH13" s="143">
        <f>SUM(AH10:AH12)</f>
        <v>75051.81</v>
      </c>
      <c r="AI13" s="144">
        <f>(AG13-AB13)/AB13</f>
        <v>0</v>
      </c>
      <c r="AJ13" s="144"/>
      <c r="AK13" s="294">
        <f>SUM(AK10:AK12)</f>
        <v>30000</v>
      </c>
      <c r="AL13" s="294">
        <f>SUM(AL10:AL12)</f>
        <v>31117.15</v>
      </c>
      <c r="AM13" s="145">
        <f>(AK13-AG13)/AG13</f>
        <v>0</v>
      </c>
      <c r="AN13" s="142"/>
      <c r="AO13" s="294">
        <f>SUM(AO10:AO12)</f>
        <v>30000</v>
      </c>
      <c r="AP13" s="294">
        <f>SUM(AP10:AP12)</f>
        <v>23915.279999999999</v>
      </c>
      <c r="AQ13" s="145">
        <f>(AO13-AK13)/AK13</f>
        <v>0</v>
      </c>
      <c r="AR13" s="142"/>
      <c r="AS13" s="294">
        <f>SUM(AS10:AS12)</f>
        <v>30000</v>
      </c>
      <c r="AT13" s="294">
        <f>SUM(AT10:AT12)</f>
        <v>2799.1</v>
      </c>
      <c r="AU13" s="145">
        <f>(AS13-AO13)/AO13</f>
        <v>0</v>
      </c>
      <c r="AV13" s="142"/>
      <c r="AW13" s="146">
        <f>SUM(AW10:AW12)</f>
        <v>30000</v>
      </c>
      <c r="AX13" s="143">
        <f>SUM(AX10:AX12)</f>
        <v>0</v>
      </c>
      <c r="AY13" s="145">
        <f>(AW13-AS13)/AS13</f>
        <v>0</v>
      </c>
      <c r="AZ13" s="142"/>
    </row>
    <row r="14" spans="1:52" s="135" customFormat="1" x14ac:dyDescent="0.25">
      <c r="D14" s="62"/>
      <c r="E14" s="62"/>
      <c r="F14" s="139"/>
      <c r="G14" s="137"/>
      <c r="H14" s="62"/>
      <c r="I14" s="62"/>
      <c r="J14" s="139"/>
      <c r="K14" s="137"/>
      <c r="L14" s="62"/>
      <c r="M14" s="62"/>
      <c r="N14" s="139"/>
      <c r="O14" s="137"/>
      <c r="P14" s="62"/>
      <c r="Q14" s="62"/>
      <c r="R14" s="139"/>
      <c r="S14" s="137"/>
      <c r="T14" s="62"/>
      <c r="U14" s="62"/>
      <c r="V14" s="139"/>
      <c r="W14" s="137"/>
      <c r="X14" s="62"/>
      <c r="Y14" s="62"/>
      <c r="Z14" s="139"/>
      <c r="AA14" s="137"/>
      <c r="AB14" s="62"/>
      <c r="AC14" s="62"/>
      <c r="AD14" s="139"/>
      <c r="AE14" s="137"/>
      <c r="AF14" s="62"/>
      <c r="AG14" s="62"/>
      <c r="AH14" s="62"/>
      <c r="AI14" s="139"/>
      <c r="AJ14" s="139"/>
      <c r="AK14" s="62"/>
      <c r="AL14" s="62"/>
      <c r="AM14" s="289"/>
      <c r="AN14" s="290"/>
      <c r="AO14" s="62"/>
      <c r="AP14" s="62"/>
      <c r="AQ14" s="289"/>
      <c r="AR14" s="290"/>
      <c r="AS14" s="62"/>
      <c r="AT14" s="62"/>
      <c r="AU14" s="289"/>
      <c r="AV14" s="290"/>
      <c r="AW14" s="136"/>
      <c r="AX14" s="136"/>
      <c r="AY14" s="289"/>
    </row>
    <row r="15" spans="1:52" s="64" customFormat="1" ht="12.75" x14ac:dyDescent="0.2">
      <c r="A15" s="151"/>
      <c r="B15" s="151"/>
      <c r="C15" s="156" t="s">
        <v>169</v>
      </c>
      <c r="D15" s="153">
        <f>D7+D13</f>
        <v>7000</v>
      </c>
      <c r="E15" s="153">
        <f>E7+E13</f>
        <v>47375.16</v>
      </c>
      <c r="F15" s="154">
        <v>0</v>
      </c>
      <c r="G15" s="151"/>
      <c r="H15" s="153">
        <f>H7+H13</f>
        <v>7000</v>
      </c>
      <c r="I15" s="153">
        <f>I7+I13</f>
        <v>12216.58</v>
      </c>
      <c r="J15" s="154">
        <v>0</v>
      </c>
      <c r="K15" s="151"/>
      <c r="L15" s="153">
        <f>L7+L13</f>
        <v>7000</v>
      </c>
      <c r="M15" s="153">
        <f>M7+M13</f>
        <v>55580.4</v>
      </c>
      <c r="N15" s="154">
        <v>0</v>
      </c>
      <c r="O15" s="151"/>
      <c r="P15" s="153">
        <f>P7+P13</f>
        <v>7000</v>
      </c>
      <c r="Q15" s="153">
        <f>Q7+Q13</f>
        <v>99431.39</v>
      </c>
      <c r="R15" s="154">
        <v>0</v>
      </c>
      <c r="S15" s="151"/>
      <c r="T15" s="153">
        <f>T7+T13</f>
        <v>7000</v>
      </c>
      <c r="U15" s="153">
        <f>U7+U13</f>
        <v>97957.03</v>
      </c>
      <c r="V15" s="154">
        <v>0</v>
      </c>
      <c r="W15" s="151"/>
      <c r="X15" s="153">
        <f>X7+X13</f>
        <v>7000</v>
      </c>
      <c r="Y15" s="153">
        <f>Y7+Y13</f>
        <v>67135.63</v>
      </c>
      <c r="Z15" s="154">
        <f>(X15-T15)/T15</f>
        <v>0</v>
      </c>
      <c r="AA15" s="151"/>
      <c r="AB15" s="153">
        <f>AB7+AB13</f>
        <v>30000</v>
      </c>
      <c r="AC15" s="153">
        <f>AC7+AC13</f>
        <v>52532.539999999994</v>
      </c>
      <c r="AD15" s="154">
        <f>(AB15-X15)/X15</f>
        <v>3.2857142857142856</v>
      </c>
      <c r="AE15" s="151"/>
      <c r="AF15" s="153">
        <f>AF7+AF13</f>
        <v>30000</v>
      </c>
      <c r="AG15" s="153">
        <f>AG7+AG13</f>
        <v>30000</v>
      </c>
      <c r="AH15" s="153">
        <f>AH7+AH13</f>
        <v>75051.81</v>
      </c>
      <c r="AI15" s="154">
        <f>(AG15-AB15)/AB15</f>
        <v>0</v>
      </c>
      <c r="AJ15" s="154"/>
      <c r="AK15" s="295">
        <f>AK7+AK13</f>
        <v>30000</v>
      </c>
      <c r="AL15" s="295">
        <f>AL7+AL13</f>
        <v>31117.15</v>
      </c>
      <c r="AM15" s="154">
        <f>(AK15-AG15)/AG15</f>
        <v>0</v>
      </c>
      <c r="AN15" s="151"/>
      <c r="AO15" s="295">
        <f>AO7+AO13</f>
        <v>30000</v>
      </c>
      <c r="AP15" s="295">
        <f>AP7+AP13</f>
        <v>23915.279999999999</v>
      </c>
      <c r="AQ15" s="154">
        <f>(AO15-AK15)/AK15</f>
        <v>0</v>
      </c>
      <c r="AR15" s="151"/>
      <c r="AS15" s="295">
        <f>AS7+AS13</f>
        <v>30000</v>
      </c>
      <c r="AT15" s="295">
        <f>AT7+AT13</f>
        <v>2799.1</v>
      </c>
      <c r="AU15" s="154">
        <f>(AS15-AO15)/AO15</f>
        <v>0</v>
      </c>
      <c r="AV15" s="151"/>
      <c r="AW15" s="155">
        <f>AW7+AW13</f>
        <v>30000</v>
      </c>
      <c r="AX15" s="153">
        <f>AX7+AX13</f>
        <v>0</v>
      </c>
      <c r="AY15" s="154">
        <f>(AW15-AS15)/AS15</f>
        <v>0</v>
      </c>
      <c r="AZ15" s="156"/>
    </row>
    <row r="16" spans="1:52" x14ac:dyDescent="0.25">
      <c r="D16" s="67"/>
      <c r="H16" s="67"/>
      <c r="L16" s="67"/>
      <c r="P16" s="67"/>
      <c r="T16" s="67"/>
      <c r="X16" s="67"/>
      <c r="AB16" s="67"/>
      <c r="AF16" s="67"/>
      <c r="AG16" s="67"/>
      <c r="AK16" s="296"/>
      <c r="AO16" s="296"/>
      <c r="AQ16" s="347"/>
      <c r="AS16" s="296"/>
      <c r="AY16" s="347"/>
    </row>
    <row r="17" spans="3:50" s="61" customFormat="1" thickBot="1" x14ac:dyDescent="0.25">
      <c r="C17" s="61" t="s">
        <v>170</v>
      </c>
      <c r="D17" s="69"/>
      <c r="E17" s="68">
        <f>D15-E15</f>
        <v>-40375.160000000003</v>
      </c>
      <c r="G17" s="65"/>
      <c r="H17" s="69"/>
      <c r="I17" s="68">
        <f>H15-I15</f>
        <v>-5216.58</v>
      </c>
      <c r="K17" s="65"/>
      <c r="L17" s="69"/>
      <c r="M17" s="68">
        <f>L15-M15</f>
        <v>-48580.4</v>
      </c>
      <c r="O17" s="65"/>
      <c r="P17" s="69"/>
      <c r="Q17" s="68">
        <f>P15-Q15</f>
        <v>-92431.39</v>
      </c>
      <c r="S17" s="65"/>
      <c r="T17" s="69"/>
      <c r="U17" s="68">
        <f>T15-U15</f>
        <v>-90957.03</v>
      </c>
      <c r="W17" s="65"/>
      <c r="X17" s="69"/>
      <c r="Y17" s="68">
        <f>X15-Y15</f>
        <v>-60135.630000000005</v>
      </c>
      <c r="AA17" s="65"/>
      <c r="AB17" s="69"/>
      <c r="AC17" s="68">
        <f>AB15-AC15</f>
        <v>-22532.539999999994</v>
      </c>
      <c r="AE17" s="65"/>
      <c r="AF17" s="69"/>
      <c r="AG17" s="69"/>
      <c r="AH17" s="439">
        <f>AG15-AH15</f>
        <v>-45051.81</v>
      </c>
      <c r="AK17" s="69"/>
      <c r="AL17" s="439">
        <f>AK15-AL15</f>
        <v>-1117.1500000000015</v>
      </c>
      <c r="AN17" s="65"/>
      <c r="AO17" s="69"/>
      <c r="AP17" s="68">
        <f>AO15-AP15</f>
        <v>6084.7200000000012</v>
      </c>
      <c r="AR17" s="65"/>
      <c r="AS17" s="69"/>
      <c r="AT17" s="68">
        <f>AS15-AT15</f>
        <v>27200.9</v>
      </c>
      <c r="AV17" s="65"/>
      <c r="AW17" s="70"/>
      <c r="AX17" s="70"/>
    </row>
    <row r="18" spans="3:50" ht="14.25" thickTop="1" x14ac:dyDescent="0.25">
      <c r="D18" s="67"/>
      <c r="F18" s="139"/>
      <c r="H18" s="67"/>
      <c r="J18" s="139"/>
      <c r="L18" s="67"/>
      <c r="N18" s="139"/>
      <c r="P18" s="67"/>
      <c r="R18" s="139"/>
      <c r="T18" s="67"/>
      <c r="V18" s="38"/>
      <c r="X18" s="67"/>
      <c r="AB18" s="67"/>
      <c r="AF18" s="67"/>
      <c r="AG18" s="67"/>
      <c r="AK18" s="296"/>
      <c r="AO18" s="296"/>
      <c r="AS18" s="296"/>
    </row>
    <row r="19" spans="3:50" x14ac:dyDescent="0.25">
      <c r="D19" s="67"/>
      <c r="F19" s="139"/>
      <c r="H19" s="67"/>
      <c r="J19" s="139"/>
      <c r="L19" s="67"/>
      <c r="N19" s="139"/>
      <c r="P19" s="67"/>
      <c r="R19" s="139"/>
      <c r="T19" s="67"/>
      <c r="V19" s="38"/>
      <c r="X19" s="67"/>
      <c r="AB19" s="67"/>
      <c r="AF19" s="67"/>
      <c r="AG19" s="67"/>
      <c r="AK19" s="296"/>
      <c r="AO19" s="296"/>
      <c r="AS19" s="296"/>
    </row>
    <row r="20" spans="3:50" x14ac:dyDescent="0.25">
      <c r="D20" s="67"/>
      <c r="F20" s="139"/>
      <c r="H20" s="67"/>
      <c r="J20" s="139"/>
      <c r="L20" s="67"/>
      <c r="N20" s="139"/>
      <c r="P20" s="67"/>
      <c r="R20" s="139"/>
      <c r="T20" s="67"/>
      <c r="V20" s="38"/>
      <c r="X20" s="67"/>
      <c r="AB20" s="67"/>
      <c r="AF20" s="67"/>
      <c r="AG20" s="67"/>
      <c r="AK20" s="296"/>
      <c r="AO20" s="296"/>
      <c r="AS20" s="296"/>
    </row>
    <row r="21" spans="3:50" x14ac:dyDescent="0.25">
      <c r="D21" s="67"/>
      <c r="F21" s="139"/>
      <c r="H21" s="67"/>
      <c r="J21" s="139"/>
      <c r="L21" s="67"/>
      <c r="N21" s="139"/>
      <c r="P21" s="67"/>
      <c r="R21" s="139"/>
      <c r="T21" s="67"/>
      <c r="V21" s="38"/>
      <c r="X21" s="67"/>
      <c r="AB21" s="67"/>
      <c r="AF21" s="67"/>
      <c r="AG21" s="67"/>
      <c r="AK21" s="296"/>
      <c r="AO21" s="296"/>
      <c r="AS21" s="296"/>
    </row>
    <row r="22" spans="3:50" x14ac:dyDescent="0.25">
      <c r="D22" s="67"/>
      <c r="F22" s="139"/>
      <c r="H22" s="67"/>
      <c r="J22" s="139"/>
      <c r="L22" s="67"/>
      <c r="N22" s="139"/>
      <c r="P22" s="67"/>
      <c r="R22" s="139"/>
      <c r="T22" s="67"/>
      <c r="V22" s="38"/>
      <c r="X22" s="67"/>
      <c r="AB22" s="67"/>
      <c r="AF22" s="67"/>
      <c r="AG22" s="67"/>
      <c r="AK22" s="296"/>
      <c r="AO22" s="296"/>
      <c r="AS22" s="296"/>
    </row>
    <row r="23" spans="3:50" x14ac:dyDescent="0.25">
      <c r="D23" s="67"/>
      <c r="F23" s="139"/>
      <c r="H23" s="67"/>
      <c r="J23" s="139"/>
      <c r="L23" s="67"/>
      <c r="N23" s="139"/>
      <c r="P23" s="67"/>
      <c r="R23" s="139"/>
      <c r="T23" s="67"/>
      <c r="V23" s="38"/>
      <c r="X23" s="67"/>
      <c r="AB23" s="67"/>
      <c r="AF23" s="67"/>
      <c r="AG23" s="67"/>
      <c r="AK23" s="296"/>
      <c r="AO23" s="296"/>
      <c r="AS23" s="296"/>
    </row>
    <row r="24" spans="3:50" x14ac:dyDescent="0.25">
      <c r="D24" s="67"/>
      <c r="F24" s="139"/>
      <c r="H24" s="67"/>
      <c r="J24" s="139"/>
      <c r="L24" s="67"/>
      <c r="N24" s="139"/>
      <c r="P24" s="67"/>
      <c r="R24" s="139"/>
      <c r="T24" s="67"/>
      <c r="V24" s="38"/>
      <c r="X24" s="67"/>
      <c r="AB24" s="67"/>
      <c r="AF24" s="67"/>
      <c r="AG24" s="67"/>
      <c r="AK24" s="296"/>
      <c r="AO24" s="296"/>
      <c r="AS24" s="296"/>
    </row>
    <row r="25" spans="3:50" x14ac:dyDescent="0.25">
      <c r="D25" s="67"/>
      <c r="F25" s="139"/>
      <c r="H25" s="67"/>
      <c r="J25" s="139"/>
      <c r="L25" s="67"/>
      <c r="N25" s="139"/>
      <c r="P25" s="67"/>
      <c r="R25" s="139"/>
      <c r="T25" s="67"/>
      <c r="V25" s="38"/>
      <c r="X25" s="67"/>
      <c r="AB25" s="67"/>
      <c r="AF25" s="67"/>
      <c r="AG25" s="67"/>
      <c r="AK25" s="296"/>
      <c r="AO25" s="296"/>
      <c r="AS25" s="296"/>
    </row>
    <row r="26" spans="3:50" x14ac:dyDescent="0.25">
      <c r="D26" s="67"/>
      <c r="F26" s="139"/>
      <c r="H26" s="67"/>
      <c r="J26" s="139"/>
      <c r="L26" s="67"/>
      <c r="N26" s="139"/>
      <c r="P26" s="67"/>
      <c r="R26" s="139"/>
      <c r="T26" s="67"/>
      <c r="V26" s="38"/>
      <c r="X26" s="67"/>
      <c r="AB26" s="67"/>
      <c r="AF26" s="67"/>
      <c r="AG26" s="67"/>
      <c r="AK26" s="296"/>
      <c r="AO26" s="296"/>
      <c r="AS26" s="296"/>
    </row>
    <row r="27" spans="3:50" x14ac:dyDescent="0.25">
      <c r="D27" s="67"/>
      <c r="F27" s="139"/>
      <c r="H27" s="67"/>
      <c r="J27" s="139"/>
      <c r="L27" s="67"/>
      <c r="N27" s="139"/>
      <c r="P27" s="67"/>
      <c r="R27" s="139"/>
      <c r="T27" s="67"/>
      <c r="V27" s="38"/>
      <c r="X27" s="67"/>
      <c r="AB27" s="67"/>
      <c r="AF27" s="67"/>
      <c r="AG27" s="67"/>
      <c r="AK27" s="296"/>
      <c r="AO27" s="296"/>
      <c r="AS27" s="296"/>
    </row>
    <row r="28" spans="3:50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</row>
    <row r="29" spans="3:50" x14ac:dyDescent="0.25">
      <c r="D29" s="67"/>
      <c r="H29" s="67"/>
      <c r="L29" s="67"/>
      <c r="P29" s="67"/>
      <c r="T29" s="67"/>
      <c r="X29" s="67"/>
      <c r="AB29" s="67"/>
      <c r="AF29" s="67"/>
      <c r="AG29" s="67"/>
      <c r="AK29" s="296"/>
      <c r="AO29" s="296"/>
      <c r="AS29" s="296"/>
    </row>
    <row r="30" spans="3:50" x14ac:dyDescent="0.25">
      <c r="D30" s="67"/>
      <c r="H30" s="67"/>
      <c r="L30" s="67"/>
      <c r="P30" s="67"/>
      <c r="T30" s="67"/>
      <c r="X30" s="67"/>
      <c r="AB30" s="67"/>
      <c r="AF30" s="67"/>
      <c r="AG30" s="67"/>
      <c r="AK30" s="296"/>
      <c r="AO30" s="296"/>
      <c r="AS30" s="296"/>
    </row>
    <row r="31" spans="3:50" x14ac:dyDescent="0.25">
      <c r="D31" s="67"/>
      <c r="H31" s="67"/>
      <c r="L31" s="67"/>
      <c r="P31" s="67"/>
      <c r="T31" s="67"/>
      <c r="X31" s="67"/>
      <c r="AB31" s="67"/>
      <c r="AF31" s="67"/>
      <c r="AG31" s="67"/>
      <c r="AK31" s="296"/>
      <c r="AO31" s="296"/>
      <c r="AS31" s="296"/>
    </row>
    <row r="32" spans="3:50" x14ac:dyDescent="0.25">
      <c r="D32" s="67"/>
      <c r="H32" s="67"/>
      <c r="L32" s="67"/>
      <c r="P32" s="67"/>
      <c r="T32" s="67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H33" s="67"/>
      <c r="L33" s="67"/>
      <c r="P33" s="67"/>
      <c r="T33" s="67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H34" s="67"/>
      <c r="L34" s="67"/>
      <c r="P34" s="67"/>
      <c r="T34" s="67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296" t="s">
        <v>1128</v>
      </c>
      <c r="E113" s="135">
        <v>30.35</v>
      </c>
      <c r="F113" s="135">
        <v>25</v>
      </c>
      <c r="G113" s="290"/>
      <c r="H113" s="296"/>
      <c r="I113" s="287"/>
      <c r="J113" s="28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6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106" customWidth="1"/>
    <col min="3" max="3" width="36.5703125" style="106" bestFit="1" customWidth="1"/>
    <col min="4" max="5" width="11.5703125" style="135" bestFit="1" customWidth="1"/>
    <col min="6" max="6" width="8" style="135" bestFit="1" customWidth="1"/>
    <col min="7" max="7" width="1.7109375" style="137" customWidth="1"/>
    <col min="8" max="9" width="11.5703125" style="135" bestFit="1" customWidth="1"/>
    <col min="10" max="10" width="6.140625" style="135" bestFit="1" customWidth="1"/>
    <col min="11" max="11" width="1.7109375" style="137" customWidth="1"/>
    <col min="12" max="13" width="11.5703125" style="135" bestFit="1" customWidth="1"/>
    <col min="14" max="14" width="6.140625" style="135" bestFit="1" customWidth="1"/>
    <col min="15" max="15" width="1.7109375" style="137" customWidth="1"/>
    <col min="16" max="17" width="11.5703125" style="135" bestFit="1" customWidth="1"/>
    <col min="18" max="18" width="7.5703125" style="135" bestFit="1" customWidth="1"/>
    <col min="19" max="19" width="1.7109375" style="137" customWidth="1"/>
    <col min="20" max="21" width="11.5703125" style="106" bestFit="1" customWidth="1"/>
    <col min="22" max="22" width="7.5703125" style="106" bestFit="1" customWidth="1"/>
    <col min="23" max="23" width="1.7109375" style="59" customWidth="1"/>
    <col min="24" max="25" width="11.5703125" style="106" customWidth="1"/>
    <col min="26" max="26" width="6.140625" style="106" bestFit="1" customWidth="1"/>
    <col min="27" max="27" width="1.7109375" style="59" customWidth="1"/>
    <col min="28" max="29" width="11.5703125" style="106" customWidth="1"/>
    <col min="30" max="30" width="6.140625" style="106" customWidth="1"/>
    <col min="31" max="31" width="1.7109375" style="137" customWidth="1"/>
    <col min="32" max="32" width="11.5703125" style="135" bestFit="1" customWidth="1"/>
    <col min="33" max="34" width="11.5703125" style="135" customWidth="1"/>
    <col min="35" max="35" width="7.5703125" style="135" customWidth="1"/>
    <col min="36" max="36" width="1.85546875" style="106" customWidth="1"/>
    <col min="37" max="38" width="11.5703125" style="347" customWidth="1"/>
    <col min="39" max="39" width="9.28515625" style="347" customWidth="1"/>
    <col min="40" max="40" width="2.5703125" style="290" customWidth="1"/>
    <col min="41" max="41" width="11.5703125" style="287" customWidth="1"/>
    <col min="42" max="42" width="11.5703125" style="287" bestFit="1" customWidth="1"/>
    <col min="43" max="43" width="7.7109375" style="287" bestFit="1" customWidth="1"/>
    <col min="44" max="44" width="2.5703125" style="290" customWidth="1"/>
    <col min="45" max="45" width="11.5703125" style="347" customWidth="1"/>
    <col min="46" max="46" width="10.5703125" style="347" bestFit="1" customWidth="1"/>
    <col min="47" max="47" width="9.28515625" style="347" bestFit="1" customWidth="1"/>
    <col min="48" max="48" width="2.5703125" style="290" customWidth="1"/>
    <col min="49" max="49" width="12" style="60" customWidth="1"/>
    <col min="50" max="50" width="11.5703125" style="60" customWidth="1"/>
    <col min="51" max="51" width="9.28515625" style="106" customWidth="1"/>
    <col min="52" max="52" width="38.7109375" style="106" customWidth="1"/>
    <col min="53" max="58" width="9.140625" style="106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1438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1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36"/>
      <c r="AG6" s="136"/>
      <c r="AH6" s="62"/>
      <c r="AI6" s="139"/>
      <c r="AJ6" s="38"/>
      <c r="AK6" s="62"/>
      <c r="AL6" s="62"/>
      <c r="AM6" s="289"/>
      <c r="AO6" s="292"/>
      <c r="AP6" s="62"/>
      <c r="AQ6" s="289"/>
      <c r="AS6" s="292"/>
      <c r="AT6" s="62"/>
      <c r="AU6" s="289"/>
      <c r="AY6" s="38"/>
      <c r="AZ6" s="61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/>
      <c r="AG7" s="150"/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48">
        <f>SUM(AO6:AO6)</f>
        <v>0</v>
      </c>
      <c r="AP7" s="148">
        <f>SUM(AP6:AP6)</f>
        <v>0</v>
      </c>
      <c r="AQ7" s="149"/>
      <c r="AR7" s="147"/>
      <c r="AS7" s="148">
        <f>SUM(AS6:AS6)</f>
        <v>0</v>
      </c>
      <c r="AT7" s="148">
        <f>SUM(AT6:AT6)</f>
        <v>0</v>
      </c>
      <c r="AU7" s="149"/>
      <c r="AV7" s="147"/>
      <c r="AW7" s="150"/>
      <c r="AX7" s="148">
        <f>AW7-T7</f>
        <v>0</v>
      </c>
      <c r="AY7" s="149"/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62"/>
      <c r="AL8" s="62"/>
      <c r="AM8" s="289"/>
      <c r="AO8" s="62"/>
      <c r="AP8" s="62"/>
      <c r="AQ8" s="289"/>
      <c r="AS8" s="62"/>
      <c r="AT8" s="62"/>
      <c r="AU8" s="289"/>
      <c r="AY8" s="38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Y9" s="38"/>
      <c r="AZ9" s="61"/>
    </row>
    <row r="10" spans="1:52" ht="14.25" x14ac:dyDescent="0.3">
      <c r="A10" s="106" t="s">
        <v>593</v>
      </c>
      <c r="B10" s="66" t="str">
        <f t="shared" ref="B10:B19" si="0">MID(A10,14,4)</f>
        <v>5210</v>
      </c>
      <c r="C10" s="106" t="s">
        <v>1230</v>
      </c>
      <c r="D10" s="62">
        <v>1000</v>
      </c>
      <c r="E10" s="62">
        <v>541.16999999999996</v>
      </c>
      <c r="F10" s="139"/>
      <c r="H10" s="62">
        <v>1000</v>
      </c>
      <c r="I10" s="62">
        <v>584.57000000000005</v>
      </c>
      <c r="J10" s="139"/>
      <c r="L10" s="62">
        <v>500</v>
      </c>
      <c r="M10" s="62">
        <v>953.55</v>
      </c>
      <c r="N10" s="139"/>
      <c r="P10" s="62">
        <v>500</v>
      </c>
      <c r="Q10" s="62">
        <v>799.56</v>
      </c>
      <c r="R10" s="139"/>
      <c r="T10" s="62">
        <v>500</v>
      </c>
      <c r="U10" s="62">
        <v>938.39</v>
      </c>
      <c r="V10" s="139"/>
      <c r="W10" s="137"/>
      <c r="X10" s="62">
        <v>500</v>
      </c>
      <c r="Y10" s="62">
        <v>863.46</v>
      </c>
      <c r="Z10" s="139"/>
      <c r="AA10" s="137"/>
      <c r="AB10" s="62">
        <v>500</v>
      </c>
      <c r="AC10" s="62">
        <v>478.21</v>
      </c>
      <c r="AD10" s="139"/>
      <c r="AF10" s="281">
        <v>500</v>
      </c>
      <c r="AG10" s="281">
        <v>500</v>
      </c>
      <c r="AH10" s="62">
        <v>0</v>
      </c>
      <c r="AI10" s="139">
        <f>(AG10-AB10)/AB10</f>
        <v>0</v>
      </c>
      <c r="AJ10" s="38"/>
      <c r="AK10" s="62"/>
      <c r="AL10" s="62"/>
      <c r="AM10" s="289">
        <f t="shared" ref="AM10:AM21" si="1">(AK10-AG10)/AG10</f>
        <v>-1</v>
      </c>
      <c r="AO10" s="62"/>
      <c r="AP10" s="62">
        <v>40.46</v>
      </c>
      <c r="AQ10" s="289" t="e">
        <f t="shared" ref="AQ10:AQ23" si="2">(AO10-AK10)/AK10</f>
        <v>#DIV/0!</v>
      </c>
      <c r="AS10" s="211">
        <v>0</v>
      </c>
      <c r="AT10" s="62">
        <f>AS10-AN10</f>
        <v>0</v>
      </c>
      <c r="AU10" s="289" t="e">
        <f t="shared" ref="AU10:AU23" si="3">(AS10-AO10)/AO10</f>
        <v>#DIV/0!</v>
      </c>
      <c r="AW10" s="109">
        <v>0</v>
      </c>
      <c r="AX10" s="62">
        <f>AW10-AS10</f>
        <v>0</v>
      </c>
      <c r="AY10" s="289" t="e">
        <f t="shared" ref="AY10:AY23" si="4">(AW10-AS10)/AS10</f>
        <v>#DIV/0!</v>
      </c>
      <c r="AZ10" s="102" t="s">
        <v>1131</v>
      </c>
    </row>
    <row r="11" spans="1:52" x14ac:dyDescent="0.25">
      <c r="A11" s="106" t="s">
        <v>594</v>
      </c>
      <c r="B11" s="66" t="str">
        <f t="shared" si="0"/>
        <v>5211</v>
      </c>
      <c r="C11" s="106" t="s">
        <v>1232</v>
      </c>
      <c r="D11" s="62">
        <v>0</v>
      </c>
      <c r="E11" s="62">
        <v>420</v>
      </c>
      <c r="F11" s="139">
        <v>6</v>
      </c>
      <c r="H11" s="62">
        <v>0</v>
      </c>
      <c r="I11" s="62">
        <v>0</v>
      </c>
      <c r="J11" s="139"/>
      <c r="L11" s="62">
        <v>500</v>
      </c>
      <c r="M11" s="62">
        <v>0</v>
      </c>
      <c r="N11" s="139"/>
      <c r="P11" s="62">
        <v>500</v>
      </c>
      <c r="Q11" s="62">
        <v>0</v>
      </c>
      <c r="R11" s="139"/>
      <c r="T11" s="62">
        <v>500</v>
      </c>
      <c r="U11" s="62">
        <v>0</v>
      </c>
      <c r="V11" s="139"/>
      <c r="W11" s="137"/>
      <c r="X11" s="62">
        <v>500</v>
      </c>
      <c r="Y11" s="62">
        <v>0</v>
      </c>
      <c r="Z11" s="139"/>
      <c r="AA11" s="137"/>
      <c r="AB11" s="62">
        <v>500</v>
      </c>
      <c r="AC11" s="62">
        <v>0</v>
      </c>
      <c r="AD11" s="139"/>
      <c r="AF11" s="62">
        <v>500</v>
      </c>
      <c r="AG11" s="62">
        <v>500</v>
      </c>
      <c r="AH11" s="62">
        <v>0</v>
      </c>
      <c r="AI11" s="139">
        <f t="shared" ref="AI11:AI21" si="5">(AG11-AB11)/AB11</f>
        <v>0</v>
      </c>
      <c r="AJ11" s="38"/>
      <c r="AK11" s="62"/>
      <c r="AL11" s="62"/>
      <c r="AM11" s="289">
        <f t="shared" si="1"/>
        <v>-1</v>
      </c>
      <c r="AO11" s="62"/>
      <c r="AP11" s="62">
        <v>0</v>
      </c>
      <c r="AQ11" s="289" t="e">
        <f t="shared" si="2"/>
        <v>#DIV/0!</v>
      </c>
      <c r="AS11" s="211">
        <v>0</v>
      </c>
      <c r="AT11" s="62">
        <f>AS11-AN11</f>
        <v>0</v>
      </c>
      <c r="AU11" s="289" t="e">
        <f t="shared" si="3"/>
        <v>#DIV/0!</v>
      </c>
      <c r="AW11" s="109">
        <v>0</v>
      </c>
      <c r="AX11" s="62">
        <f t="shared" ref="AX11:AX21" si="6">AW11-AS11</f>
        <v>0</v>
      </c>
      <c r="AY11" s="289" t="e">
        <f t="shared" si="4"/>
        <v>#DIV/0!</v>
      </c>
      <c r="AZ11" s="111"/>
    </row>
    <row r="12" spans="1:52" ht="14.25" x14ac:dyDescent="0.3">
      <c r="A12" s="106" t="s">
        <v>595</v>
      </c>
      <c r="B12" s="66" t="str">
        <f t="shared" si="0"/>
        <v>5236</v>
      </c>
      <c r="C12" s="106" t="s">
        <v>1435</v>
      </c>
      <c r="D12" s="62">
        <v>4000</v>
      </c>
      <c r="E12" s="62">
        <v>2654.45</v>
      </c>
      <c r="F12" s="139"/>
      <c r="H12" s="62">
        <v>4000</v>
      </c>
      <c r="I12" s="62">
        <v>-167.84</v>
      </c>
      <c r="J12" s="139"/>
      <c r="L12" s="62">
        <v>4000</v>
      </c>
      <c r="M12" s="62">
        <v>600</v>
      </c>
      <c r="N12" s="139"/>
      <c r="P12" s="62">
        <v>4000</v>
      </c>
      <c r="Q12" s="62">
        <v>27.4</v>
      </c>
      <c r="R12" s="139"/>
      <c r="T12" s="62">
        <v>4000</v>
      </c>
      <c r="U12" s="62">
        <v>900</v>
      </c>
      <c r="V12" s="139"/>
      <c r="W12" s="137"/>
      <c r="X12" s="62">
        <v>4000</v>
      </c>
      <c r="Y12" s="62">
        <v>2173.85</v>
      </c>
      <c r="Z12" s="139"/>
      <c r="AA12" s="137"/>
      <c r="AB12" s="62">
        <v>4000</v>
      </c>
      <c r="AC12" s="62">
        <v>1044.5</v>
      </c>
      <c r="AD12" s="139"/>
      <c r="AF12" s="62">
        <v>4000</v>
      </c>
      <c r="AG12" s="62">
        <v>4000</v>
      </c>
      <c r="AH12" s="62">
        <v>1262</v>
      </c>
      <c r="AI12" s="139">
        <f t="shared" si="5"/>
        <v>0</v>
      </c>
      <c r="AJ12" s="38"/>
      <c r="AK12" s="211">
        <v>2000</v>
      </c>
      <c r="AL12" s="62">
        <v>1415.25</v>
      </c>
      <c r="AM12" s="289">
        <f t="shared" si="1"/>
        <v>-0.5</v>
      </c>
      <c r="AO12" s="211">
        <v>3000</v>
      </c>
      <c r="AP12" s="62">
        <v>4247.29</v>
      </c>
      <c r="AQ12" s="289">
        <f t="shared" si="2"/>
        <v>0.5</v>
      </c>
      <c r="AS12" s="211">
        <v>3000</v>
      </c>
      <c r="AT12" s="62">
        <v>2500</v>
      </c>
      <c r="AU12" s="289">
        <f t="shared" si="3"/>
        <v>0</v>
      </c>
      <c r="AW12" s="109">
        <v>3000</v>
      </c>
      <c r="AX12" s="62">
        <f t="shared" si="6"/>
        <v>0</v>
      </c>
      <c r="AY12" s="289">
        <f t="shared" si="4"/>
        <v>0</v>
      </c>
      <c r="AZ12" s="102" t="s">
        <v>902</v>
      </c>
    </row>
    <row r="13" spans="1:52" s="287" customFormat="1" ht="14.25" x14ac:dyDescent="0.3">
      <c r="A13" s="288" t="s">
        <v>1114</v>
      </c>
      <c r="B13" s="288" t="str">
        <f>MID(A13,14,4)</f>
        <v>5293</v>
      </c>
      <c r="C13" s="287" t="s">
        <v>1115</v>
      </c>
      <c r="D13" s="62">
        <v>0</v>
      </c>
      <c r="E13" s="62">
        <v>0</v>
      </c>
      <c r="F13" s="289"/>
      <c r="G13" s="290"/>
      <c r="H13" s="62">
        <v>0</v>
      </c>
      <c r="I13" s="62">
        <v>0</v>
      </c>
      <c r="J13" s="289"/>
      <c r="K13" s="290"/>
      <c r="L13" s="62">
        <v>0</v>
      </c>
      <c r="M13" s="62">
        <v>0</v>
      </c>
      <c r="N13" s="289"/>
      <c r="O13" s="290"/>
      <c r="P13" s="62">
        <v>0</v>
      </c>
      <c r="Q13" s="62">
        <v>0</v>
      </c>
      <c r="R13" s="289"/>
      <c r="S13" s="290"/>
      <c r="T13" s="62">
        <v>0</v>
      </c>
      <c r="U13" s="62">
        <v>0</v>
      </c>
      <c r="V13" s="289"/>
      <c r="W13" s="290"/>
      <c r="X13" s="62">
        <v>0</v>
      </c>
      <c r="Y13" s="62">
        <v>0</v>
      </c>
      <c r="Z13" s="289"/>
      <c r="AA13" s="290"/>
      <c r="AB13" s="62"/>
      <c r="AC13" s="62"/>
      <c r="AD13" s="289"/>
      <c r="AE13" s="290"/>
      <c r="AF13" s="62"/>
      <c r="AG13" s="62"/>
      <c r="AH13" s="62">
        <v>55.48</v>
      </c>
      <c r="AI13" s="289"/>
      <c r="AJ13" s="289"/>
      <c r="AK13" s="211"/>
      <c r="AL13" s="62">
        <v>46.04</v>
      </c>
      <c r="AM13" s="289"/>
      <c r="AN13" s="290"/>
      <c r="AO13" s="211"/>
      <c r="AP13" s="62">
        <v>0</v>
      </c>
      <c r="AQ13" s="289"/>
      <c r="AR13" s="290"/>
      <c r="AS13" s="211"/>
      <c r="AT13" s="62"/>
      <c r="AU13" s="289"/>
      <c r="AV13" s="290"/>
      <c r="AW13" s="211"/>
      <c r="AX13" s="62">
        <f t="shared" si="6"/>
        <v>0</v>
      </c>
      <c r="AY13" s="289"/>
      <c r="AZ13" s="102"/>
    </row>
    <row r="14" spans="1:52" s="135" customFormat="1" ht="14.25" x14ac:dyDescent="0.3">
      <c r="A14" s="135" t="s">
        <v>596</v>
      </c>
      <c r="B14" s="138" t="str">
        <f t="shared" si="0"/>
        <v>5294</v>
      </c>
      <c r="C14" s="250" t="s">
        <v>1348</v>
      </c>
      <c r="D14" s="62">
        <v>32000</v>
      </c>
      <c r="E14" s="62">
        <v>24874.55</v>
      </c>
      <c r="F14" s="139"/>
      <c r="G14" s="137"/>
      <c r="H14" s="62">
        <v>32000</v>
      </c>
      <c r="I14" s="62">
        <v>32295.45</v>
      </c>
      <c r="J14" s="139"/>
      <c r="K14" s="137"/>
      <c r="L14" s="62">
        <v>32000</v>
      </c>
      <c r="M14" s="62">
        <v>37605.39</v>
      </c>
      <c r="N14" s="139"/>
      <c r="O14" s="137"/>
      <c r="P14" s="62">
        <v>32000</v>
      </c>
      <c r="Q14" s="62">
        <v>21785.75</v>
      </c>
      <c r="R14" s="139"/>
      <c r="S14" s="137"/>
      <c r="T14" s="62">
        <v>32000</v>
      </c>
      <c r="U14" s="62">
        <v>24148.35</v>
      </c>
      <c r="V14" s="139"/>
      <c r="W14" s="137"/>
      <c r="X14" s="62">
        <v>24000</v>
      </c>
      <c r="Y14" s="62">
        <v>19218.3</v>
      </c>
      <c r="Z14" s="139"/>
      <c r="AA14" s="137"/>
      <c r="AB14" s="313">
        <v>24000</v>
      </c>
      <c r="AC14" s="62">
        <v>18653.89</v>
      </c>
      <c r="AD14" s="139"/>
      <c r="AE14" s="137"/>
      <c r="AF14" s="62">
        <v>24000</v>
      </c>
      <c r="AG14" s="313">
        <v>24000</v>
      </c>
      <c r="AH14" s="62">
        <v>17864.740000000002</v>
      </c>
      <c r="AI14" s="139">
        <f t="shared" si="5"/>
        <v>0</v>
      </c>
      <c r="AJ14" s="139"/>
      <c r="AK14" s="313">
        <v>24300</v>
      </c>
      <c r="AL14" s="62">
        <v>13374.37</v>
      </c>
      <c r="AM14" s="289">
        <f t="shared" si="1"/>
        <v>1.2500000000000001E-2</v>
      </c>
      <c r="AN14" s="290"/>
      <c r="AO14" s="313">
        <v>24300</v>
      </c>
      <c r="AP14" s="62">
        <v>17973.88</v>
      </c>
      <c r="AQ14" s="289">
        <f t="shared" si="2"/>
        <v>0</v>
      </c>
      <c r="AR14" s="290"/>
      <c r="AS14" s="313">
        <v>24300</v>
      </c>
      <c r="AT14" s="62">
        <v>8886</v>
      </c>
      <c r="AU14" s="289">
        <f t="shared" si="3"/>
        <v>0</v>
      </c>
      <c r="AV14" s="290"/>
      <c r="AW14" s="313">
        <v>28000</v>
      </c>
      <c r="AX14" s="62">
        <f t="shared" si="6"/>
        <v>3700</v>
      </c>
      <c r="AY14" s="289">
        <f t="shared" si="4"/>
        <v>0.15226337448559671</v>
      </c>
      <c r="AZ14" s="102" t="s">
        <v>1822</v>
      </c>
    </row>
    <row r="15" spans="1:52" s="347" customFormat="1" ht="14.25" x14ac:dyDescent="0.3">
      <c r="B15" s="349">
        <v>5295</v>
      </c>
      <c r="C15" s="347" t="s">
        <v>1274</v>
      </c>
      <c r="D15" s="62"/>
      <c r="E15" s="62"/>
      <c r="F15" s="289"/>
      <c r="G15" s="290"/>
      <c r="H15" s="62"/>
      <c r="I15" s="62"/>
      <c r="J15" s="289"/>
      <c r="K15" s="290"/>
      <c r="L15" s="62"/>
      <c r="M15" s="62"/>
      <c r="N15" s="289"/>
      <c r="O15" s="290"/>
      <c r="P15" s="62"/>
      <c r="Q15" s="62"/>
      <c r="R15" s="289"/>
      <c r="S15" s="290"/>
      <c r="T15" s="62"/>
      <c r="U15" s="62"/>
      <c r="V15" s="289"/>
      <c r="W15" s="290"/>
      <c r="X15" s="62"/>
      <c r="Y15" s="62"/>
      <c r="Z15" s="289"/>
      <c r="AA15" s="290"/>
      <c r="AB15" s="62"/>
      <c r="AC15" s="62"/>
      <c r="AD15" s="289"/>
      <c r="AE15" s="290"/>
      <c r="AF15" s="62"/>
      <c r="AG15" s="62"/>
      <c r="AH15" s="62"/>
      <c r="AI15" s="289"/>
      <c r="AJ15" s="289"/>
      <c r="AK15" s="211"/>
      <c r="AL15" s="62"/>
      <c r="AM15" s="289"/>
      <c r="AN15" s="290"/>
      <c r="AO15" s="211"/>
      <c r="AP15" s="62">
        <v>2191.63</v>
      </c>
      <c r="AQ15" s="289"/>
      <c r="AR15" s="290"/>
      <c r="AS15" s="211"/>
      <c r="AT15" s="62"/>
      <c r="AU15" s="289"/>
      <c r="AV15" s="290"/>
      <c r="AW15" s="211"/>
      <c r="AX15" s="62"/>
      <c r="AY15" s="289"/>
      <c r="AZ15" s="339"/>
    </row>
    <row r="16" spans="1:52" s="135" customFormat="1" ht="14.25" x14ac:dyDescent="0.3">
      <c r="A16" s="135" t="s">
        <v>597</v>
      </c>
      <c r="B16" s="138" t="str">
        <f t="shared" si="0"/>
        <v>5297</v>
      </c>
      <c r="C16" s="250" t="s">
        <v>1129</v>
      </c>
      <c r="D16" s="62">
        <v>29557</v>
      </c>
      <c r="E16" s="62">
        <v>29527.39</v>
      </c>
      <c r="F16" s="139"/>
      <c r="G16" s="137"/>
      <c r="H16" s="62">
        <v>29807</v>
      </c>
      <c r="I16" s="62">
        <v>29634.880000000001</v>
      </c>
      <c r="J16" s="139"/>
      <c r="K16" s="137"/>
      <c r="L16" s="62">
        <v>30562.29</v>
      </c>
      <c r="M16" s="62">
        <v>22792.63</v>
      </c>
      <c r="N16" s="139"/>
      <c r="O16" s="137"/>
      <c r="P16" s="62">
        <v>30562.29</v>
      </c>
      <c r="Q16" s="62">
        <v>30212.91</v>
      </c>
      <c r="R16" s="139"/>
      <c r="S16" s="137"/>
      <c r="T16" s="62">
        <v>29830.74</v>
      </c>
      <c r="U16" s="62">
        <v>27130.74</v>
      </c>
      <c r="V16" s="139"/>
      <c r="W16" s="137"/>
      <c r="X16" s="62">
        <v>29897.95</v>
      </c>
      <c r="Y16" s="62">
        <v>29897.95</v>
      </c>
      <c r="Z16" s="139"/>
      <c r="AA16" s="137"/>
      <c r="AB16" s="313">
        <v>30172.58</v>
      </c>
      <c r="AC16" s="62">
        <v>30172.58</v>
      </c>
      <c r="AD16" s="139"/>
      <c r="AE16" s="137"/>
      <c r="AF16" s="62">
        <v>30350.240000000002</v>
      </c>
      <c r="AG16" s="313">
        <v>30350.240000000002</v>
      </c>
      <c r="AH16" s="62">
        <v>30350.240000000002</v>
      </c>
      <c r="AI16" s="139">
        <f t="shared" si="5"/>
        <v>5.8881275648287237E-3</v>
      </c>
      <c r="AJ16" s="139"/>
      <c r="AK16" s="313">
        <v>31699.27</v>
      </c>
      <c r="AL16" s="62">
        <v>31699.27</v>
      </c>
      <c r="AM16" s="289">
        <f t="shared" si="1"/>
        <v>4.4448742415216444E-2</v>
      </c>
      <c r="AN16" s="290"/>
      <c r="AO16" s="313">
        <v>32990</v>
      </c>
      <c r="AP16" s="62">
        <v>33289.72</v>
      </c>
      <c r="AQ16" s="289">
        <f t="shared" si="2"/>
        <v>4.0717972369710705E-2</v>
      </c>
      <c r="AR16" s="290"/>
      <c r="AS16" s="313">
        <v>36368.480000000003</v>
      </c>
      <c r="AT16" s="62">
        <v>18184.240000000002</v>
      </c>
      <c r="AU16" s="289">
        <f t="shared" si="3"/>
        <v>0.10240921491361028</v>
      </c>
      <c r="AV16" s="290"/>
      <c r="AW16" s="313">
        <v>36401.64</v>
      </c>
      <c r="AX16" s="62">
        <f t="shared" si="6"/>
        <v>33.159999999996217</v>
      </c>
      <c r="AY16" s="289">
        <f t="shared" si="4"/>
        <v>9.1177855109688972E-4</v>
      </c>
      <c r="AZ16" s="102" t="s">
        <v>1140</v>
      </c>
    </row>
    <row r="17" spans="1:52" s="135" customFormat="1" ht="14.25" x14ac:dyDescent="0.3">
      <c r="A17" s="135" t="s">
        <v>936</v>
      </c>
      <c r="B17" s="138" t="str">
        <f>MID(A17,14,4)</f>
        <v>5298</v>
      </c>
      <c r="C17" s="250" t="s">
        <v>1436</v>
      </c>
      <c r="D17" s="62">
        <v>0</v>
      </c>
      <c r="E17" s="62">
        <v>0</v>
      </c>
      <c r="F17" s="139"/>
      <c r="G17" s="137"/>
      <c r="H17" s="62">
        <v>0</v>
      </c>
      <c r="I17" s="62">
        <v>0</v>
      </c>
      <c r="J17" s="139"/>
      <c r="K17" s="137"/>
      <c r="L17" s="62">
        <v>0</v>
      </c>
      <c r="M17" s="62">
        <v>0</v>
      </c>
      <c r="N17" s="139"/>
      <c r="O17" s="137"/>
      <c r="P17" s="62">
        <v>0</v>
      </c>
      <c r="Q17" s="62">
        <v>0</v>
      </c>
      <c r="R17" s="139"/>
      <c r="S17" s="137"/>
      <c r="T17" s="62">
        <v>0</v>
      </c>
      <c r="U17" s="62">
        <v>2087.4</v>
      </c>
      <c r="V17" s="139"/>
      <c r="W17" s="137"/>
      <c r="X17" s="62">
        <v>8400</v>
      </c>
      <c r="Y17" s="62">
        <v>7283.5</v>
      </c>
      <c r="Z17" s="139"/>
      <c r="AA17" s="137"/>
      <c r="AB17" s="313">
        <v>7700</v>
      </c>
      <c r="AC17" s="62">
        <v>5975.9</v>
      </c>
      <c r="AD17" s="139"/>
      <c r="AE17" s="137"/>
      <c r="AF17" s="62">
        <v>7700</v>
      </c>
      <c r="AG17" s="313">
        <v>7700</v>
      </c>
      <c r="AH17" s="62">
        <v>6539.26</v>
      </c>
      <c r="AI17" s="139">
        <f t="shared" si="5"/>
        <v>0</v>
      </c>
      <c r="AJ17" s="139"/>
      <c r="AK17" s="313">
        <v>7700</v>
      </c>
      <c r="AL17" s="62">
        <v>5097.75</v>
      </c>
      <c r="AM17" s="289">
        <f t="shared" si="1"/>
        <v>0</v>
      </c>
      <c r="AN17" s="290"/>
      <c r="AO17" s="313">
        <v>7700</v>
      </c>
      <c r="AP17" s="62">
        <v>4900.45</v>
      </c>
      <c r="AQ17" s="289">
        <f t="shared" si="2"/>
        <v>0</v>
      </c>
      <c r="AR17" s="290"/>
      <c r="AS17" s="313">
        <v>7700</v>
      </c>
      <c r="AT17" s="62">
        <v>2555.3000000000002</v>
      </c>
      <c r="AU17" s="289">
        <f t="shared" si="3"/>
        <v>0</v>
      </c>
      <c r="AV17" s="290"/>
      <c r="AW17" s="313">
        <v>7700</v>
      </c>
      <c r="AX17" s="62">
        <f t="shared" si="6"/>
        <v>0</v>
      </c>
      <c r="AY17" s="289">
        <f t="shared" si="4"/>
        <v>0</v>
      </c>
      <c r="AZ17" s="102" t="s">
        <v>905</v>
      </c>
    </row>
    <row r="18" spans="1:52" s="135" customFormat="1" ht="14.25" x14ac:dyDescent="0.3">
      <c r="A18" s="135" t="s">
        <v>598</v>
      </c>
      <c r="B18" s="138" t="str">
        <f t="shared" si="0"/>
        <v>5302</v>
      </c>
      <c r="C18" s="135" t="s">
        <v>1341</v>
      </c>
      <c r="D18" s="62">
        <v>2500</v>
      </c>
      <c r="E18" s="62">
        <v>0</v>
      </c>
      <c r="F18" s="139"/>
      <c r="G18" s="137"/>
      <c r="H18" s="62">
        <v>2500</v>
      </c>
      <c r="I18" s="62">
        <v>0</v>
      </c>
      <c r="J18" s="139"/>
      <c r="K18" s="137"/>
      <c r="L18" s="62">
        <v>2500</v>
      </c>
      <c r="M18" s="62">
        <v>0</v>
      </c>
      <c r="N18" s="139"/>
      <c r="O18" s="137"/>
      <c r="P18" s="62">
        <v>2500</v>
      </c>
      <c r="Q18" s="62">
        <v>0</v>
      </c>
      <c r="R18" s="139"/>
      <c r="S18" s="137"/>
      <c r="T18" s="62">
        <v>0</v>
      </c>
      <c r="U18" s="62">
        <v>0</v>
      </c>
      <c r="V18" s="139"/>
      <c r="W18" s="137"/>
      <c r="X18" s="62">
        <v>0</v>
      </c>
      <c r="Y18" s="62">
        <v>0</v>
      </c>
      <c r="Z18" s="139"/>
      <c r="AA18" s="137"/>
      <c r="AB18" s="62">
        <v>0</v>
      </c>
      <c r="AC18" s="62">
        <v>0</v>
      </c>
      <c r="AD18" s="139"/>
      <c r="AE18" s="137"/>
      <c r="AF18" s="62"/>
      <c r="AG18" s="62"/>
      <c r="AH18" s="62"/>
      <c r="AI18" s="139"/>
      <c r="AJ18" s="139"/>
      <c r="AK18" s="211"/>
      <c r="AM18" s="289" t="e">
        <f t="shared" si="1"/>
        <v>#DIV/0!</v>
      </c>
      <c r="AN18" s="290"/>
      <c r="AO18" s="211"/>
      <c r="AP18" s="62">
        <v>0</v>
      </c>
      <c r="AQ18" s="289" t="e">
        <f t="shared" si="2"/>
        <v>#DIV/0!</v>
      </c>
      <c r="AR18" s="290"/>
      <c r="AS18" s="211"/>
      <c r="AT18" s="62">
        <v>0</v>
      </c>
      <c r="AU18" s="289" t="e">
        <f t="shared" si="3"/>
        <v>#DIV/0!</v>
      </c>
      <c r="AV18" s="290"/>
      <c r="AW18" s="211"/>
      <c r="AX18" s="62">
        <f t="shared" si="6"/>
        <v>0</v>
      </c>
      <c r="AY18" s="289" t="e">
        <f t="shared" si="4"/>
        <v>#DIV/0!</v>
      </c>
      <c r="AZ18" s="102"/>
    </row>
    <row r="19" spans="1:52" s="135" customFormat="1" ht="14.25" x14ac:dyDescent="0.3">
      <c r="A19" s="135" t="s">
        <v>599</v>
      </c>
      <c r="B19" s="138" t="str">
        <f t="shared" si="0"/>
        <v>5315</v>
      </c>
      <c r="C19" s="135" t="s">
        <v>1359</v>
      </c>
      <c r="D19" s="62">
        <v>5000</v>
      </c>
      <c r="E19" s="62">
        <v>5010.87</v>
      </c>
      <c r="F19" s="139"/>
      <c r="G19" s="137"/>
      <c r="H19" s="62">
        <v>5000</v>
      </c>
      <c r="I19" s="62">
        <v>4748.37</v>
      </c>
      <c r="J19" s="139"/>
      <c r="K19" s="137"/>
      <c r="L19" s="62">
        <v>5000</v>
      </c>
      <c r="M19" s="62">
        <v>4748.38</v>
      </c>
      <c r="N19" s="139"/>
      <c r="O19" s="137"/>
      <c r="P19" s="62">
        <v>5000</v>
      </c>
      <c r="Q19" s="62">
        <v>5167.91</v>
      </c>
      <c r="R19" s="139"/>
      <c r="S19" s="137"/>
      <c r="T19" s="62">
        <v>0</v>
      </c>
      <c r="U19" s="62">
        <v>5170.41</v>
      </c>
      <c r="V19" s="139"/>
      <c r="W19" s="137"/>
      <c r="X19" s="62">
        <v>0</v>
      </c>
      <c r="Y19" s="62">
        <v>5018.45</v>
      </c>
      <c r="Z19" s="139"/>
      <c r="AA19" s="137"/>
      <c r="AB19" s="62">
        <v>0</v>
      </c>
      <c r="AC19" s="62">
        <v>5413.57</v>
      </c>
      <c r="AD19" s="139"/>
      <c r="AE19" s="137"/>
      <c r="AF19" s="62">
        <v>0</v>
      </c>
      <c r="AG19" s="62">
        <v>0</v>
      </c>
      <c r="AH19" s="62">
        <v>3014.58</v>
      </c>
      <c r="AI19" s="139"/>
      <c r="AJ19" s="139"/>
      <c r="AK19" s="211">
        <v>5400</v>
      </c>
      <c r="AL19" s="62">
        <v>5353.9</v>
      </c>
      <c r="AM19" s="289" t="e">
        <f t="shared" si="1"/>
        <v>#DIV/0!</v>
      </c>
      <c r="AN19" s="290"/>
      <c r="AO19" s="211">
        <v>5400</v>
      </c>
      <c r="AP19" s="62">
        <v>5270.59</v>
      </c>
      <c r="AQ19" s="289">
        <f t="shared" si="2"/>
        <v>0</v>
      </c>
      <c r="AR19" s="290"/>
      <c r="AS19" s="211">
        <v>5400</v>
      </c>
      <c r="AT19" s="62">
        <v>0</v>
      </c>
      <c r="AU19" s="289">
        <f t="shared" si="3"/>
        <v>0</v>
      </c>
      <c r="AV19" s="290"/>
      <c r="AW19" s="211">
        <v>5400</v>
      </c>
      <c r="AX19" s="62">
        <f t="shared" si="6"/>
        <v>0</v>
      </c>
      <c r="AY19" s="289">
        <f t="shared" si="4"/>
        <v>0</v>
      </c>
      <c r="AZ19" s="102" t="s">
        <v>1130</v>
      </c>
    </row>
    <row r="20" spans="1:52" s="135" customFormat="1" ht="14.25" x14ac:dyDescent="0.3">
      <c r="A20" s="135" t="s">
        <v>769</v>
      </c>
      <c r="B20" s="138" t="str">
        <f>MID(A20,14,4)</f>
        <v>5341</v>
      </c>
      <c r="C20" s="135" t="s">
        <v>1244</v>
      </c>
      <c r="D20" s="62">
        <v>0</v>
      </c>
      <c r="E20" s="62">
        <v>0</v>
      </c>
      <c r="F20" s="139"/>
      <c r="G20" s="137"/>
      <c r="H20" s="62">
        <v>0</v>
      </c>
      <c r="I20" s="62">
        <v>0</v>
      </c>
      <c r="J20" s="139"/>
      <c r="K20" s="137"/>
      <c r="L20" s="62">
        <v>0</v>
      </c>
      <c r="M20" s="62">
        <v>55.66</v>
      </c>
      <c r="N20" s="139"/>
      <c r="O20" s="137"/>
      <c r="P20" s="62">
        <v>0</v>
      </c>
      <c r="Q20" s="62">
        <v>606.76</v>
      </c>
      <c r="R20" s="139"/>
      <c r="S20" s="137"/>
      <c r="T20" s="62">
        <v>0</v>
      </c>
      <c r="U20" s="62">
        <v>602.46</v>
      </c>
      <c r="V20" s="139"/>
      <c r="W20" s="137"/>
      <c r="X20" s="62">
        <v>0</v>
      </c>
      <c r="Y20" s="62">
        <v>531.02</v>
      </c>
      <c r="Z20" s="139"/>
      <c r="AA20" s="137"/>
      <c r="AB20" s="62">
        <v>0</v>
      </c>
      <c r="AC20" s="62">
        <v>497.01</v>
      </c>
      <c r="AD20" s="139"/>
      <c r="AE20" s="137"/>
      <c r="AF20" s="62"/>
      <c r="AG20" s="62"/>
      <c r="AH20" s="62">
        <v>437.79</v>
      </c>
      <c r="AI20" s="139"/>
      <c r="AJ20" s="139"/>
      <c r="AK20" s="211">
        <v>400</v>
      </c>
      <c r="AL20" s="62">
        <v>476.6</v>
      </c>
      <c r="AM20" s="289" t="e">
        <f t="shared" si="1"/>
        <v>#DIV/0!</v>
      </c>
      <c r="AN20" s="290"/>
      <c r="AO20" s="211">
        <v>400</v>
      </c>
      <c r="AP20" s="62">
        <v>235.05</v>
      </c>
      <c r="AQ20" s="289">
        <f t="shared" si="2"/>
        <v>0</v>
      </c>
      <c r="AR20" s="290"/>
      <c r="AS20" s="211">
        <v>400</v>
      </c>
      <c r="AT20" s="62">
        <v>0</v>
      </c>
      <c r="AU20" s="289">
        <f t="shared" si="3"/>
        <v>0</v>
      </c>
      <c r="AV20" s="290"/>
      <c r="AW20" s="211">
        <v>400</v>
      </c>
      <c r="AX20" s="62">
        <f t="shared" si="6"/>
        <v>0</v>
      </c>
      <c r="AY20" s="289">
        <f t="shared" si="4"/>
        <v>0</v>
      </c>
      <c r="AZ20" s="102" t="s">
        <v>1132</v>
      </c>
    </row>
    <row r="21" spans="1:52" s="135" customFormat="1" ht="14.25" x14ac:dyDescent="0.3">
      <c r="A21" s="135" t="s">
        <v>600</v>
      </c>
      <c r="B21" s="138" t="str">
        <f>MID(A21,14,4)</f>
        <v>5691</v>
      </c>
      <c r="C21" s="250" t="s">
        <v>1437</v>
      </c>
      <c r="D21" s="62">
        <v>88709</v>
      </c>
      <c r="E21" s="62">
        <v>88709.01</v>
      </c>
      <c r="F21" s="139"/>
      <c r="G21" s="137"/>
      <c r="H21" s="62">
        <v>88709</v>
      </c>
      <c r="I21" s="62">
        <v>88625.18</v>
      </c>
      <c r="J21" s="139"/>
      <c r="K21" s="137"/>
      <c r="L21" s="62">
        <v>88709</v>
      </c>
      <c r="M21" s="62">
        <v>86623.37</v>
      </c>
      <c r="N21" s="139"/>
      <c r="O21" s="137"/>
      <c r="P21" s="62">
        <v>86665.79</v>
      </c>
      <c r="Q21" s="62">
        <v>86665.79</v>
      </c>
      <c r="R21" s="139"/>
      <c r="S21" s="137"/>
      <c r="T21" s="62">
        <v>86600.57</v>
      </c>
      <c r="U21" s="62">
        <v>86600.57</v>
      </c>
      <c r="V21" s="139"/>
      <c r="W21" s="137"/>
      <c r="X21" s="62">
        <v>86346.84</v>
      </c>
      <c r="Y21" s="62">
        <v>86346.84</v>
      </c>
      <c r="Z21" s="139"/>
      <c r="AA21" s="137"/>
      <c r="AB21" s="313">
        <v>89249.09</v>
      </c>
      <c r="AC21" s="62">
        <v>89249.09</v>
      </c>
      <c r="AD21" s="139"/>
      <c r="AE21" s="137"/>
      <c r="AF21" s="62">
        <v>86972.67</v>
      </c>
      <c r="AG21" s="313">
        <v>86972.67</v>
      </c>
      <c r="AH21" s="62">
        <v>86972.67</v>
      </c>
      <c r="AI21" s="139">
        <f t="shared" si="5"/>
        <v>-2.550636650749042E-2</v>
      </c>
      <c r="AJ21" s="139"/>
      <c r="AK21" s="313">
        <v>91948.21</v>
      </c>
      <c r="AL21" s="62">
        <v>91948.21</v>
      </c>
      <c r="AM21" s="289">
        <f t="shared" si="1"/>
        <v>5.720808617235746E-2</v>
      </c>
      <c r="AN21" s="290"/>
      <c r="AO21" s="313">
        <v>94346</v>
      </c>
      <c r="AP21" s="62">
        <v>94345.62</v>
      </c>
      <c r="AQ21" s="289">
        <f t="shared" si="2"/>
        <v>2.6077614779015202E-2</v>
      </c>
      <c r="AR21" s="290"/>
      <c r="AS21" s="313">
        <v>94352.960000000006</v>
      </c>
      <c r="AT21" s="62">
        <v>47176.480000000003</v>
      </c>
      <c r="AU21" s="289">
        <f t="shared" si="3"/>
        <v>7.377101307958369E-5</v>
      </c>
      <c r="AV21" s="290"/>
      <c r="AW21" s="313">
        <v>94415.97</v>
      </c>
      <c r="AX21" s="62">
        <f t="shared" si="6"/>
        <v>63.009999999994761</v>
      </c>
      <c r="AY21" s="289">
        <f t="shared" si="4"/>
        <v>6.6781158746895438E-4</v>
      </c>
      <c r="AZ21" s="102" t="s">
        <v>905</v>
      </c>
    </row>
    <row r="22" spans="1:52" x14ac:dyDescent="0.25">
      <c r="A22" s="66" t="s">
        <v>825</v>
      </c>
      <c r="B22" s="66">
        <v>5850</v>
      </c>
      <c r="C22" s="106" t="s">
        <v>1276</v>
      </c>
      <c r="D22" s="62">
        <v>0</v>
      </c>
      <c r="E22" s="62">
        <v>0</v>
      </c>
      <c r="F22" s="139"/>
      <c r="H22" s="62">
        <v>0</v>
      </c>
      <c r="I22" s="62">
        <v>0</v>
      </c>
      <c r="J22" s="139"/>
      <c r="L22" s="62">
        <v>0</v>
      </c>
      <c r="M22" s="62">
        <v>0</v>
      </c>
      <c r="N22" s="139"/>
      <c r="P22" s="62">
        <v>0</v>
      </c>
      <c r="Q22" s="62">
        <v>53.48</v>
      </c>
      <c r="R22" s="139"/>
      <c r="T22" s="62">
        <v>0</v>
      </c>
      <c r="U22" s="62">
        <v>0</v>
      </c>
      <c r="V22" s="139"/>
      <c r="W22" s="137"/>
      <c r="X22" s="62">
        <v>0</v>
      </c>
      <c r="Y22" s="62">
        <v>0</v>
      </c>
      <c r="Z22" s="139"/>
      <c r="AA22" s="137"/>
      <c r="AB22" s="62">
        <v>0</v>
      </c>
      <c r="AC22" s="62">
        <v>0</v>
      </c>
      <c r="AD22" s="139"/>
      <c r="AF22" s="62"/>
      <c r="AG22" s="62">
        <v>0</v>
      </c>
      <c r="AH22" s="62"/>
      <c r="AI22" s="139"/>
      <c r="AJ22" s="38"/>
      <c r="AK22" s="62">
        <v>0</v>
      </c>
      <c r="AL22" s="62">
        <v>0</v>
      </c>
      <c r="AM22" s="289"/>
      <c r="AO22" s="62">
        <v>0</v>
      </c>
      <c r="AP22" s="62">
        <v>0</v>
      </c>
      <c r="AQ22" s="289"/>
      <c r="AS22" s="62">
        <v>0</v>
      </c>
      <c r="AT22" s="62">
        <v>0</v>
      </c>
      <c r="AU22" s="289"/>
      <c r="AW22" s="109"/>
      <c r="AX22" s="136">
        <f t="shared" ref="AX22" si="7">AW22-AG22</f>
        <v>0</v>
      </c>
      <c r="AY22" s="289"/>
      <c r="AZ22" s="111"/>
    </row>
    <row r="23" spans="1:52" s="64" customFormat="1" x14ac:dyDescent="0.25">
      <c r="A23" s="142"/>
      <c r="B23" s="142"/>
      <c r="C23" s="142" t="s">
        <v>168</v>
      </c>
      <c r="D23" s="143">
        <f>SUM(D10:D22)</f>
        <v>162766</v>
      </c>
      <c r="E23" s="143">
        <f>SUM(E10:E22)</f>
        <v>151737.44</v>
      </c>
      <c r="F23" s="144">
        <v>4.5599999999999998E-3</v>
      </c>
      <c r="G23" s="142"/>
      <c r="H23" s="143">
        <f>SUM(H10:H22)</f>
        <v>163016</v>
      </c>
      <c r="I23" s="143">
        <f>SUM(I10:I22)</f>
        <v>155720.60999999999</v>
      </c>
      <c r="J23" s="144">
        <f>(H23-D23)/D23</f>
        <v>1.5359473108634482E-3</v>
      </c>
      <c r="K23" s="142"/>
      <c r="L23" s="143">
        <f>SUM(L10:L22)</f>
        <v>163771.29</v>
      </c>
      <c r="M23" s="143">
        <f>SUM(M10:M22)</f>
        <v>153378.98000000001</v>
      </c>
      <c r="N23" s="144">
        <f>(L23-H23)/H23</f>
        <v>4.633226186386662E-3</v>
      </c>
      <c r="O23" s="142"/>
      <c r="P23" s="143">
        <f>SUM(P10:P22)</f>
        <v>161728.08000000002</v>
      </c>
      <c r="Q23" s="143">
        <f>SUM(Q10:Q22)</f>
        <v>145319.56</v>
      </c>
      <c r="R23" s="144">
        <f>(P23-L23)/L23</f>
        <v>-1.247599625062483E-2</v>
      </c>
      <c r="S23" s="142"/>
      <c r="T23" s="143">
        <f>SUM(T10:T22)</f>
        <v>153431.31</v>
      </c>
      <c r="U23" s="143">
        <f>SUM(U10:U22)</f>
        <v>147578.32</v>
      </c>
      <c r="V23" s="144">
        <f>(T23-P23)/P23</f>
        <v>-5.1300738869836444E-2</v>
      </c>
      <c r="W23" s="142"/>
      <c r="X23" s="143">
        <f>SUM(X10:X22)</f>
        <v>153644.78999999998</v>
      </c>
      <c r="Y23" s="143">
        <f>SUM(Y10:Y22)</f>
        <v>151333.37</v>
      </c>
      <c r="Z23" s="144">
        <f>(X23-T23)/T23</f>
        <v>1.3913718132236594E-3</v>
      </c>
      <c r="AA23" s="142"/>
      <c r="AB23" s="143">
        <f>SUM(AB10:AB22)</f>
        <v>156121.66999999998</v>
      </c>
      <c r="AC23" s="143">
        <f>SUM(AC10:AC22)</f>
        <v>151484.75</v>
      </c>
      <c r="AD23" s="144">
        <f>(AB23-X23)/X23</f>
        <v>1.6120819977039281E-2</v>
      </c>
      <c r="AE23" s="142"/>
      <c r="AF23" s="294">
        <f>SUM(AF10:AF22)</f>
        <v>154022.91</v>
      </c>
      <c r="AG23" s="143">
        <f>SUM(AG10:AG22)</f>
        <v>154022.91</v>
      </c>
      <c r="AH23" s="143">
        <f>SUM(AH10:AH22)</f>
        <v>146496.76</v>
      </c>
      <c r="AI23" s="144">
        <f>(AG23-AB23)/AB23</f>
        <v>-1.3443104983440033E-2</v>
      </c>
      <c r="AJ23" s="144"/>
      <c r="AK23" s="294">
        <f>SUM(AK10:AK22)</f>
        <v>163447.48000000001</v>
      </c>
      <c r="AL23" s="294">
        <f>SUM(AL10:AL22)</f>
        <v>149411.39000000001</v>
      </c>
      <c r="AM23" s="144">
        <f>(AK23-AG23)/AG23</f>
        <v>6.1189403576390078E-2</v>
      </c>
      <c r="AN23" s="142"/>
      <c r="AO23" s="294">
        <f>SUM(AO10:AO22)</f>
        <v>168136</v>
      </c>
      <c r="AP23" s="294">
        <f>SUM(AP10:AP22)</f>
        <v>162494.69</v>
      </c>
      <c r="AQ23" s="144">
        <f t="shared" si="2"/>
        <v>2.8685177648502071E-2</v>
      </c>
      <c r="AR23" s="142"/>
      <c r="AS23" s="294">
        <f>SUM(AS10:AS22)</f>
        <v>171521.44</v>
      </c>
      <c r="AT23" s="294">
        <f>SUM(AT10:AT22)</f>
        <v>79302.02</v>
      </c>
      <c r="AU23" s="144">
        <f t="shared" si="3"/>
        <v>2.013512870533379E-2</v>
      </c>
      <c r="AV23" s="142"/>
      <c r="AW23" s="146">
        <f>SUM(AW10:AW22)</f>
        <v>175317.61</v>
      </c>
      <c r="AX23" s="146">
        <f>SUM(AX10:AX22)</f>
        <v>3796.169999999991</v>
      </c>
      <c r="AY23" s="144">
        <f t="shared" si="4"/>
        <v>2.2132335176290402E-2</v>
      </c>
      <c r="AZ23" s="142"/>
    </row>
    <row r="24" spans="1:52" s="135" customFormat="1" x14ac:dyDescent="0.25">
      <c r="D24" s="62"/>
      <c r="E24" s="62"/>
      <c r="F24" s="139"/>
      <c r="G24" s="137"/>
      <c r="H24" s="62"/>
      <c r="I24" s="62"/>
      <c r="J24" s="289"/>
      <c r="K24" s="137"/>
      <c r="L24" s="62"/>
      <c r="M24" s="62"/>
      <c r="N24" s="289"/>
      <c r="O24" s="137"/>
      <c r="P24" s="62"/>
      <c r="Q24" s="62"/>
      <c r="R24" s="289"/>
      <c r="S24" s="137"/>
      <c r="T24" s="62"/>
      <c r="U24" s="62"/>
      <c r="V24" s="289"/>
      <c r="W24" s="137"/>
      <c r="X24" s="62"/>
      <c r="Y24" s="62"/>
      <c r="Z24" s="289"/>
      <c r="AA24" s="137"/>
      <c r="AB24" s="62"/>
      <c r="AC24" s="62"/>
      <c r="AD24" s="139"/>
      <c r="AE24" s="137"/>
      <c r="AF24" s="62"/>
      <c r="AG24" s="62"/>
      <c r="AH24" s="62"/>
      <c r="AI24" s="139"/>
      <c r="AJ24" s="139"/>
      <c r="AK24" s="62"/>
      <c r="AL24" s="62"/>
      <c r="AM24" s="289"/>
      <c r="AN24" s="290"/>
      <c r="AO24" s="62"/>
      <c r="AP24" s="62"/>
      <c r="AQ24" s="289"/>
      <c r="AR24" s="290"/>
      <c r="AS24" s="62"/>
      <c r="AT24" s="62"/>
      <c r="AU24" s="289"/>
      <c r="AV24" s="290"/>
      <c r="AW24" s="136"/>
      <c r="AX24" s="136"/>
      <c r="AY24" s="289"/>
    </row>
    <row r="25" spans="1:52" s="64" customFormat="1" ht="12.75" x14ac:dyDescent="0.2">
      <c r="A25" s="151"/>
      <c r="B25" s="151"/>
      <c r="C25" s="156" t="s">
        <v>169</v>
      </c>
      <c r="D25" s="153">
        <f>D7+D23</f>
        <v>162766</v>
      </c>
      <c r="E25" s="153">
        <f>E7+E23</f>
        <v>151737.44</v>
      </c>
      <c r="F25" s="154">
        <v>4.5999999999999999E-3</v>
      </c>
      <c r="G25" s="151"/>
      <c r="H25" s="153">
        <f>H7+H23</f>
        <v>163016</v>
      </c>
      <c r="I25" s="153">
        <f>I7+I23</f>
        <v>155720.60999999999</v>
      </c>
      <c r="J25" s="154">
        <f>(H25-D25)/D25</f>
        <v>1.5359473108634482E-3</v>
      </c>
      <c r="K25" s="151"/>
      <c r="L25" s="153">
        <f>L7+L23</f>
        <v>163771.29</v>
      </c>
      <c r="M25" s="153">
        <f>M7+M23</f>
        <v>153378.98000000001</v>
      </c>
      <c r="N25" s="154">
        <f>(L25-H25)/H25</f>
        <v>4.633226186386662E-3</v>
      </c>
      <c r="O25" s="151"/>
      <c r="P25" s="153">
        <f>P7+P23</f>
        <v>161728.08000000002</v>
      </c>
      <c r="Q25" s="153">
        <f>Q7+Q23</f>
        <v>145319.56</v>
      </c>
      <c r="R25" s="154">
        <f>(P25-L25)/L25</f>
        <v>-1.247599625062483E-2</v>
      </c>
      <c r="S25" s="151"/>
      <c r="T25" s="153">
        <f>T7+T23</f>
        <v>153431.31</v>
      </c>
      <c r="U25" s="153">
        <f>U7+U23</f>
        <v>147578.32</v>
      </c>
      <c r="V25" s="154">
        <f>(T25-P25)/P25</f>
        <v>-5.1300738869836444E-2</v>
      </c>
      <c r="W25" s="151"/>
      <c r="X25" s="153">
        <f>X7+X23</f>
        <v>153644.78999999998</v>
      </c>
      <c r="Y25" s="153">
        <f>Y7+Y23</f>
        <v>151333.37</v>
      </c>
      <c r="Z25" s="154">
        <f>(X25-T25)/T25</f>
        <v>1.3913718132236594E-3</v>
      </c>
      <c r="AA25" s="151"/>
      <c r="AB25" s="153">
        <f>AB7+AB23</f>
        <v>156121.66999999998</v>
      </c>
      <c r="AC25" s="153">
        <f>AC7+AC23</f>
        <v>151484.75</v>
      </c>
      <c r="AD25" s="154">
        <f>(AB25-X25)/X25</f>
        <v>1.6120819977039281E-2</v>
      </c>
      <c r="AE25" s="151"/>
      <c r="AF25" s="295">
        <f>AF7+AF23</f>
        <v>154022.91</v>
      </c>
      <c r="AG25" s="153">
        <f>AG7+AG23</f>
        <v>154022.91</v>
      </c>
      <c r="AH25" s="153">
        <f>AH7+AH23</f>
        <v>146496.76</v>
      </c>
      <c r="AI25" s="154">
        <f>(AG25-AB25)/AB25</f>
        <v>-1.3443104983440033E-2</v>
      </c>
      <c r="AJ25" s="154"/>
      <c r="AK25" s="295">
        <f>AK7+AK23</f>
        <v>163447.48000000001</v>
      </c>
      <c r="AL25" s="295">
        <f>AL7+AL23</f>
        <v>149411.39000000001</v>
      </c>
      <c r="AM25" s="154">
        <f>(AK25-AG25)/AG25</f>
        <v>6.1189403576390078E-2</v>
      </c>
      <c r="AN25" s="151"/>
      <c r="AO25" s="295">
        <f>AO7+AO23</f>
        <v>168136</v>
      </c>
      <c r="AP25" s="295">
        <f>AP7+AP23</f>
        <v>162494.69</v>
      </c>
      <c r="AQ25" s="154">
        <f>(AO25-AK25)/AK25</f>
        <v>2.8685177648502071E-2</v>
      </c>
      <c r="AR25" s="151"/>
      <c r="AS25" s="295">
        <f>AS7+AS23</f>
        <v>171521.44</v>
      </c>
      <c r="AT25" s="295">
        <f>AT7+AT23</f>
        <v>79302.02</v>
      </c>
      <c r="AU25" s="154">
        <f>(AS25-AO25)/AO25</f>
        <v>2.013512870533379E-2</v>
      </c>
      <c r="AV25" s="151"/>
      <c r="AW25" s="153">
        <f>AW7+AW23</f>
        <v>175317.61</v>
      </c>
      <c r="AX25" s="153">
        <f>AX7+AX23</f>
        <v>3796.169999999991</v>
      </c>
      <c r="AY25" s="154">
        <f>(AW25-AS25)/AS25</f>
        <v>2.2132335176290402E-2</v>
      </c>
      <c r="AZ25" s="156"/>
    </row>
    <row r="26" spans="1:52" x14ac:dyDescent="0.25">
      <c r="D26" s="67"/>
      <c r="H26" s="67"/>
      <c r="L26" s="67"/>
      <c r="P26" s="67"/>
      <c r="T26" s="67"/>
      <c r="X26" s="67"/>
      <c r="AB26" s="67"/>
      <c r="AF26" s="67"/>
      <c r="AG26" s="67"/>
      <c r="AK26" s="296"/>
      <c r="AO26" s="296"/>
      <c r="AS26" s="296"/>
    </row>
    <row r="27" spans="1:52" s="61" customFormat="1" thickBot="1" x14ac:dyDescent="0.25">
      <c r="C27" s="61" t="s">
        <v>170</v>
      </c>
      <c r="D27" s="69"/>
      <c r="E27" s="68">
        <f>D25-E25</f>
        <v>11028.559999999998</v>
      </c>
      <c r="G27" s="65"/>
      <c r="H27" s="69"/>
      <c r="I27" s="68">
        <f>H25-I25</f>
        <v>7295.390000000014</v>
      </c>
      <c r="K27" s="65"/>
      <c r="L27" s="69"/>
      <c r="M27" s="68">
        <f>L25-M25</f>
        <v>10392.309999999998</v>
      </c>
      <c r="O27" s="65"/>
      <c r="P27" s="69"/>
      <c r="Q27" s="68">
        <f>P25-Q25</f>
        <v>16408.520000000019</v>
      </c>
      <c r="S27" s="65"/>
      <c r="T27" s="69"/>
      <c r="U27" s="68">
        <f>T25-U25</f>
        <v>5852.9899999999907</v>
      </c>
      <c r="W27" s="65"/>
      <c r="X27" s="69"/>
      <c r="Y27" s="68">
        <f>X25-Y25</f>
        <v>2311.4199999999837</v>
      </c>
      <c r="AA27" s="65"/>
      <c r="AB27" s="69"/>
      <c r="AC27" s="68">
        <f>AB25-AC25</f>
        <v>4636.9199999999837</v>
      </c>
      <c r="AE27" s="65"/>
      <c r="AF27" s="69"/>
      <c r="AG27" s="69"/>
      <c r="AH27" s="68">
        <f>AG25-AH25</f>
        <v>7526.1499999999942</v>
      </c>
      <c r="AK27" s="69"/>
      <c r="AL27" s="68">
        <f>AK25-AL25</f>
        <v>14036.089999999997</v>
      </c>
      <c r="AN27" s="65"/>
      <c r="AO27" s="69"/>
      <c r="AP27" s="68">
        <f>AO25-AP25</f>
        <v>5641.3099999999977</v>
      </c>
      <c r="AR27" s="65"/>
      <c r="AS27" s="69"/>
      <c r="AT27" s="68">
        <f>AS25-AT25</f>
        <v>92219.42</v>
      </c>
      <c r="AV27" s="65"/>
      <c r="AW27" s="70"/>
      <c r="AX27" s="70"/>
    </row>
    <row r="28" spans="1:52" ht="14.25" thickTop="1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</row>
    <row r="29" spans="1:52" x14ac:dyDescent="0.25">
      <c r="C29" s="506" t="s">
        <v>1477</v>
      </c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248">
        <f>AB16+AB17+AB21+AB14</f>
        <v>151121.66999999998</v>
      </c>
      <c r="AF29" s="67"/>
      <c r="AG29" s="248">
        <f>AG16+AG17+AG21+AG14</f>
        <v>149022.91</v>
      </c>
      <c r="AK29" s="248">
        <f>AK16+AK17+AK21+AK14</f>
        <v>155647.48000000001</v>
      </c>
      <c r="AO29" s="248">
        <f>AO16+AO17+AO21+AO14</f>
        <v>159336</v>
      </c>
      <c r="AS29" s="248">
        <f>AS16+AS17+AS21+AS14</f>
        <v>162721.44</v>
      </c>
      <c r="AW29" s="248">
        <f>AW16+AW17+AW21+AW14</f>
        <v>166517.60999999999</v>
      </c>
    </row>
    <row r="30" spans="1:52" x14ac:dyDescent="0.25">
      <c r="D30" s="67"/>
      <c r="F30" s="139"/>
      <c r="H30" s="67"/>
      <c r="J30" s="139"/>
      <c r="L30" s="67"/>
      <c r="N30" s="139"/>
      <c r="P30" s="67"/>
      <c r="R30" s="139"/>
      <c r="T30" s="67"/>
      <c r="V30" s="38"/>
      <c r="X30" s="67"/>
      <c r="AB30" s="67"/>
      <c r="AF30" s="67"/>
      <c r="AG30" s="67"/>
      <c r="AK30" s="296"/>
      <c r="AO30" s="296"/>
      <c r="AS30" s="296"/>
    </row>
    <row r="31" spans="1:52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</row>
    <row r="32" spans="1:52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296" t="s">
        <v>1128</v>
      </c>
      <c r="E126" s="135">
        <v>30.35</v>
      </c>
      <c r="F126" s="135">
        <v>25</v>
      </c>
      <c r="G126" s="290"/>
      <c r="H126" s="296"/>
      <c r="I126" s="287"/>
      <c r="J126" s="28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0" fitToHeight="3" orientation="landscape" copies="15" r:id="rId1"/>
  <headerFooter alignWithMargins="0">
    <oddHeader>&amp;C&amp;"-,Bold"Proposed Budget &amp; Analysis Report for FY22</oddHeader>
    <oddFooter>&amp;C&amp;D&amp;T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83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106" customWidth="1"/>
    <col min="3" max="3" width="37.85546875" style="106" bestFit="1" customWidth="1"/>
    <col min="4" max="5" width="10.5703125" style="135" bestFit="1" customWidth="1"/>
    <col min="6" max="6" width="8.5703125" style="135" bestFit="1" customWidth="1"/>
    <col min="7" max="7" width="2.42578125" style="135" customWidth="1"/>
    <col min="8" max="9" width="10.5703125" style="135" bestFit="1" customWidth="1"/>
    <col min="10" max="10" width="6.140625" style="135" bestFit="1" customWidth="1"/>
    <col min="11" max="11" width="2.42578125" style="135" customWidth="1"/>
    <col min="12" max="13" width="10.5703125" style="135" bestFit="1" customWidth="1"/>
    <col min="14" max="14" width="8.5703125" style="135" bestFit="1" customWidth="1"/>
    <col min="15" max="15" width="2.42578125" style="135" customWidth="1"/>
    <col min="16" max="17" width="10.5703125" style="135" bestFit="1" customWidth="1"/>
    <col min="18" max="18" width="8.5703125" style="135" bestFit="1" customWidth="1"/>
    <col min="19" max="19" width="2.42578125" style="135" customWidth="1"/>
    <col min="20" max="21" width="10.5703125" style="106" bestFit="1" customWidth="1"/>
    <col min="22" max="22" width="8.5703125" style="106" bestFit="1" customWidth="1"/>
    <col min="23" max="23" width="2.42578125" style="106" customWidth="1"/>
    <col min="24" max="25" width="10.5703125" style="106" bestFit="1" customWidth="1"/>
    <col min="26" max="26" width="7.7109375" style="106" bestFit="1" customWidth="1"/>
    <col min="27" max="27" width="2.42578125" style="106" customWidth="1"/>
    <col min="28" max="29" width="10.5703125" style="106" bestFit="1" customWidth="1"/>
    <col min="30" max="30" width="9.28515625" style="106" customWidth="1"/>
    <col min="31" max="31" width="2.42578125" style="135" customWidth="1"/>
    <col min="32" max="34" width="10.5703125" style="135" bestFit="1" customWidth="1"/>
    <col min="35" max="35" width="8.28515625" style="135" bestFit="1" customWidth="1"/>
    <col min="36" max="36" width="1.85546875" style="106" customWidth="1"/>
    <col min="37" max="38" width="10.5703125" style="347" bestFit="1" customWidth="1"/>
    <col min="39" max="39" width="8.7109375" style="347" bestFit="1" customWidth="1"/>
    <col min="40" max="40" width="2.42578125" style="347" customWidth="1"/>
    <col min="41" max="42" width="10.5703125" style="287" bestFit="1" customWidth="1"/>
    <col min="43" max="43" width="9.28515625" style="287" bestFit="1" customWidth="1"/>
    <col min="44" max="44" width="2.42578125" style="347" customWidth="1"/>
    <col min="45" max="45" width="11.5703125" style="347" customWidth="1"/>
    <col min="46" max="46" width="10.5703125" style="347" bestFit="1" customWidth="1"/>
    <col min="47" max="47" width="9.28515625" style="347" bestFit="1" customWidth="1"/>
    <col min="48" max="48" width="2.42578125" style="347" hidden="1" customWidth="1"/>
    <col min="49" max="49" width="12" style="60" hidden="1" customWidth="1"/>
    <col min="50" max="50" width="11.7109375" style="60" hidden="1" customWidth="1"/>
    <col min="51" max="51" width="10.5703125" style="106" hidden="1" customWidth="1"/>
    <col min="52" max="52" width="31.5703125" style="106" hidden="1" customWidth="1"/>
    <col min="53" max="58" width="0" style="137" hidden="1" customWidth="1"/>
    <col min="59" max="16384" width="9.140625" style="137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22" customFormat="1" ht="28.5" x14ac:dyDescent="0.3">
      <c r="A4" s="519"/>
      <c r="B4" s="520"/>
      <c r="C4" s="503" t="s">
        <v>1479</v>
      </c>
      <c r="D4" s="521" t="s">
        <v>29</v>
      </c>
      <c r="E4" s="521" t="s">
        <v>27</v>
      </c>
      <c r="F4" s="521" t="s">
        <v>162</v>
      </c>
      <c r="G4" s="519"/>
      <c r="H4" s="521" t="s">
        <v>29</v>
      </c>
      <c r="I4" s="521" t="s">
        <v>27</v>
      </c>
      <c r="J4" s="521" t="s">
        <v>162</v>
      </c>
      <c r="K4" s="519"/>
      <c r="L4" s="521" t="s">
        <v>29</v>
      </c>
      <c r="M4" s="521" t="s">
        <v>27</v>
      </c>
      <c r="N4" s="521" t="s">
        <v>162</v>
      </c>
      <c r="O4" s="519"/>
      <c r="P4" s="521" t="s">
        <v>29</v>
      </c>
      <c r="Q4" s="521" t="s">
        <v>27</v>
      </c>
      <c r="R4" s="521" t="s">
        <v>162</v>
      </c>
      <c r="S4" s="519"/>
      <c r="T4" s="521" t="s">
        <v>29</v>
      </c>
      <c r="U4" s="521" t="s">
        <v>27</v>
      </c>
      <c r="V4" s="521" t="s">
        <v>162</v>
      </c>
      <c r="W4" s="519"/>
      <c r="X4" s="521" t="s">
        <v>29</v>
      </c>
      <c r="Y4" s="521" t="s">
        <v>27</v>
      </c>
      <c r="Z4" s="521" t="s">
        <v>162</v>
      </c>
      <c r="AA4" s="519"/>
      <c r="AB4" s="521" t="s">
        <v>29</v>
      </c>
      <c r="AC4" s="521" t="s">
        <v>27</v>
      </c>
      <c r="AD4" s="521" t="s">
        <v>162</v>
      </c>
      <c r="AE4" s="519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19"/>
      <c r="AO4" s="521" t="s">
        <v>29</v>
      </c>
      <c r="AP4" s="521" t="s">
        <v>27</v>
      </c>
      <c r="AQ4" s="521" t="s">
        <v>162</v>
      </c>
      <c r="AR4" s="519"/>
      <c r="AS4" s="521" t="s">
        <v>29</v>
      </c>
      <c r="AT4" s="524">
        <v>44196</v>
      </c>
      <c r="AU4" s="521" t="s">
        <v>162</v>
      </c>
      <c r="AV4" s="519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992</v>
      </c>
      <c r="B6" s="106" t="str">
        <f>MID(A6,14,4)</f>
        <v>5108</v>
      </c>
      <c r="C6" s="106" t="s">
        <v>1001</v>
      </c>
      <c r="D6" s="168">
        <v>0</v>
      </c>
      <c r="E6" s="168">
        <v>0</v>
      </c>
      <c r="F6" s="139"/>
      <c r="G6" s="137"/>
      <c r="H6" s="168">
        <v>0</v>
      </c>
      <c r="I6" s="168">
        <v>0</v>
      </c>
      <c r="J6" s="139"/>
      <c r="K6" s="137"/>
      <c r="L6" s="168">
        <v>0</v>
      </c>
      <c r="M6" s="168">
        <v>0</v>
      </c>
      <c r="N6" s="139"/>
      <c r="O6" s="137"/>
      <c r="P6" s="168">
        <v>0</v>
      </c>
      <c r="Q6" s="168">
        <v>0</v>
      </c>
      <c r="R6" s="139"/>
      <c r="S6" s="137"/>
      <c r="T6" s="107">
        <v>0</v>
      </c>
      <c r="U6" s="107">
        <v>0</v>
      </c>
      <c r="V6" s="38"/>
      <c r="W6" s="59"/>
      <c r="X6" s="107">
        <v>0</v>
      </c>
      <c r="Y6" s="107">
        <v>0</v>
      </c>
      <c r="Z6" s="38" t="e">
        <v>#DIV/0!</v>
      </c>
      <c r="AA6" s="59"/>
      <c r="AB6" s="107">
        <v>0</v>
      </c>
      <c r="AC6" s="107">
        <v>0</v>
      </c>
      <c r="AD6" s="38" t="e">
        <v>#DIV/0!</v>
      </c>
      <c r="AE6" s="137"/>
      <c r="AF6" s="136">
        <v>4043.25</v>
      </c>
      <c r="AG6" s="278">
        <v>4401.5</v>
      </c>
      <c r="AH6" s="168">
        <v>4401.5</v>
      </c>
      <c r="AI6" s="325" t="e">
        <f>(AG6-AB6)/AB6</f>
        <v>#DIV/0!</v>
      </c>
      <c r="AJ6" s="38"/>
      <c r="AK6" s="348">
        <v>4641.62</v>
      </c>
      <c r="AL6" s="348">
        <v>4623.84</v>
      </c>
      <c r="AM6" s="289">
        <f>(AK6-AG6)/AG6</f>
        <v>5.4554129274111074E-2</v>
      </c>
      <c r="AN6" s="290"/>
      <c r="AO6" s="348">
        <v>4909.93</v>
      </c>
      <c r="AP6" s="291">
        <v>4909.93</v>
      </c>
      <c r="AQ6" s="289">
        <f>(AO6-AK6)/AK6</f>
        <v>5.7805249029433778E-2</v>
      </c>
      <c r="AR6" s="290"/>
      <c r="AS6" s="348">
        <v>5158.3999999999996</v>
      </c>
      <c r="AT6" s="348">
        <v>2430.9699999999998</v>
      </c>
      <c r="AU6" s="289">
        <f>(AS6-AO6)/AO6</f>
        <v>5.0605609448607071E-2</v>
      </c>
      <c r="AV6" s="290"/>
      <c r="AW6" s="342" t="e">
        <f>#REF!</f>
        <v>#REF!</v>
      </c>
      <c r="AX6" s="60" t="e">
        <f>AW6-AS6</f>
        <v>#REF!</v>
      </c>
      <c r="AY6" s="289" t="e">
        <f>(AW6-AS6)/AS6</f>
        <v>#REF!</v>
      </c>
      <c r="AZ6" s="343" t="s">
        <v>1596</v>
      </c>
    </row>
    <row r="7" spans="1:52" x14ac:dyDescent="0.25">
      <c r="A7" s="106" t="s">
        <v>602</v>
      </c>
      <c r="B7" s="135" t="str">
        <f>MID(A7,14,4)</f>
        <v>5120</v>
      </c>
      <c r="C7" s="106" t="s">
        <v>1326</v>
      </c>
      <c r="D7" s="168">
        <v>0</v>
      </c>
      <c r="E7" s="168">
        <v>0</v>
      </c>
      <c r="F7" s="139"/>
      <c r="G7" s="137"/>
      <c r="H7" s="168">
        <v>250</v>
      </c>
      <c r="I7" s="168">
        <v>0</v>
      </c>
      <c r="J7" s="139"/>
      <c r="K7" s="137"/>
      <c r="L7" s="168">
        <v>250</v>
      </c>
      <c r="M7" s="168">
        <v>226.4</v>
      </c>
      <c r="N7" s="139"/>
      <c r="O7" s="137"/>
      <c r="P7" s="168">
        <v>250</v>
      </c>
      <c r="Q7" s="168">
        <v>0</v>
      </c>
      <c r="R7" s="139"/>
      <c r="S7" s="137"/>
      <c r="T7" s="168">
        <v>250</v>
      </c>
      <c r="U7" s="168">
        <v>0</v>
      </c>
      <c r="V7" s="139"/>
      <c r="W7" s="137"/>
      <c r="X7" s="168">
        <v>250</v>
      </c>
      <c r="Y7" s="168">
        <v>0</v>
      </c>
      <c r="Z7" s="139">
        <v>0</v>
      </c>
      <c r="AA7" s="137"/>
      <c r="AB7" s="168">
        <v>250</v>
      </c>
      <c r="AC7" s="168">
        <v>0</v>
      </c>
      <c r="AD7" s="139">
        <v>0</v>
      </c>
      <c r="AE7" s="137"/>
      <c r="AF7" s="136">
        <v>250</v>
      </c>
      <c r="AG7" s="278">
        <v>250</v>
      </c>
      <c r="AH7" s="168">
        <v>0</v>
      </c>
      <c r="AI7" s="139">
        <f>(AG7-AB7)/AB7</f>
        <v>0</v>
      </c>
      <c r="AJ7" s="38"/>
      <c r="AK7" s="348">
        <v>250</v>
      </c>
      <c r="AL7" s="348">
        <v>0</v>
      </c>
      <c r="AM7" s="289">
        <f>(AK7-AG7)/AG7</f>
        <v>0</v>
      </c>
      <c r="AN7" s="290"/>
      <c r="AO7" s="291">
        <v>250</v>
      </c>
      <c r="AP7" s="291">
        <v>0</v>
      </c>
      <c r="AQ7" s="289">
        <f>(AO7-AK7)/AK7</f>
        <v>0</v>
      </c>
      <c r="AR7" s="290"/>
      <c r="AS7" s="348">
        <v>250</v>
      </c>
      <c r="AT7" s="348">
        <v>0</v>
      </c>
      <c r="AU7" s="289">
        <f>(AS7-AO7)/AO7</f>
        <v>0</v>
      </c>
      <c r="AV7" s="290"/>
      <c r="AW7" s="300" t="e">
        <f>#REF!</f>
        <v>#REF!</v>
      </c>
      <c r="AX7" s="292" t="e">
        <f t="shared" ref="AX7:AX9" si="0">AW7-AS7</f>
        <v>#REF!</v>
      </c>
      <c r="AY7" s="289" t="e">
        <f>(AW7-AS7)/AS7</f>
        <v>#REF!</v>
      </c>
      <c r="AZ7" s="111"/>
    </row>
    <row r="8" spans="1:52" x14ac:dyDescent="0.25">
      <c r="A8" s="135" t="s">
        <v>601</v>
      </c>
      <c r="B8" s="135" t="str">
        <f>MID(A8,14,4)</f>
        <v>5136</v>
      </c>
      <c r="C8" s="135" t="s">
        <v>1325</v>
      </c>
      <c r="D8" s="168">
        <v>5791.59</v>
      </c>
      <c r="E8" s="168">
        <v>5598.48</v>
      </c>
      <c r="F8" s="139"/>
      <c r="G8" s="137"/>
      <c r="H8" s="168">
        <v>5943</v>
      </c>
      <c r="I8" s="168">
        <v>5943</v>
      </c>
      <c r="J8" s="139"/>
      <c r="K8" s="137"/>
      <c r="L8" s="168">
        <v>6334.47</v>
      </c>
      <c r="M8" s="168">
        <v>5806.57</v>
      </c>
      <c r="N8" s="139"/>
      <c r="O8" s="137"/>
      <c r="P8" s="168">
        <v>6269.22</v>
      </c>
      <c r="Q8" s="168">
        <v>6715.56</v>
      </c>
      <c r="R8" s="139"/>
      <c r="S8" s="137"/>
      <c r="T8" s="168">
        <v>6363.18</v>
      </c>
      <c r="U8" s="168">
        <v>7052.27</v>
      </c>
      <c r="V8" s="139"/>
      <c r="W8" s="137"/>
      <c r="X8" s="168">
        <v>6668.72</v>
      </c>
      <c r="Y8" s="168">
        <v>7399.32</v>
      </c>
      <c r="Z8" s="139">
        <v>4.801687206711109E-2</v>
      </c>
      <c r="AA8" s="137"/>
      <c r="AB8" s="168">
        <v>7733.43</v>
      </c>
      <c r="AC8" s="168">
        <v>6083.69</v>
      </c>
      <c r="AD8" s="139">
        <v>0.15965732554373252</v>
      </c>
      <c r="AE8" s="137"/>
      <c r="AF8" s="136">
        <v>8075.34</v>
      </c>
      <c r="AG8" s="278">
        <v>6765.12</v>
      </c>
      <c r="AH8" s="168">
        <v>6765.12</v>
      </c>
      <c r="AI8" s="289">
        <f>(AG8-AB8)/AB8</f>
        <v>-0.12521093486331425</v>
      </c>
      <c r="AJ8" s="139"/>
      <c r="AK8" s="348">
        <v>7135.7430000000004</v>
      </c>
      <c r="AL8" s="348">
        <v>7135.79</v>
      </c>
      <c r="AM8" s="289">
        <f>(AK8-AG8)/AG8</f>
        <v>5.4784394068397975E-2</v>
      </c>
      <c r="AN8" s="290"/>
      <c r="AO8" s="348">
        <v>7548.12</v>
      </c>
      <c r="AP8" s="291">
        <v>7548.12</v>
      </c>
      <c r="AQ8" s="289">
        <f>(AO8-AK8)/AK8</f>
        <v>5.7790338020861948E-2</v>
      </c>
      <c r="AR8" s="290"/>
      <c r="AS8" s="348">
        <v>7929.18</v>
      </c>
      <c r="AT8" s="348">
        <v>3964.62</v>
      </c>
      <c r="AU8" s="289">
        <f>(AS8-AO8)/AO8</f>
        <v>5.0484094052558839E-2</v>
      </c>
      <c r="AV8" s="290"/>
      <c r="AW8" s="300" t="e">
        <f>#REF!</f>
        <v>#REF!</v>
      </c>
      <c r="AX8" s="292" t="e">
        <f t="shared" si="0"/>
        <v>#REF!</v>
      </c>
      <c r="AY8" s="289" t="e">
        <f>(AW8-AS8)/AS8</f>
        <v>#REF!</v>
      </c>
      <c r="AZ8" s="343" t="s">
        <v>1597</v>
      </c>
    </row>
    <row r="9" spans="1:52" s="290" customFormat="1" x14ac:dyDescent="0.25">
      <c r="A9" s="288" t="s">
        <v>1478</v>
      </c>
      <c r="B9" s="287" t="str">
        <f>MID(A9,14,4)</f>
        <v>5142</v>
      </c>
      <c r="C9" s="287" t="s">
        <v>1088</v>
      </c>
      <c r="D9" s="291"/>
      <c r="E9" s="291"/>
      <c r="F9" s="289"/>
      <c r="H9" s="291"/>
      <c r="I9" s="291"/>
      <c r="J9" s="289"/>
      <c r="L9" s="291"/>
      <c r="M9" s="291"/>
      <c r="N9" s="289"/>
      <c r="P9" s="291"/>
      <c r="Q9" s="291"/>
      <c r="R9" s="289"/>
      <c r="T9" s="291"/>
      <c r="U9" s="291"/>
      <c r="V9" s="289"/>
      <c r="X9" s="291"/>
      <c r="Y9" s="291"/>
      <c r="Z9" s="289"/>
      <c r="AB9" s="291"/>
      <c r="AC9" s="291"/>
      <c r="AD9" s="289"/>
      <c r="AF9" s="292"/>
      <c r="AG9" s="278"/>
      <c r="AH9" s="291">
        <v>0</v>
      </c>
      <c r="AI9" s="289"/>
      <c r="AJ9" s="289"/>
      <c r="AK9" s="348"/>
      <c r="AL9" s="348"/>
      <c r="AM9" s="289" t="e">
        <f>(AK9-AG9)/AG9</f>
        <v>#DIV/0!</v>
      </c>
      <c r="AO9" s="348">
        <v>49.1</v>
      </c>
      <c r="AP9" s="291">
        <v>49.1</v>
      </c>
      <c r="AQ9" s="325" t="e">
        <f>(AO9-AK9)/AK9</f>
        <v>#DIV/0!</v>
      </c>
      <c r="AS9" s="348">
        <v>51.58</v>
      </c>
      <c r="AT9" s="348">
        <v>51.58</v>
      </c>
      <c r="AU9" s="289">
        <f>(AS9-AO9)/AO9</f>
        <v>5.0509164969450036E-2</v>
      </c>
      <c r="AW9" s="108" t="e">
        <f>#REF!</f>
        <v>#REF!</v>
      </c>
      <c r="AX9" s="292" t="e">
        <f t="shared" si="0"/>
        <v>#REF!</v>
      </c>
      <c r="AY9" s="289" t="e">
        <f>(AW9-AS9)/AS9</f>
        <v>#REF!</v>
      </c>
      <c r="AZ9" s="293"/>
    </row>
    <row r="10" spans="1:52" s="65" customFormat="1" x14ac:dyDescent="0.25">
      <c r="A10" s="147"/>
      <c r="B10" s="147"/>
      <c r="C10" s="147" t="s">
        <v>26</v>
      </c>
      <c r="D10" s="148">
        <f>SUM(D6:D9)</f>
        <v>5791.59</v>
      </c>
      <c r="E10" s="148">
        <f>SUM(E6:E9)</f>
        <v>5598.48</v>
      </c>
      <c r="F10" s="149">
        <v>6.3200000000000006E-2</v>
      </c>
      <c r="G10" s="147"/>
      <c r="H10" s="148">
        <f>SUM(H6:H9)</f>
        <v>6193</v>
      </c>
      <c r="I10" s="148">
        <f>SUM(I6:I9)</f>
        <v>5943</v>
      </c>
      <c r="J10" s="149">
        <v>6.3200000000000006E-2</v>
      </c>
      <c r="K10" s="147"/>
      <c r="L10" s="148">
        <f>SUM(L6:L9)</f>
        <v>6584.47</v>
      </c>
      <c r="M10" s="148">
        <f>SUM(M6:M9)</f>
        <v>6032.9699999999993</v>
      </c>
      <c r="N10" s="149">
        <v>6.3200000000000006E-2</v>
      </c>
      <c r="O10" s="147"/>
      <c r="P10" s="148">
        <f>SUM(P6:P9)</f>
        <v>6519.22</v>
      </c>
      <c r="Q10" s="148">
        <f>SUM(Q6:Q9)</f>
        <v>6715.56</v>
      </c>
      <c r="R10" s="149">
        <v>6.3200000000000006E-2</v>
      </c>
      <c r="S10" s="147"/>
      <c r="T10" s="148">
        <f>SUM(T6:T9)</f>
        <v>6613.18</v>
      </c>
      <c r="U10" s="148">
        <f>SUM(U6:U9)</f>
        <v>7052.27</v>
      </c>
      <c r="V10" s="149">
        <v>6.3200000000000006E-2</v>
      </c>
      <c r="W10" s="147"/>
      <c r="X10" s="148">
        <f>SUM(X6:X9)</f>
        <v>6918.72</v>
      </c>
      <c r="Y10" s="148">
        <f>SUM(Y6:Y9)</f>
        <v>7399.32</v>
      </c>
      <c r="Z10" s="149">
        <f>(X10-T10)/T10</f>
        <v>4.6201676046924468E-2</v>
      </c>
      <c r="AA10" s="147"/>
      <c r="AB10" s="148">
        <f>SUM(AB6:AB9)</f>
        <v>7983.43</v>
      </c>
      <c r="AC10" s="148">
        <f>SUM(AC6:AC9)</f>
        <v>6083.69</v>
      </c>
      <c r="AD10" s="149">
        <f>(AB10-X10)/X10</f>
        <v>0.15388829147587993</v>
      </c>
      <c r="AE10" s="147"/>
      <c r="AF10" s="150">
        <f>SUM(AF6:AF9)</f>
        <v>12368.59</v>
      </c>
      <c r="AG10" s="150">
        <f>SUM(AG6:AG9)</f>
        <v>11416.619999999999</v>
      </c>
      <c r="AH10" s="148">
        <f>SUM(AH6:AH9)</f>
        <v>11166.619999999999</v>
      </c>
      <c r="AI10" s="149">
        <f t="shared" ref="AI10:AI24" si="1">(AG10-AB10)/AB10</f>
        <v>0.43003946925068531</v>
      </c>
      <c r="AJ10" s="149"/>
      <c r="AK10" s="148">
        <f>SUM(AK6:AK9)</f>
        <v>12027.363000000001</v>
      </c>
      <c r="AL10" s="148">
        <f>SUM(AL6:AL9)</f>
        <v>11759.630000000001</v>
      </c>
      <c r="AM10" s="149">
        <f t="shared" ref="AM10:AM26" si="2">(AK10-AG10)/AG10</f>
        <v>5.3495955895878314E-2</v>
      </c>
      <c r="AN10" s="147"/>
      <c r="AO10" s="148">
        <f>SUM(AO6:AO9)</f>
        <v>12757.15</v>
      </c>
      <c r="AP10" s="148">
        <f>SUM(AP6:AP9)</f>
        <v>12507.15</v>
      </c>
      <c r="AQ10" s="149">
        <f t="shared" ref="AQ10:AQ26" si="3">(AO10-AK10)/AK10</f>
        <v>6.0677224093094916E-2</v>
      </c>
      <c r="AR10" s="147"/>
      <c r="AS10" s="148">
        <f>SUM(AS6:AS9)</f>
        <v>13389.16</v>
      </c>
      <c r="AT10" s="148">
        <f>SUM(AT6:AT9)</f>
        <v>6447.17</v>
      </c>
      <c r="AU10" s="149">
        <f t="shared" ref="AU10:AU26" si="4">(AS10-AO10)/AO10</f>
        <v>4.954162959595209E-2</v>
      </c>
      <c r="AV10" s="147"/>
      <c r="AW10" s="150" t="e">
        <f>SUM(AW6:AW9)</f>
        <v>#REF!</v>
      </c>
      <c r="AX10" s="150" t="e">
        <f>SUM(AX6:AX9)</f>
        <v>#REF!</v>
      </c>
      <c r="AY10" s="149" t="e">
        <f t="shared" ref="AY10:AY24" si="5">(AW10-AS10)/AS10</f>
        <v>#REF!</v>
      </c>
      <c r="AZ10" s="147"/>
    </row>
    <row r="11" spans="1:52" x14ac:dyDescent="0.25">
      <c r="D11" s="62"/>
      <c r="E11" s="62"/>
      <c r="F11" s="139"/>
      <c r="H11" s="62"/>
      <c r="I11" s="62"/>
      <c r="J11" s="139"/>
      <c r="L11" s="62"/>
      <c r="M11" s="62"/>
      <c r="N11" s="139"/>
      <c r="P11" s="62"/>
      <c r="Q11" s="62"/>
      <c r="R11" s="139"/>
      <c r="T11" s="62"/>
      <c r="U11" s="62"/>
      <c r="V11" s="38"/>
      <c r="X11" s="62"/>
      <c r="Y11" s="62"/>
      <c r="Z11" s="38"/>
      <c r="AB11" s="62"/>
      <c r="AC11" s="62"/>
      <c r="AD11" s="38"/>
      <c r="AF11" s="136"/>
      <c r="AG11" s="136"/>
      <c r="AH11" s="62"/>
      <c r="AI11" s="139"/>
      <c r="AJ11" s="38"/>
      <c r="AK11" s="62"/>
      <c r="AL11" s="62"/>
      <c r="AM11" s="289"/>
      <c r="AO11" s="62"/>
      <c r="AP11" s="62"/>
      <c r="AQ11" s="289"/>
      <c r="AS11" s="62"/>
      <c r="AT11" s="62"/>
      <c r="AU11" s="289"/>
      <c r="AX11" s="62"/>
      <c r="AY11" s="289"/>
    </row>
    <row r="12" spans="1:52" x14ac:dyDescent="0.25">
      <c r="C12" s="61" t="s">
        <v>166</v>
      </c>
      <c r="D12" s="62"/>
      <c r="E12" s="168"/>
      <c r="F12" s="139"/>
      <c r="H12" s="62"/>
      <c r="I12" s="168"/>
      <c r="J12" s="139"/>
      <c r="L12" s="62"/>
      <c r="M12" s="168"/>
      <c r="N12" s="139"/>
      <c r="P12" s="62"/>
      <c r="Q12" s="168"/>
      <c r="R12" s="139"/>
      <c r="T12" s="62"/>
      <c r="U12" s="107"/>
      <c r="V12" s="38"/>
      <c r="X12" s="62"/>
      <c r="Y12" s="107"/>
      <c r="Z12" s="38"/>
      <c r="AB12" s="62"/>
      <c r="AC12" s="107"/>
      <c r="AD12" s="38"/>
      <c r="AF12" s="62"/>
      <c r="AG12" s="62"/>
      <c r="AH12" s="168"/>
      <c r="AI12" s="139"/>
      <c r="AJ12" s="38"/>
      <c r="AK12" s="62"/>
      <c r="AL12" s="348"/>
      <c r="AM12" s="289"/>
      <c r="AO12" s="62"/>
      <c r="AP12" s="291"/>
      <c r="AQ12" s="289"/>
      <c r="AS12" s="62"/>
      <c r="AT12" s="348"/>
      <c r="AU12" s="289"/>
      <c r="AX12" s="107"/>
      <c r="AY12" s="289"/>
      <c r="AZ12" s="61"/>
    </row>
    <row r="13" spans="1:52" s="135" customFormat="1" ht="14.25" x14ac:dyDescent="0.3">
      <c r="A13" s="135" t="s">
        <v>603</v>
      </c>
      <c r="B13" s="135" t="str">
        <f t="shared" ref="B13:B23" si="6">MID(A13,14,4)</f>
        <v>5241</v>
      </c>
      <c r="C13" s="135" t="s">
        <v>1234</v>
      </c>
      <c r="D13" s="168">
        <v>3700</v>
      </c>
      <c r="E13" s="168">
        <v>2714.04</v>
      </c>
      <c r="F13" s="139"/>
      <c r="G13" s="137"/>
      <c r="H13" s="168">
        <v>5500</v>
      </c>
      <c r="I13" s="168">
        <v>12452.44</v>
      </c>
      <c r="J13" s="139"/>
      <c r="K13" s="137"/>
      <c r="L13" s="168">
        <v>12500</v>
      </c>
      <c r="M13" s="168">
        <v>13077.3</v>
      </c>
      <c r="N13" s="139"/>
      <c r="O13" s="137"/>
      <c r="P13" s="168">
        <v>12500</v>
      </c>
      <c r="Q13" s="168">
        <v>9500</v>
      </c>
      <c r="R13" s="139"/>
      <c r="S13" s="137"/>
      <c r="T13" s="168">
        <v>14300</v>
      </c>
      <c r="U13" s="168">
        <v>9610.01</v>
      </c>
      <c r="V13" s="139"/>
      <c r="W13" s="137"/>
      <c r="X13" s="168">
        <v>14300</v>
      </c>
      <c r="Y13" s="168">
        <v>9600</v>
      </c>
      <c r="Z13" s="139">
        <v>0</v>
      </c>
      <c r="AA13" s="137"/>
      <c r="AB13" s="168">
        <v>14600</v>
      </c>
      <c r="AC13" s="168">
        <v>14825</v>
      </c>
      <c r="AD13" s="139">
        <f t="shared" ref="AD13:AD22" si="7">(AB13-X13)/X13</f>
        <v>2.097902097902098E-2</v>
      </c>
      <c r="AE13" s="137"/>
      <c r="AF13" s="168">
        <v>15900</v>
      </c>
      <c r="AG13" s="168">
        <v>15900</v>
      </c>
      <c r="AH13" s="168">
        <v>16678</v>
      </c>
      <c r="AI13" s="139">
        <f t="shared" si="1"/>
        <v>8.9041095890410954E-2</v>
      </c>
      <c r="AJ13" s="139"/>
      <c r="AK13" s="348">
        <v>24400</v>
      </c>
      <c r="AL13" s="348">
        <v>22122.639999999999</v>
      </c>
      <c r="AM13" s="289">
        <f t="shared" si="2"/>
        <v>0.53459119496855345</v>
      </c>
      <c r="AN13" s="290"/>
      <c r="AO13" s="291">
        <v>24400</v>
      </c>
      <c r="AP13" s="291">
        <v>15100</v>
      </c>
      <c r="AQ13" s="289">
        <f t="shared" si="3"/>
        <v>0</v>
      </c>
      <c r="AR13" s="290"/>
      <c r="AS13" s="292">
        <v>21400</v>
      </c>
      <c r="AT13" s="348">
        <v>7355</v>
      </c>
      <c r="AU13" s="289">
        <f t="shared" si="4"/>
        <v>-0.12295081967213115</v>
      </c>
      <c r="AV13" s="290"/>
      <c r="AW13" s="108">
        <v>22900</v>
      </c>
      <c r="AX13" s="292">
        <f t="shared" ref="AX13:AX22" si="8">AW13-AS13</f>
        <v>1500</v>
      </c>
      <c r="AY13" s="289">
        <f t="shared" si="5"/>
        <v>7.0093457943925228E-2</v>
      </c>
      <c r="AZ13" s="339" t="s">
        <v>1803</v>
      </c>
    </row>
    <row r="14" spans="1:52" hidden="1" x14ac:dyDescent="0.25">
      <c r="A14" s="106" t="s">
        <v>604</v>
      </c>
      <c r="B14" s="135" t="str">
        <f t="shared" si="6"/>
        <v>5245</v>
      </c>
      <c r="C14" s="106" t="s">
        <v>1237</v>
      </c>
      <c r="D14" s="168">
        <v>200</v>
      </c>
      <c r="E14" s="168">
        <v>0</v>
      </c>
      <c r="F14" s="139"/>
      <c r="G14" s="137"/>
      <c r="H14" s="168">
        <v>200</v>
      </c>
      <c r="I14" s="168">
        <v>0</v>
      </c>
      <c r="J14" s="139"/>
      <c r="K14" s="137"/>
      <c r="L14" s="168">
        <v>200</v>
      </c>
      <c r="M14" s="168">
        <v>0</v>
      </c>
      <c r="N14" s="139"/>
      <c r="O14" s="137"/>
      <c r="P14" s="168">
        <v>200</v>
      </c>
      <c r="Q14" s="168">
        <v>0</v>
      </c>
      <c r="R14" s="139"/>
      <c r="S14" s="137"/>
      <c r="T14" s="168">
        <v>200</v>
      </c>
      <c r="U14" s="168">
        <v>0</v>
      </c>
      <c r="V14" s="139"/>
      <c r="W14" s="137"/>
      <c r="X14" s="168">
        <v>200</v>
      </c>
      <c r="Y14" s="168">
        <v>0</v>
      </c>
      <c r="Z14" s="139">
        <v>0</v>
      </c>
      <c r="AA14" s="137"/>
      <c r="AB14" s="168">
        <v>200</v>
      </c>
      <c r="AC14" s="168">
        <v>0</v>
      </c>
      <c r="AD14" s="139">
        <f t="shared" si="7"/>
        <v>0</v>
      </c>
      <c r="AE14" s="137"/>
      <c r="AF14" s="168">
        <v>200</v>
      </c>
      <c r="AG14" s="168">
        <v>200</v>
      </c>
      <c r="AH14" s="168">
        <v>0</v>
      </c>
      <c r="AI14" s="139">
        <f t="shared" si="1"/>
        <v>0</v>
      </c>
      <c r="AJ14" s="38"/>
      <c r="AK14" s="348">
        <v>200</v>
      </c>
      <c r="AL14" s="348">
        <v>0</v>
      </c>
      <c r="AM14" s="289">
        <f t="shared" si="2"/>
        <v>0</v>
      </c>
      <c r="AN14" s="290"/>
      <c r="AO14" s="291">
        <v>0</v>
      </c>
      <c r="AP14" s="291"/>
      <c r="AQ14" s="289">
        <f t="shared" si="3"/>
        <v>-1</v>
      </c>
      <c r="AR14" s="290"/>
      <c r="AS14" s="292">
        <v>0</v>
      </c>
      <c r="AT14" s="348"/>
      <c r="AU14" s="289" t="e">
        <f t="shared" si="4"/>
        <v>#DIV/0!</v>
      </c>
      <c r="AV14" s="290"/>
      <c r="AW14" s="108">
        <v>0</v>
      </c>
      <c r="AX14" s="292">
        <f t="shared" si="8"/>
        <v>0</v>
      </c>
      <c r="AY14" s="289" t="e">
        <f t="shared" si="5"/>
        <v>#DIV/0!</v>
      </c>
      <c r="AZ14" s="451"/>
    </row>
    <row r="15" spans="1:52" ht="13.5" hidden="1" customHeight="1" x14ac:dyDescent="0.25">
      <c r="A15" s="106" t="s">
        <v>605</v>
      </c>
      <c r="B15" s="135" t="str">
        <f t="shared" si="6"/>
        <v>5254</v>
      </c>
      <c r="C15" s="106" t="s">
        <v>1327</v>
      </c>
      <c r="D15" s="168">
        <v>13200</v>
      </c>
      <c r="E15" s="168">
        <v>3200</v>
      </c>
      <c r="F15" s="139"/>
      <c r="G15" s="137"/>
      <c r="H15" s="168">
        <v>12000</v>
      </c>
      <c r="I15" s="168">
        <v>0</v>
      </c>
      <c r="J15" s="139"/>
      <c r="K15" s="137"/>
      <c r="L15" s="168">
        <v>0</v>
      </c>
      <c r="M15" s="168">
        <v>0</v>
      </c>
      <c r="N15" s="139"/>
      <c r="O15" s="137"/>
      <c r="P15" s="168">
        <v>0</v>
      </c>
      <c r="Q15" s="168">
        <v>0</v>
      </c>
      <c r="R15" s="139"/>
      <c r="S15" s="137"/>
      <c r="T15" s="168">
        <v>0</v>
      </c>
      <c r="U15" s="168">
        <v>0</v>
      </c>
      <c r="V15" s="139"/>
      <c r="W15" s="137"/>
      <c r="X15" s="168">
        <v>0</v>
      </c>
      <c r="Y15" s="168">
        <v>0</v>
      </c>
      <c r="Z15" s="139" t="e">
        <v>#DIV/0!</v>
      </c>
      <c r="AA15" s="137"/>
      <c r="AB15" s="168">
        <v>0</v>
      </c>
      <c r="AC15" s="168">
        <v>0</v>
      </c>
      <c r="AD15" s="139" t="e">
        <f t="shared" si="7"/>
        <v>#DIV/0!</v>
      </c>
      <c r="AE15" s="137"/>
      <c r="AF15" s="168">
        <v>0</v>
      </c>
      <c r="AG15" s="168">
        <v>0</v>
      </c>
      <c r="AH15" s="168"/>
      <c r="AI15" s="139" t="e">
        <f t="shared" si="1"/>
        <v>#DIV/0!</v>
      </c>
      <c r="AJ15" s="38"/>
      <c r="AK15" s="348">
        <v>0</v>
      </c>
      <c r="AL15" s="348"/>
      <c r="AM15" s="289" t="e">
        <f t="shared" si="2"/>
        <v>#DIV/0!</v>
      </c>
      <c r="AN15" s="290"/>
      <c r="AO15" s="291"/>
      <c r="AP15" s="291"/>
      <c r="AQ15" s="289" t="e">
        <f t="shared" si="3"/>
        <v>#DIV/0!</v>
      </c>
      <c r="AR15" s="290"/>
      <c r="AS15" s="292"/>
      <c r="AT15" s="348"/>
      <c r="AU15" s="289" t="e">
        <f t="shared" si="4"/>
        <v>#DIV/0!</v>
      </c>
      <c r="AV15" s="290"/>
      <c r="AW15" s="108"/>
      <c r="AX15" s="292">
        <f t="shared" si="8"/>
        <v>0</v>
      </c>
      <c r="AY15" s="289" t="e">
        <f t="shared" si="5"/>
        <v>#DIV/0!</v>
      </c>
      <c r="AZ15" s="451" t="s">
        <v>1696</v>
      </c>
    </row>
    <row r="16" spans="1:52" s="135" customFormat="1" ht="14.25" x14ac:dyDescent="0.3">
      <c r="A16" s="135" t="s">
        <v>606</v>
      </c>
      <c r="B16" s="135" t="str">
        <f t="shared" si="6"/>
        <v>5306</v>
      </c>
      <c r="C16" s="135" t="s">
        <v>1203</v>
      </c>
      <c r="D16" s="168">
        <v>50</v>
      </c>
      <c r="E16" s="168">
        <v>0</v>
      </c>
      <c r="F16" s="139"/>
      <c r="G16" s="137"/>
      <c r="H16" s="168">
        <v>50</v>
      </c>
      <c r="I16" s="168">
        <v>0</v>
      </c>
      <c r="J16" s="139"/>
      <c r="K16" s="137"/>
      <c r="L16" s="168">
        <v>100</v>
      </c>
      <c r="M16" s="168">
        <v>187.25</v>
      </c>
      <c r="N16" s="139"/>
      <c r="O16" s="137"/>
      <c r="P16" s="168">
        <v>100</v>
      </c>
      <c r="Q16" s="168">
        <v>0</v>
      </c>
      <c r="R16" s="139"/>
      <c r="S16" s="137"/>
      <c r="T16" s="168">
        <v>0</v>
      </c>
      <c r="U16" s="168">
        <v>0</v>
      </c>
      <c r="V16" s="139"/>
      <c r="W16" s="137"/>
      <c r="X16" s="168">
        <v>0</v>
      </c>
      <c r="Y16" s="168">
        <v>11.9</v>
      </c>
      <c r="Z16" s="139" t="e">
        <v>#DIV/0!</v>
      </c>
      <c r="AA16" s="137"/>
      <c r="AB16" s="168">
        <v>0</v>
      </c>
      <c r="AC16" s="168">
        <v>129.41</v>
      </c>
      <c r="AD16" s="139" t="e">
        <f t="shared" si="7"/>
        <v>#DIV/0!</v>
      </c>
      <c r="AE16" s="137"/>
      <c r="AF16" s="168">
        <v>100</v>
      </c>
      <c r="AG16" s="168">
        <v>100</v>
      </c>
      <c r="AH16" s="168">
        <v>67.900000000000006</v>
      </c>
      <c r="AI16" s="139" t="e">
        <f t="shared" si="1"/>
        <v>#DIV/0!</v>
      </c>
      <c r="AJ16" s="139"/>
      <c r="AK16" s="348">
        <v>100</v>
      </c>
      <c r="AL16" s="348">
        <v>21</v>
      </c>
      <c r="AM16" s="289">
        <f t="shared" si="2"/>
        <v>0</v>
      </c>
      <c r="AN16" s="290"/>
      <c r="AO16" s="291">
        <v>100</v>
      </c>
      <c r="AP16" s="291">
        <v>0</v>
      </c>
      <c r="AQ16" s="289">
        <f t="shared" si="3"/>
        <v>0</v>
      </c>
      <c r="AR16" s="290"/>
      <c r="AS16" s="292">
        <v>50</v>
      </c>
      <c r="AT16" s="348">
        <v>0</v>
      </c>
      <c r="AU16" s="289">
        <f t="shared" si="4"/>
        <v>-0.5</v>
      </c>
      <c r="AV16" s="290"/>
      <c r="AW16" s="108">
        <v>50</v>
      </c>
      <c r="AX16" s="292">
        <f t="shared" si="8"/>
        <v>0</v>
      </c>
      <c r="AY16" s="289">
        <f t="shared" si="5"/>
        <v>0</v>
      </c>
      <c r="AZ16" s="339" t="s">
        <v>1802</v>
      </c>
    </row>
    <row r="17" spans="1:52" ht="13.5" hidden="1" customHeight="1" x14ac:dyDescent="0.3">
      <c r="A17" s="106" t="s">
        <v>607</v>
      </c>
      <c r="B17" s="135" t="str">
        <f t="shared" si="6"/>
        <v>5344</v>
      </c>
      <c r="C17" s="106" t="s">
        <v>1205</v>
      </c>
      <c r="D17" s="168">
        <v>35</v>
      </c>
      <c r="E17" s="168">
        <v>0</v>
      </c>
      <c r="F17" s="139"/>
      <c r="G17" s="137"/>
      <c r="H17" s="168">
        <v>35</v>
      </c>
      <c r="I17" s="168">
        <v>0</v>
      </c>
      <c r="J17" s="139"/>
      <c r="K17" s="137"/>
      <c r="L17" s="168">
        <v>35</v>
      </c>
      <c r="M17" s="168">
        <v>0</v>
      </c>
      <c r="N17" s="139"/>
      <c r="O17" s="137"/>
      <c r="P17" s="168">
        <v>35</v>
      </c>
      <c r="Q17" s="168">
        <v>0</v>
      </c>
      <c r="R17" s="139"/>
      <c r="S17" s="137"/>
      <c r="T17" s="168">
        <v>0</v>
      </c>
      <c r="U17" s="168">
        <v>0</v>
      </c>
      <c r="V17" s="139"/>
      <c r="W17" s="137"/>
      <c r="X17" s="168">
        <v>0</v>
      </c>
      <c r="Y17" s="168">
        <v>0</v>
      </c>
      <c r="Z17" s="139" t="e">
        <v>#DIV/0!</v>
      </c>
      <c r="AA17" s="137"/>
      <c r="AB17" s="168">
        <v>0</v>
      </c>
      <c r="AC17" s="168">
        <v>0</v>
      </c>
      <c r="AD17" s="139" t="e">
        <f t="shared" si="7"/>
        <v>#DIV/0!</v>
      </c>
      <c r="AE17" s="137"/>
      <c r="AF17" s="168">
        <v>0</v>
      </c>
      <c r="AG17" s="168">
        <v>0</v>
      </c>
      <c r="AH17" s="168"/>
      <c r="AI17" s="139" t="e">
        <f t="shared" si="1"/>
        <v>#DIV/0!</v>
      </c>
      <c r="AJ17" s="38"/>
      <c r="AK17" s="348">
        <v>0</v>
      </c>
      <c r="AL17" s="348"/>
      <c r="AM17" s="289" t="e">
        <f t="shared" si="2"/>
        <v>#DIV/0!</v>
      </c>
      <c r="AN17" s="290"/>
      <c r="AO17" s="291"/>
      <c r="AP17" s="291"/>
      <c r="AQ17" s="289" t="e">
        <f t="shared" si="3"/>
        <v>#DIV/0!</v>
      </c>
      <c r="AR17" s="290"/>
      <c r="AS17" s="292"/>
      <c r="AT17" s="348"/>
      <c r="AU17" s="289" t="e">
        <f t="shared" si="4"/>
        <v>#DIV/0!</v>
      </c>
      <c r="AV17" s="290"/>
      <c r="AW17" s="108"/>
      <c r="AX17" s="292">
        <f t="shared" si="8"/>
        <v>0</v>
      </c>
      <c r="AY17" s="289" t="e">
        <f t="shared" si="5"/>
        <v>#DIV/0!</v>
      </c>
      <c r="AZ17" s="339" t="s">
        <v>1697</v>
      </c>
    </row>
    <row r="18" spans="1:52" ht="14.25" x14ac:dyDescent="0.3">
      <c r="A18" s="106" t="s">
        <v>608</v>
      </c>
      <c r="B18" s="135" t="str">
        <f t="shared" si="6"/>
        <v>5430</v>
      </c>
      <c r="C18" s="106" t="s">
        <v>1275</v>
      </c>
      <c r="D18" s="168">
        <v>200</v>
      </c>
      <c r="E18" s="168">
        <v>5.45</v>
      </c>
      <c r="F18" s="139"/>
      <c r="G18" s="137"/>
      <c r="H18" s="168">
        <v>200</v>
      </c>
      <c r="I18" s="168">
        <v>0</v>
      </c>
      <c r="J18" s="139"/>
      <c r="K18" s="137"/>
      <c r="L18" s="168">
        <v>300</v>
      </c>
      <c r="M18" s="168">
        <v>0</v>
      </c>
      <c r="N18" s="139"/>
      <c r="O18" s="137"/>
      <c r="P18" s="168">
        <v>300</v>
      </c>
      <c r="Q18" s="168">
        <v>0</v>
      </c>
      <c r="R18" s="139"/>
      <c r="S18" s="137"/>
      <c r="T18" s="168">
        <v>200</v>
      </c>
      <c r="U18" s="168">
        <v>708.7</v>
      </c>
      <c r="V18" s="139"/>
      <c r="W18" s="137"/>
      <c r="X18" s="168">
        <v>200</v>
      </c>
      <c r="Y18" s="168">
        <v>0</v>
      </c>
      <c r="Z18" s="139">
        <v>0</v>
      </c>
      <c r="AA18" s="137"/>
      <c r="AB18" s="168">
        <v>200</v>
      </c>
      <c r="AC18" s="168">
        <v>0</v>
      </c>
      <c r="AD18" s="139">
        <f t="shared" si="7"/>
        <v>0</v>
      </c>
      <c r="AE18" s="137"/>
      <c r="AF18" s="168">
        <v>200</v>
      </c>
      <c r="AG18" s="168">
        <v>200</v>
      </c>
      <c r="AH18" s="168">
        <v>0</v>
      </c>
      <c r="AI18" s="139">
        <f t="shared" si="1"/>
        <v>0</v>
      </c>
      <c r="AJ18" s="38"/>
      <c r="AK18" s="348">
        <v>200</v>
      </c>
      <c r="AL18" s="348">
        <v>6.67</v>
      </c>
      <c r="AM18" s="289">
        <f t="shared" si="2"/>
        <v>0</v>
      </c>
      <c r="AN18" s="290"/>
      <c r="AO18" s="291">
        <v>300</v>
      </c>
      <c r="AP18" s="291">
        <v>0</v>
      </c>
      <c r="AQ18" s="289">
        <f t="shared" si="3"/>
        <v>0.5</v>
      </c>
      <c r="AR18" s="290"/>
      <c r="AS18" s="292">
        <v>550</v>
      </c>
      <c r="AT18" s="348">
        <v>0</v>
      </c>
      <c r="AU18" s="289">
        <f t="shared" si="4"/>
        <v>0.83333333333333337</v>
      </c>
      <c r="AV18" s="290"/>
      <c r="AW18" s="108">
        <v>600</v>
      </c>
      <c r="AX18" s="292">
        <f t="shared" si="8"/>
        <v>50</v>
      </c>
      <c r="AY18" s="289">
        <f t="shared" si="5"/>
        <v>9.0909090909090912E-2</v>
      </c>
      <c r="AZ18" s="339" t="s">
        <v>1801</v>
      </c>
    </row>
    <row r="19" spans="1:52" ht="14.25" x14ac:dyDescent="0.3">
      <c r="A19" s="106" t="s">
        <v>609</v>
      </c>
      <c r="B19" s="135" t="str">
        <f t="shared" si="6"/>
        <v>5460</v>
      </c>
      <c r="C19" s="106" t="s">
        <v>1328</v>
      </c>
      <c r="D19" s="168">
        <v>200</v>
      </c>
      <c r="E19" s="168">
        <v>0</v>
      </c>
      <c r="F19" s="139"/>
      <c r="G19" s="137"/>
      <c r="H19" s="168">
        <v>400</v>
      </c>
      <c r="I19" s="168">
        <v>28.81</v>
      </c>
      <c r="J19" s="139"/>
      <c r="K19" s="137"/>
      <c r="L19" s="168">
        <v>300</v>
      </c>
      <c r="M19" s="168">
        <v>0</v>
      </c>
      <c r="N19" s="139"/>
      <c r="O19" s="137"/>
      <c r="P19" s="168">
        <v>300</v>
      </c>
      <c r="Q19" s="168">
        <v>0</v>
      </c>
      <c r="R19" s="139"/>
      <c r="S19" s="137"/>
      <c r="T19" s="168">
        <v>300</v>
      </c>
      <c r="U19" s="168">
        <v>0</v>
      </c>
      <c r="V19" s="139"/>
      <c r="W19" s="137"/>
      <c r="X19" s="168">
        <v>300</v>
      </c>
      <c r="Y19" s="168">
        <v>0</v>
      </c>
      <c r="Z19" s="139">
        <v>0</v>
      </c>
      <c r="AA19" s="137"/>
      <c r="AB19" s="168">
        <v>200</v>
      </c>
      <c r="AC19" s="168">
        <v>0</v>
      </c>
      <c r="AD19" s="139">
        <f t="shared" si="7"/>
        <v>-0.33333333333333331</v>
      </c>
      <c r="AE19" s="137"/>
      <c r="AF19" s="168">
        <v>200</v>
      </c>
      <c r="AG19" s="168">
        <v>200</v>
      </c>
      <c r="AH19" s="168">
        <v>0</v>
      </c>
      <c r="AI19" s="139">
        <f t="shared" si="1"/>
        <v>0</v>
      </c>
      <c r="AJ19" s="38"/>
      <c r="AK19" s="348">
        <v>200</v>
      </c>
      <c r="AL19" s="348">
        <v>115.06</v>
      </c>
      <c r="AM19" s="289">
        <f t="shared" si="2"/>
        <v>0</v>
      </c>
      <c r="AN19" s="290"/>
      <c r="AO19" s="291">
        <v>200</v>
      </c>
      <c r="AP19" s="291">
        <v>157.47</v>
      </c>
      <c r="AQ19" s="289">
        <f t="shared" si="3"/>
        <v>0</v>
      </c>
      <c r="AR19" s="290"/>
      <c r="AS19" s="292">
        <v>50</v>
      </c>
      <c r="AT19" s="348">
        <v>0</v>
      </c>
      <c r="AU19" s="289">
        <f t="shared" si="4"/>
        <v>-0.75</v>
      </c>
      <c r="AV19" s="290"/>
      <c r="AW19" s="108">
        <v>50</v>
      </c>
      <c r="AX19" s="292">
        <f t="shared" si="8"/>
        <v>0</v>
      </c>
      <c r="AY19" s="289">
        <f t="shared" si="5"/>
        <v>0</v>
      </c>
      <c r="AZ19" s="339"/>
    </row>
    <row r="20" spans="1:52" ht="14.25" x14ac:dyDescent="0.3">
      <c r="A20" s="106" t="s">
        <v>610</v>
      </c>
      <c r="B20" s="135" t="str">
        <f t="shared" si="6"/>
        <v>5589</v>
      </c>
      <c r="C20" s="106" t="s">
        <v>1208</v>
      </c>
      <c r="D20" s="168">
        <v>400</v>
      </c>
      <c r="E20" s="168">
        <v>165.44</v>
      </c>
      <c r="F20" s="139"/>
      <c r="G20" s="137"/>
      <c r="H20" s="168">
        <v>150</v>
      </c>
      <c r="I20" s="168">
        <v>86.26</v>
      </c>
      <c r="J20" s="139"/>
      <c r="K20" s="137"/>
      <c r="L20" s="168">
        <v>150</v>
      </c>
      <c r="M20" s="168">
        <v>96.87</v>
      </c>
      <c r="N20" s="139"/>
      <c r="O20" s="137"/>
      <c r="P20" s="168">
        <v>150</v>
      </c>
      <c r="Q20" s="168">
        <v>97.1</v>
      </c>
      <c r="R20" s="139"/>
      <c r="S20" s="137"/>
      <c r="T20" s="168">
        <v>150</v>
      </c>
      <c r="U20" s="168">
        <v>113.2</v>
      </c>
      <c r="V20" s="139"/>
      <c r="W20" s="137"/>
      <c r="X20" s="168">
        <v>150</v>
      </c>
      <c r="Y20" s="168">
        <v>112.21</v>
      </c>
      <c r="Z20" s="139">
        <v>0</v>
      </c>
      <c r="AA20" s="137"/>
      <c r="AB20" s="168">
        <v>100</v>
      </c>
      <c r="AC20" s="168">
        <v>125.36</v>
      </c>
      <c r="AD20" s="139">
        <f t="shared" si="7"/>
        <v>-0.33333333333333331</v>
      </c>
      <c r="AE20" s="137"/>
      <c r="AF20" s="168">
        <v>100</v>
      </c>
      <c r="AG20" s="168">
        <v>100</v>
      </c>
      <c r="AH20" s="168">
        <v>153.15</v>
      </c>
      <c r="AI20" s="139">
        <f t="shared" si="1"/>
        <v>0</v>
      </c>
      <c r="AJ20" s="38"/>
      <c r="AK20" s="348">
        <v>100</v>
      </c>
      <c r="AL20" s="348"/>
      <c r="AM20" s="289">
        <f t="shared" si="2"/>
        <v>0</v>
      </c>
      <c r="AN20" s="290"/>
      <c r="AO20" s="291">
        <v>200</v>
      </c>
      <c r="AP20" s="291">
        <v>0</v>
      </c>
      <c r="AQ20" s="289">
        <f t="shared" si="3"/>
        <v>1</v>
      </c>
      <c r="AR20" s="290"/>
      <c r="AS20" s="292">
        <v>150</v>
      </c>
      <c r="AT20" s="348">
        <v>0</v>
      </c>
      <c r="AU20" s="289">
        <f t="shared" si="4"/>
        <v>-0.25</v>
      </c>
      <c r="AV20" s="290"/>
      <c r="AW20" s="108">
        <v>150</v>
      </c>
      <c r="AX20" s="292">
        <f t="shared" si="8"/>
        <v>0</v>
      </c>
      <c r="AY20" s="289">
        <f t="shared" si="5"/>
        <v>0</v>
      </c>
      <c r="AZ20" s="339" t="s">
        <v>1800</v>
      </c>
    </row>
    <row r="21" spans="1:52" ht="14.25" x14ac:dyDescent="0.3">
      <c r="A21" s="106" t="s">
        <v>611</v>
      </c>
      <c r="B21" s="135" t="str">
        <f t="shared" si="6"/>
        <v>5711</v>
      </c>
      <c r="C21" s="106" t="s">
        <v>1210</v>
      </c>
      <c r="D21" s="168">
        <v>120</v>
      </c>
      <c r="E21" s="168">
        <v>381.65</v>
      </c>
      <c r="F21" s="139"/>
      <c r="G21" s="137"/>
      <c r="H21" s="168">
        <v>50</v>
      </c>
      <c r="I21" s="168">
        <v>756.96</v>
      </c>
      <c r="J21" s="139"/>
      <c r="K21" s="137"/>
      <c r="L21" s="168">
        <v>500</v>
      </c>
      <c r="M21" s="168">
        <v>289.70999999999998</v>
      </c>
      <c r="N21" s="139"/>
      <c r="O21" s="137"/>
      <c r="P21" s="168">
        <v>500</v>
      </c>
      <c r="Q21" s="168">
        <v>58</v>
      </c>
      <c r="R21" s="139"/>
      <c r="S21" s="137"/>
      <c r="T21" s="168">
        <v>100</v>
      </c>
      <c r="U21" s="168">
        <v>0</v>
      </c>
      <c r="V21" s="139"/>
      <c r="W21" s="137"/>
      <c r="X21" s="168">
        <v>100</v>
      </c>
      <c r="Y21" s="168">
        <v>0</v>
      </c>
      <c r="Z21" s="139">
        <v>0</v>
      </c>
      <c r="AA21" s="137"/>
      <c r="AB21" s="168">
        <v>100</v>
      </c>
      <c r="AC21" s="168">
        <v>0</v>
      </c>
      <c r="AD21" s="139">
        <f t="shared" si="7"/>
        <v>0</v>
      </c>
      <c r="AE21" s="137"/>
      <c r="AF21" s="168">
        <v>100</v>
      </c>
      <c r="AG21" s="168">
        <v>100</v>
      </c>
      <c r="AH21" s="168">
        <v>0</v>
      </c>
      <c r="AI21" s="139">
        <f t="shared" si="1"/>
        <v>0</v>
      </c>
      <c r="AJ21" s="38"/>
      <c r="AK21" s="348">
        <v>100</v>
      </c>
      <c r="AL21" s="348">
        <v>0</v>
      </c>
      <c r="AM21" s="289">
        <f t="shared" si="2"/>
        <v>0</v>
      </c>
      <c r="AN21" s="290"/>
      <c r="AO21" s="291">
        <v>100</v>
      </c>
      <c r="AP21" s="291">
        <v>0</v>
      </c>
      <c r="AQ21" s="289">
        <f t="shared" si="3"/>
        <v>0</v>
      </c>
      <c r="AR21" s="290"/>
      <c r="AS21" s="292">
        <v>100</v>
      </c>
      <c r="AT21" s="348">
        <v>0</v>
      </c>
      <c r="AU21" s="289">
        <f t="shared" si="4"/>
        <v>0</v>
      </c>
      <c r="AV21" s="290"/>
      <c r="AW21" s="108">
        <v>100</v>
      </c>
      <c r="AX21" s="292">
        <f t="shared" si="8"/>
        <v>0</v>
      </c>
      <c r="AY21" s="289">
        <f t="shared" si="5"/>
        <v>0</v>
      </c>
      <c r="AZ21" s="339"/>
    </row>
    <row r="22" spans="1:52" ht="14.25" x14ac:dyDescent="0.3">
      <c r="A22" s="135" t="s">
        <v>612</v>
      </c>
      <c r="B22" s="135" t="str">
        <f t="shared" si="6"/>
        <v>5730</v>
      </c>
      <c r="C22" s="135" t="s">
        <v>1199</v>
      </c>
      <c r="D22" s="168">
        <v>100</v>
      </c>
      <c r="E22" s="168">
        <v>40</v>
      </c>
      <c r="F22" s="139"/>
      <c r="G22" s="137"/>
      <c r="H22" s="168">
        <v>0</v>
      </c>
      <c r="I22" s="168">
        <v>0</v>
      </c>
      <c r="J22" s="139"/>
      <c r="K22" s="137"/>
      <c r="L22" s="168">
        <v>0</v>
      </c>
      <c r="M22" s="168">
        <v>0</v>
      </c>
      <c r="N22" s="139"/>
      <c r="O22" s="137"/>
      <c r="P22" s="168">
        <v>0</v>
      </c>
      <c r="Q22" s="168">
        <v>60</v>
      </c>
      <c r="R22" s="139"/>
      <c r="S22" s="137"/>
      <c r="T22" s="168">
        <v>0</v>
      </c>
      <c r="U22" s="168">
        <v>100</v>
      </c>
      <c r="V22" s="139"/>
      <c r="W22" s="137"/>
      <c r="X22" s="168">
        <v>100</v>
      </c>
      <c r="Y22" s="168">
        <v>0</v>
      </c>
      <c r="Z22" s="139" t="e">
        <v>#DIV/0!</v>
      </c>
      <c r="AA22" s="137"/>
      <c r="AB22" s="168">
        <v>100</v>
      </c>
      <c r="AC22" s="168">
        <v>0</v>
      </c>
      <c r="AD22" s="139">
        <f t="shared" si="7"/>
        <v>0</v>
      </c>
      <c r="AE22" s="137"/>
      <c r="AF22" s="168">
        <v>100</v>
      </c>
      <c r="AG22" s="168">
        <v>100</v>
      </c>
      <c r="AH22" s="168">
        <v>0</v>
      </c>
      <c r="AI22" s="139">
        <f t="shared" si="1"/>
        <v>0</v>
      </c>
      <c r="AJ22" s="139"/>
      <c r="AK22" s="348">
        <v>100</v>
      </c>
      <c r="AL22" s="348">
        <v>0</v>
      </c>
      <c r="AM22" s="289">
        <f t="shared" si="2"/>
        <v>0</v>
      </c>
      <c r="AN22" s="290"/>
      <c r="AO22" s="291">
        <v>100</v>
      </c>
      <c r="AP22" s="291">
        <v>100</v>
      </c>
      <c r="AQ22" s="289">
        <f t="shared" si="3"/>
        <v>0</v>
      </c>
      <c r="AR22" s="290"/>
      <c r="AS22" s="292">
        <v>100</v>
      </c>
      <c r="AT22" s="348">
        <v>0</v>
      </c>
      <c r="AU22" s="289">
        <f t="shared" si="4"/>
        <v>0</v>
      </c>
      <c r="AV22" s="290"/>
      <c r="AW22" s="108">
        <v>100</v>
      </c>
      <c r="AX22" s="292">
        <f t="shared" si="8"/>
        <v>0</v>
      </c>
      <c r="AY22" s="289">
        <f t="shared" si="5"/>
        <v>0</v>
      </c>
      <c r="AZ22" s="339" t="s">
        <v>906</v>
      </c>
    </row>
    <row r="23" spans="1:52" hidden="1" x14ac:dyDescent="0.25">
      <c r="A23" s="106" t="s">
        <v>613</v>
      </c>
      <c r="B23" s="135" t="str">
        <f t="shared" si="6"/>
        <v>5850</v>
      </c>
      <c r="C23" s="106" t="s">
        <v>1276</v>
      </c>
      <c r="D23" s="168">
        <v>300</v>
      </c>
      <c r="E23" s="168">
        <v>0</v>
      </c>
      <c r="F23" s="139"/>
      <c r="G23" s="137"/>
      <c r="H23" s="168">
        <v>100</v>
      </c>
      <c r="I23" s="168">
        <v>0</v>
      </c>
      <c r="J23" s="139"/>
      <c r="K23" s="137"/>
      <c r="L23" s="168">
        <v>100</v>
      </c>
      <c r="M23" s="168">
        <v>0</v>
      </c>
      <c r="N23" s="139"/>
      <c r="O23" s="137"/>
      <c r="P23" s="168">
        <v>100</v>
      </c>
      <c r="Q23" s="168">
        <v>0</v>
      </c>
      <c r="R23" s="139"/>
      <c r="S23" s="137"/>
      <c r="T23" s="168">
        <v>100</v>
      </c>
      <c r="U23" s="168">
        <v>0</v>
      </c>
      <c r="V23" s="139"/>
      <c r="W23" s="137"/>
      <c r="X23" s="168">
        <v>100</v>
      </c>
      <c r="Y23" s="168">
        <v>0</v>
      </c>
      <c r="Z23" s="139">
        <v>0</v>
      </c>
      <c r="AA23" s="137"/>
      <c r="AB23" s="168">
        <v>0</v>
      </c>
      <c r="AC23" s="168">
        <v>0</v>
      </c>
      <c r="AD23" s="139">
        <v>-1</v>
      </c>
      <c r="AE23" s="137"/>
      <c r="AF23" s="168"/>
      <c r="AG23" s="168"/>
      <c r="AH23" s="168"/>
      <c r="AI23" s="139"/>
      <c r="AJ23" s="38"/>
      <c r="AK23" s="348" t="e">
        <f ca="1">_xll.GL($A23,#REF!,#REF!,#REF!,#REF!)</f>
        <v>#NAME?</v>
      </c>
      <c r="AL23" s="348" t="e">
        <f ca="1">_xll.GL($A23,#REF!,#REF!,#REF!,#REF!)</f>
        <v>#NAME?</v>
      </c>
      <c r="AM23" s="289" t="e">
        <f t="shared" ca="1" si="2"/>
        <v>#NAME?</v>
      </c>
      <c r="AN23" s="290"/>
      <c r="AO23" s="291" t="e">
        <f ca="1">_xll.GL($A23,#REF!,#REF!,#REF!,#REF!)</f>
        <v>#NAME?</v>
      </c>
      <c r="AP23" s="291" t="e">
        <f ca="1">_xll.GL($A23,#REF!,#REF!,#REF!,#REF!)</f>
        <v>#NAME?</v>
      </c>
      <c r="AQ23" s="289" t="e">
        <f t="shared" ca="1" si="3"/>
        <v>#NAME?</v>
      </c>
      <c r="AR23" s="290"/>
      <c r="AS23" s="348" t="e">
        <f ca="1">_xll.GL($A23,#REF!,#REF!,#REF!,#REF!)</f>
        <v>#NAME?</v>
      </c>
      <c r="AT23" s="348" t="e">
        <f ca="1">_xll.GL($A23,#REF!,#REF!,#REF!,#REF!)</f>
        <v>#NAME?</v>
      </c>
      <c r="AU23" s="289" t="e">
        <f t="shared" ca="1" si="4"/>
        <v>#NAME?</v>
      </c>
      <c r="AV23" s="290"/>
      <c r="AW23" s="108"/>
      <c r="AX23" s="136">
        <f>AW23-AG23</f>
        <v>0</v>
      </c>
      <c r="AY23" s="289" t="e">
        <f t="shared" ca="1" si="5"/>
        <v>#NAME?</v>
      </c>
      <c r="AZ23" s="111" t="s">
        <v>776</v>
      </c>
    </row>
    <row r="24" spans="1:52" s="65" customFormat="1" x14ac:dyDescent="0.25">
      <c r="A24" s="142"/>
      <c r="B24" s="142"/>
      <c r="C24" s="142" t="s">
        <v>168</v>
      </c>
      <c r="D24" s="143">
        <f>SUM(D13:D23)</f>
        <v>18505</v>
      </c>
      <c r="E24" s="143">
        <f>SUM(E13:E23)</f>
        <v>6506.579999999999</v>
      </c>
      <c r="F24" s="144">
        <v>-0.2364</v>
      </c>
      <c r="G24" s="142"/>
      <c r="H24" s="143">
        <f>SUM(H13:H23)</f>
        <v>18685</v>
      </c>
      <c r="I24" s="143">
        <f>SUM(I13:I23)</f>
        <v>13324.470000000001</v>
      </c>
      <c r="J24" s="145">
        <f>(H24-D24)/D24</f>
        <v>9.7271007835720083E-3</v>
      </c>
      <c r="K24" s="142"/>
      <c r="L24" s="143">
        <f>SUM(L13:L23)</f>
        <v>14185</v>
      </c>
      <c r="M24" s="143">
        <f>SUM(M13:M23)</f>
        <v>13651.13</v>
      </c>
      <c r="N24" s="145">
        <f>(L24-H24)/H24</f>
        <v>-0.24083489430024083</v>
      </c>
      <c r="O24" s="142"/>
      <c r="P24" s="143">
        <f>SUM(P13:P23)</f>
        <v>14185</v>
      </c>
      <c r="Q24" s="143">
        <f>SUM(Q13:Q23)</f>
        <v>9715.1</v>
      </c>
      <c r="R24" s="145">
        <f>(P24-L24)/L24</f>
        <v>0</v>
      </c>
      <c r="S24" s="142"/>
      <c r="T24" s="143">
        <f>SUM(T13:T23)</f>
        <v>15350</v>
      </c>
      <c r="U24" s="143">
        <f>SUM(U13:U23)</f>
        <v>10531.910000000002</v>
      </c>
      <c r="V24" s="145">
        <f>(T24-P24)/P24</f>
        <v>8.2129009517095522E-2</v>
      </c>
      <c r="W24" s="142"/>
      <c r="X24" s="143">
        <f>SUM(X13:X23)</f>
        <v>15450</v>
      </c>
      <c r="Y24" s="143">
        <f>SUM(Y13:Y23)</f>
        <v>9724.1099999999988</v>
      </c>
      <c r="Z24" s="145">
        <f>(X24-T24)/T24</f>
        <v>6.5146579804560263E-3</v>
      </c>
      <c r="AA24" s="142"/>
      <c r="AB24" s="143">
        <f>SUM(AB13:AB23)</f>
        <v>15500</v>
      </c>
      <c r="AC24" s="143">
        <f>SUM(AC13:AC23)</f>
        <v>15079.77</v>
      </c>
      <c r="AD24" s="144">
        <f>(AB24-X24)/X24</f>
        <v>3.2362459546925568E-3</v>
      </c>
      <c r="AE24" s="142"/>
      <c r="AF24" s="143">
        <f>SUM(AF13:AF23)</f>
        <v>16900</v>
      </c>
      <c r="AG24" s="143">
        <f>SUM(AG13:AG23)</f>
        <v>16900</v>
      </c>
      <c r="AH24" s="143">
        <f>SUM(AH13:AH23)</f>
        <v>16899.050000000003</v>
      </c>
      <c r="AI24" s="144">
        <f t="shared" si="1"/>
        <v>9.0322580645161285E-2</v>
      </c>
      <c r="AJ24" s="144"/>
      <c r="AK24" s="294">
        <f>SUM(AK13:AK22)</f>
        <v>25400</v>
      </c>
      <c r="AL24" s="294">
        <f>SUM(AL13:AL22)</f>
        <v>22265.37</v>
      </c>
      <c r="AM24" s="144">
        <f t="shared" si="2"/>
        <v>0.50295857988165682</v>
      </c>
      <c r="AN24" s="142"/>
      <c r="AO24" s="294">
        <f>SUM(AO13:AO22)</f>
        <v>25400</v>
      </c>
      <c r="AP24" s="294">
        <f>SUM(AP13:AP22)</f>
        <v>15357.47</v>
      </c>
      <c r="AQ24" s="144">
        <f t="shared" si="3"/>
        <v>0</v>
      </c>
      <c r="AR24" s="142"/>
      <c r="AS24" s="294">
        <f>SUM(AS13:AS22)</f>
        <v>22400</v>
      </c>
      <c r="AT24" s="294">
        <f>SUM(AT13:AT22)</f>
        <v>7355</v>
      </c>
      <c r="AU24" s="144">
        <f t="shared" si="4"/>
        <v>-0.11811023622047244</v>
      </c>
      <c r="AV24" s="142"/>
      <c r="AW24" s="146">
        <f>SUM(AW13:AW23)</f>
        <v>23950</v>
      </c>
      <c r="AX24" s="146">
        <f>SUM(AX13:AX23)</f>
        <v>1550</v>
      </c>
      <c r="AY24" s="144">
        <f t="shared" si="5"/>
        <v>6.9196428571428575E-2</v>
      </c>
      <c r="AZ24" s="142"/>
    </row>
    <row r="25" spans="1:52" x14ac:dyDescent="0.25">
      <c r="A25" s="135"/>
      <c r="B25" s="135"/>
      <c r="C25" s="135"/>
      <c r="D25" s="62"/>
      <c r="E25" s="62"/>
      <c r="F25" s="139"/>
      <c r="G25" s="137"/>
      <c r="H25" s="62"/>
      <c r="I25" s="62"/>
      <c r="J25" s="289"/>
      <c r="K25" s="137"/>
      <c r="L25" s="62"/>
      <c r="M25" s="62"/>
      <c r="N25" s="289"/>
      <c r="O25" s="137"/>
      <c r="P25" s="62"/>
      <c r="Q25" s="62"/>
      <c r="R25" s="289"/>
      <c r="S25" s="137"/>
      <c r="T25" s="62"/>
      <c r="U25" s="62"/>
      <c r="V25" s="289"/>
      <c r="W25" s="137"/>
      <c r="X25" s="62"/>
      <c r="Y25" s="62"/>
      <c r="Z25" s="139"/>
      <c r="AA25" s="137"/>
      <c r="AB25" s="62"/>
      <c r="AC25" s="62"/>
      <c r="AD25" s="139"/>
      <c r="AE25" s="137"/>
      <c r="AF25" s="62"/>
      <c r="AG25" s="62"/>
      <c r="AH25" s="62"/>
      <c r="AI25" s="139"/>
      <c r="AJ25" s="139"/>
      <c r="AK25" s="62"/>
      <c r="AL25" s="62"/>
      <c r="AM25" s="289"/>
      <c r="AN25" s="290"/>
      <c r="AO25" s="62"/>
      <c r="AP25" s="62"/>
      <c r="AQ25" s="289"/>
      <c r="AR25" s="290"/>
      <c r="AS25" s="62"/>
      <c r="AT25" s="62"/>
      <c r="AU25" s="289"/>
      <c r="AV25" s="290"/>
      <c r="AW25" s="136"/>
      <c r="AX25" s="136"/>
      <c r="AY25" s="289"/>
      <c r="AZ25" s="135"/>
    </row>
    <row r="26" spans="1:52" s="65" customFormat="1" ht="12.75" x14ac:dyDescent="0.2">
      <c r="A26" s="151"/>
      <c r="B26" s="151"/>
      <c r="C26" s="156" t="s">
        <v>169</v>
      </c>
      <c r="D26" s="153">
        <f>D10+D24</f>
        <v>24296.59</v>
      </c>
      <c r="E26" s="153">
        <f>E10+E24</f>
        <v>12105.059999999998</v>
      </c>
      <c r="F26" s="154">
        <v>-0.16289999999999999</v>
      </c>
      <c r="G26" s="151"/>
      <c r="H26" s="153">
        <f>H10+H24</f>
        <v>24878</v>
      </c>
      <c r="I26" s="153">
        <f>I10+I24</f>
        <v>19267.47</v>
      </c>
      <c r="J26" s="154">
        <f>(H26-D26)/D26</f>
        <v>2.3929695484016474E-2</v>
      </c>
      <c r="K26" s="151"/>
      <c r="L26" s="153">
        <f>L10+L24</f>
        <v>20769.47</v>
      </c>
      <c r="M26" s="153">
        <f>M10+M24</f>
        <v>19684.099999999999</v>
      </c>
      <c r="N26" s="154">
        <f>(L26-H26)/H26</f>
        <v>-0.16514711793552531</v>
      </c>
      <c r="O26" s="151"/>
      <c r="P26" s="153">
        <f>P10+P24</f>
        <v>20704.22</v>
      </c>
      <c r="Q26" s="153">
        <f>Q10+Q24</f>
        <v>16430.66</v>
      </c>
      <c r="R26" s="154">
        <f>(P26-L26)/L26</f>
        <v>-3.1416304797378075E-3</v>
      </c>
      <c r="S26" s="151"/>
      <c r="T26" s="153">
        <f>T10+T24</f>
        <v>21963.18</v>
      </c>
      <c r="U26" s="153">
        <f>U10+U24</f>
        <v>17584.18</v>
      </c>
      <c r="V26" s="154">
        <f>(T26-P26)/P26</f>
        <v>6.0806927283423337E-2</v>
      </c>
      <c r="W26" s="151"/>
      <c r="X26" s="153">
        <f>X10+X24</f>
        <v>22368.720000000001</v>
      </c>
      <c r="Y26" s="153">
        <f>Y10+Y24</f>
        <v>17123.43</v>
      </c>
      <c r="Z26" s="154">
        <f>(X26-T26)/T26</f>
        <v>1.8464539288026636E-2</v>
      </c>
      <c r="AA26" s="151"/>
      <c r="AB26" s="153">
        <f>AB10+AB24</f>
        <v>23483.43</v>
      </c>
      <c r="AC26" s="153">
        <f>AC10+AC24</f>
        <v>21163.46</v>
      </c>
      <c r="AD26" s="154">
        <f>(AB26-X26)/X26</f>
        <v>4.9833428108537234E-2</v>
      </c>
      <c r="AE26" s="151"/>
      <c r="AF26" s="153">
        <f>AF10+AF24</f>
        <v>29268.59</v>
      </c>
      <c r="AG26" s="280">
        <f>AG10+AG24</f>
        <v>28316.62</v>
      </c>
      <c r="AH26" s="153">
        <f>AH10+AH24</f>
        <v>28065.670000000002</v>
      </c>
      <c r="AI26" s="154">
        <f>(AG26-AB26)/AB26</f>
        <v>0.20581277947897725</v>
      </c>
      <c r="AJ26" s="154"/>
      <c r="AK26" s="295">
        <f>AK10+AK24</f>
        <v>37427.362999999998</v>
      </c>
      <c r="AL26" s="295">
        <f>AL10+AL24</f>
        <v>34025</v>
      </c>
      <c r="AM26" s="154">
        <f t="shared" si="2"/>
        <v>0.32174542724378824</v>
      </c>
      <c r="AN26" s="151"/>
      <c r="AO26" s="295">
        <f>AO10+AO24</f>
        <v>38157.15</v>
      </c>
      <c r="AP26" s="295">
        <f>AP10+AP24</f>
        <v>27864.62</v>
      </c>
      <c r="AQ26" s="154">
        <f t="shared" si="3"/>
        <v>1.9498755496079271E-2</v>
      </c>
      <c r="AR26" s="151"/>
      <c r="AS26" s="295">
        <f>AS10+AS24</f>
        <v>35789.160000000003</v>
      </c>
      <c r="AT26" s="295">
        <f>AT10+AT24</f>
        <v>13802.17</v>
      </c>
      <c r="AU26" s="154">
        <f t="shared" si="4"/>
        <v>-6.2058880183661458E-2</v>
      </c>
      <c r="AV26" s="151"/>
      <c r="AW26" s="155" t="e">
        <f>SUM(AW10+AW24)</f>
        <v>#REF!</v>
      </c>
      <c r="AX26" s="155" t="e">
        <f>SUM(AX10+AX24)</f>
        <v>#REF!</v>
      </c>
      <c r="AY26" s="154" t="e">
        <f>(AW26-AS26)/AS26</f>
        <v>#REF!</v>
      </c>
      <c r="AZ26" s="344" t="s">
        <v>1799</v>
      </c>
    </row>
    <row r="27" spans="1:52" x14ac:dyDescent="0.25">
      <c r="D27" s="67"/>
      <c r="H27" s="67"/>
      <c r="L27" s="67"/>
      <c r="P27" s="67"/>
      <c r="T27" s="67"/>
      <c r="X27" s="67"/>
      <c r="AB27" s="67"/>
      <c r="AF27" s="67"/>
      <c r="AG27" s="67"/>
      <c r="AK27" s="296"/>
      <c r="AO27" s="296"/>
      <c r="AS27" s="296"/>
    </row>
    <row r="28" spans="1:52" s="65" customFormat="1" thickBot="1" x14ac:dyDescent="0.25">
      <c r="A28" s="61"/>
      <c r="B28" s="61"/>
      <c r="C28" s="61" t="s">
        <v>170</v>
      </c>
      <c r="D28" s="69"/>
      <c r="E28" s="68">
        <f>D26-E26</f>
        <v>12191.530000000002</v>
      </c>
      <c r="F28" s="61"/>
      <c r="G28" s="61"/>
      <c r="H28" s="69"/>
      <c r="I28" s="68">
        <f>H26-I26</f>
        <v>5610.5299999999988</v>
      </c>
      <c r="J28" s="61"/>
      <c r="K28" s="61"/>
      <c r="L28" s="69"/>
      <c r="M28" s="68">
        <f>L26-M26</f>
        <v>1085.3700000000026</v>
      </c>
      <c r="N28" s="61"/>
      <c r="O28" s="61"/>
      <c r="P28" s="69"/>
      <c r="Q28" s="68">
        <f>P26-Q26</f>
        <v>4273.5600000000013</v>
      </c>
      <c r="R28" s="61"/>
      <c r="S28" s="61"/>
      <c r="T28" s="69"/>
      <c r="U28" s="68">
        <f>T26-U26</f>
        <v>4379</v>
      </c>
      <c r="V28" s="61"/>
      <c r="W28" s="61"/>
      <c r="X28" s="69"/>
      <c r="Y28" s="68">
        <f>X26-Y26</f>
        <v>5245.2900000000009</v>
      </c>
      <c r="Z28" s="61"/>
      <c r="AA28" s="61"/>
      <c r="AB28" s="69"/>
      <c r="AC28" s="68">
        <f>AB26-AC26</f>
        <v>2319.9700000000012</v>
      </c>
      <c r="AD28" s="61"/>
      <c r="AE28" s="61"/>
      <c r="AF28" s="69"/>
      <c r="AG28" s="69"/>
      <c r="AH28" s="68">
        <f>AG26-AH26</f>
        <v>250.94999999999709</v>
      </c>
      <c r="AI28" s="61"/>
      <c r="AJ28" s="61"/>
      <c r="AK28" s="69"/>
      <c r="AL28" s="68">
        <f>AK26-AL26</f>
        <v>3402.3629999999976</v>
      </c>
      <c r="AM28" s="61"/>
      <c r="AN28" s="61"/>
      <c r="AO28" s="69"/>
      <c r="AP28" s="68">
        <f>AO26-AP26</f>
        <v>10292.530000000002</v>
      </c>
      <c r="AQ28" s="61"/>
      <c r="AR28" s="61"/>
      <c r="AS28" s="69"/>
      <c r="AT28" s="68">
        <f>AS26-AT26</f>
        <v>21986.990000000005</v>
      </c>
      <c r="AU28" s="61"/>
      <c r="AV28" s="61"/>
      <c r="AW28" s="70"/>
      <c r="AX28" s="70"/>
      <c r="AY28" s="61"/>
      <c r="AZ28" s="61"/>
    </row>
    <row r="29" spans="1:52" ht="14.25" thickTop="1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6"/>
      <c r="AS29" s="296"/>
      <c r="AW29" s="163" t="s">
        <v>947</v>
      </c>
      <c r="AX29" s="164"/>
      <c r="AY29" s="165"/>
      <c r="AZ29" s="135"/>
    </row>
    <row r="30" spans="1:52" x14ac:dyDescent="0.25">
      <c r="F30" s="139"/>
      <c r="J30" s="139"/>
      <c r="N30" s="139"/>
      <c r="R30" s="139"/>
      <c r="V30" s="38"/>
      <c r="AW30" s="166" t="s">
        <v>202</v>
      </c>
      <c r="AX30" s="2"/>
      <c r="AY30" s="215" t="e">
        <f>AW10*0.0145</f>
        <v>#REF!</v>
      </c>
      <c r="AZ30" s="135"/>
    </row>
    <row r="31" spans="1:52" x14ac:dyDescent="0.25">
      <c r="AW31" s="134" t="s">
        <v>203</v>
      </c>
      <c r="AX31" s="2"/>
      <c r="AY31" s="215" t="e">
        <f>AW10*0.0349</f>
        <v>#REF!</v>
      </c>
      <c r="AZ31" s="135"/>
    </row>
    <row r="32" spans="1:52" x14ac:dyDescent="0.25">
      <c r="AW32" s="134" t="s">
        <v>204</v>
      </c>
      <c r="AX32" s="2"/>
      <c r="AY32" s="215" t="e">
        <f>AW10*0.003</f>
        <v>#REF!</v>
      </c>
      <c r="AZ32" s="135"/>
    </row>
    <row r="33" spans="4:52" x14ac:dyDescent="0.25">
      <c r="AW33" s="134" t="s">
        <v>205</v>
      </c>
      <c r="AX33" s="2"/>
      <c r="AY33" s="215" t="e">
        <f>#REF!</f>
        <v>#REF!</v>
      </c>
      <c r="AZ33" s="135"/>
    </row>
    <row r="34" spans="4:52" x14ac:dyDescent="0.25">
      <c r="AW34" s="134" t="s">
        <v>206</v>
      </c>
      <c r="AX34" s="2"/>
      <c r="AY34" s="216" t="s">
        <v>901</v>
      </c>
      <c r="AZ34" s="135"/>
    </row>
    <row r="35" spans="4:52" x14ac:dyDescent="0.25">
      <c r="AW35" s="158"/>
      <c r="AX35" s="160"/>
      <c r="AY35" s="217" t="e">
        <f>SUM(AY30:AY34)</f>
        <v>#REF!</v>
      </c>
      <c r="AZ35" s="135"/>
    </row>
    <row r="36" spans="4:52" x14ac:dyDescent="0.25">
      <c r="F36" s="139"/>
      <c r="J36" s="139"/>
      <c r="N36" s="139"/>
      <c r="R36" s="139"/>
      <c r="V36" s="38"/>
      <c r="AW36" s="136"/>
      <c r="AX36" s="136"/>
      <c r="AY36" s="135"/>
      <c r="AZ36" s="135"/>
    </row>
    <row r="37" spans="4:52" x14ac:dyDescent="0.25">
      <c r="F37" s="139"/>
      <c r="J37" s="139"/>
      <c r="N37" s="139"/>
      <c r="R37" s="139"/>
      <c r="V37" s="38"/>
      <c r="AW37" s="300" t="e">
        <f>-(AW7+AW8)</f>
        <v>#REF!</v>
      </c>
      <c r="AX37" s="61" t="s">
        <v>1083</v>
      </c>
      <c r="AY37" s="135"/>
      <c r="AZ37" s="135"/>
    </row>
    <row r="38" spans="4:52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  <c r="AW38" s="136"/>
      <c r="AX38" s="136"/>
      <c r="AY38" s="135"/>
      <c r="AZ38" s="135"/>
    </row>
    <row r="39" spans="4:52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  <c r="AW39" s="78"/>
      <c r="AX39" s="78"/>
      <c r="AY39" s="135"/>
      <c r="AZ39" s="135"/>
    </row>
    <row r="40" spans="4:52" x14ac:dyDescent="0.25">
      <c r="D40" s="67"/>
      <c r="F40" s="139"/>
      <c r="H40" s="67"/>
      <c r="J40" s="139"/>
      <c r="L40" s="67"/>
      <c r="N40" s="139"/>
      <c r="P40" s="67"/>
      <c r="R40" s="139"/>
      <c r="T40" s="67"/>
      <c r="V40" s="38"/>
      <c r="X40" s="67"/>
      <c r="AB40" s="67"/>
      <c r="AF40" s="67"/>
      <c r="AG40" s="67"/>
      <c r="AK40" s="296"/>
      <c r="AO40" s="296"/>
      <c r="AS40" s="296"/>
      <c r="AW40" s="78"/>
      <c r="AX40" s="78"/>
      <c r="AY40" s="135"/>
      <c r="AZ40" s="135"/>
    </row>
    <row r="41" spans="4:52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  <c r="AW41" s="136"/>
      <c r="AX41" s="136"/>
      <c r="AY41" s="135"/>
      <c r="AZ41" s="135"/>
    </row>
    <row r="42" spans="4:52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  <c r="AW42" s="78"/>
      <c r="AX42" s="135"/>
      <c r="AY42" s="135"/>
      <c r="AZ42" s="135"/>
    </row>
    <row r="43" spans="4:52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  <c r="AW43" s="78"/>
      <c r="AX43" s="135"/>
      <c r="AY43" s="135"/>
      <c r="AZ43" s="135"/>
    </row>
    <row r="44" spans="4:52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  <c r="AW44" s="78"/>
      <c r="AX44" s="135"/>
      <c r="AY44" s="135"/>
      <c r="AZ44" s="135"/>
    </row>
    <row r="45" spans="4:52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  <c r="AW45" s="136"/>
      <c r="AX45" s="136"/>
      <c r="AY45" s="135"/>
      <c r="AZ45" s="135"/>
    </row>
    <row r="46" spans="4:52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  <c r="AW46" s="136"/>
      <c r="AX46" s="136"/>
      <c r="AY46" s="135"/>
      <c r="AZ46" s="135"/>
    </row>
    <row r="47" spans="4:52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  <c r="AW47" s="136"/>
      <c r="AX47" s="136"/>
      <c r="AY47" s="135"/>
      <c r="AZ47" s="135"/>
    </row>
    <row r="48" spans="4:52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  <c r="AW48" s="136"/>
      <c r="AX48" s="136"/>
      <c r="AY48" s="135"/>
      <c r="AZ48" s="135"/>
    </row>
    <row r="49" spans="4:52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  <c r="AW49" s="136"/>
      <c r="AX49" s="136"/>
      <c r="AY49" s="135"/>
      <c r="AZ49" s="135"/>
    </row>
    <row r="50" spans="4:52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  <c r="AW50" s="136"/>
      <c r="AX50" s="136"/>
      <c r="AY50" s="135"/>
      <c r="AZ50" s="135"/>
    </row>
    <row r="51" spans="4:52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  <c r="AW51" s="136"/>
      <c r="AX51" s="136"/>
      <c r="AY51" s="135"/>
      <c r="AZ51" s="135"/>
    </row>
    <row r="52" spans="4:52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  <c r="AW52" s="136"/>
      <c r="AX52" s="136"/>
      <c r="AY52" s="135"/>
      <c r="AZ52" s="135"/>
    </row>
    <row r="53" spans="4:52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52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52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52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52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52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52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52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52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52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52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52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296" t="s">
        <v>1128</v>
      </c>
      <c r="E126" s="135">
        <v>30.35</v>
      </c>
      <c r="F126" s="135">
        <v>25</v>
      </c>
      <c r="G126" s="287"/>
      <c r="H126" s="296"/>
      <c r="I126" s="287"/>
      <c r="J126" s="28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  <row r="381" spans="4:45" x14ac:dyDescent="0.25">
      <c r="D381" s="67"/>
      <c r="H381" s="67"/>
      <c r="L381" s="67"/>
      <c r="P381" s="67"/>
      <c r="T381" s="67"/>
      <c r="X381" s="67"/>
      <c r="AB381" s="67"/>
      <c r="AF381" s="67"/>
      <c r="AG381" s="67"/>
      <c r="AK381" s="296"/>
      <c r="AO381" s="296"/>
      <c r="AS381" s="296"/>
    </row>
    <row r="382" spans="4:45" x14ac:dyDescent="0.25">
      <c r="D382" s="67"/>
      <c r="H382" s="67"/>
      <c r="L382" s="67"/>
      <c r="P382" s="67"/>
      <c r="T382" s="67"/>
      <c r="X382" s="67"/>
      <c r="AB382" s="67"/>
      <c r="AF382" s="67"/>
      <c r="AG382" s="67"/>
      <c r="AK382" s="296"/>
      <c r="AO382" s="296"/>
      <c r="AS382" s="296"/>
    </row>
    <row r="383" spans="4:45" x14ac:dyDescent="0.25">
      <c r="D383" s="67"/>
      <c r="H383" s="67"/>
      <c r="L383" s="67"/>
      <c r="P383" s="67"/>
      <c r="T383" s="67"/>
      <c r="X383" s="67"/>
      <c r="AB383" s="67"/>
      <c r="AF383" s="67"/>
      <c r="AG383" s="67"/>
      <c r="AK383" s="296"/>
      <c r="AO383" s="296"/>
      <c r="AS383" s="296"/>
    </row>
  </sheetData>
  <sortState ref="A6:AZ8">
    <sortCondition ref="B6:B8"/>
  </sortState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3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I325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106" customWidth="1"/>
    <col min="3" max="3" width="25.28515625" style="106" customWidth="1"/>
    <col min="4" max="5" width="10.5703125" style="135" bestFit="1" customWidth="1"/>
    <col min="6" max="6" width="8.28515625" style="135" customWidth="1"/>
    <col min="7" max="7" width="1.85546875" style="137" customWidth="1"/>
    <col min="8" max="9" width="10.5703125" style="135" bestFit="1" customWidth="1"/>
    <col min="10" max="10" width="8.28515625" style="135" customWidth="1"/>
    <col min="11" max="11" width="1.85546875" style="137" customWidth="1"/>
    <col min="12" max="13" width="10.5703125" style="135" bestFit="1" customWidth="1"/>
    <col min="14" max="14" width="8.28515625" style="135" customWidth="1"/>
    <col min="15" max="15" width="1.85546875" style="137" customWidth="1"/>
    <col min="16" max="17" width="10.5703125" style="135" bestFit="1" customWidth="1"/>
    <col min="18" max="18" width="8.28515625" style="135" customWidth="1"/>
    <col min="19" max="19" width="1.85546875" style="137" customWidth="1"/>
    <col min="20" max="21" width="10.5703125" style="106" bestFit="1" customWidth="1"/>
    <col min="22" max="22" width="8.28515625" style="106" customWidth="1"/>
    <col min="23" max="23" width="1.85546875" style="59" customWidth="1"/>
    <col min="24" max="24" width="10.5703125" style="106" customWidth="1"/>
    <col min="25" max="25" width="10.5703125" style="106" bestFit="1" customWidth="1"/>
    <col min="26" max="26" width="8.5703125" style="106" customWidth="1"/>
    <col min="27" max="27" width="1.85546875" style="59" customWidth="1"/>
    <col min="28" max="28" width="10.5703125" style="106" customWidth="1"/>
    <col min="29" max="29" width="10.5703125" style="106" bestFit="1" customWidth="1"/>
    <col min="30" max="30" width="7.7109375" style="106" bestFit="1" customWidth="1"/>
    <col min="31" max="31" width="1.85546875" style="137" customWidth="1"/>
    <col min="32" max="33" width="10.5703125" style="135" customWidth="1"/>
    <col min="34" max="34" width="10.5703125" style="135" bestFit="1" customWidth="1"/>
    <col min="35" max="35" width="7" style="135" bestFit="1" customWidth="1"/>
    <col min="36" max="36" width="1.85546875" style="106" customWidth="1"/>
    <col min="37" max="37" width="10.5703125" style="347" customWidth="1"/>
    <col min="38" max="38" width="10.5703125" style="347" bestFit="1" customWidth="1"/>
    <col min="39" max="39" width="7.7109375" style="347" bestFit="1" customWidth="1"/>
    <col min="40" max="40" width="2.28515625" style="290" customWidth="1"/>
    <col min="41" max="41" width="10.5703125" style="287" customWidth="1"/>
    <col min="42" max="42" width="10.5703125" style="287" bestFit="1" customWidth="1"/>
    <col min="43" max="43" width="8.28515625" style="287" bestFit="1" customWidth="1"/>
    <col min="44" max="44" width="2.28515625" style="290" customWidth="1"/>
    <col min="45" max="45" width="10.5703125" style="347" customWidth="1"/>
    <col min="46" max="46" width="10.5703125" style="347" bestFit="1" customWidth="1"/>
    <col min="47" max="47" width="9.28515625" style="347" bestFit="1" customWidth="1"/>
    <col min="48" max="48" width="2.28515625" style="290" hidden="1" customWidth="1"/>
    <col min="49" max="49" width="12" style="60" hidden="1" customWidth="1"/>
    <col min="50" max="50" width="11.140625" style="60" hidden="1" customWidth="1"/>
    <col min="51" max="51" width="11.7109375" style="106" hidden="1" customWidth="1"/>
    <col min="52" max="52" width="37.1406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130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1442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s="135" customFormat="1" x14ac:dyDescent="0.25">
      <c r="A6" s="135" t="s">
        <v>615</v>
      </c>
      <c r="B6" s="138" t="str">
        <f>MID(A6,14,4)</f>
        <v>5138</v>
      </c>
      <c r="C6" s="135" t="s">
        <v>1439</v>
      </c>
      <c r="D6" s="168">
        <v>36394.33</v>
      </c>
      <c r="E6" s="168">
        <v>36394.33</v>
      </c>
      <c r="F6" s="139"/>
      <c r="G6" s="137"/>
      <c r="H6" s="168">
        <v>38524</v>
      </c>
      <c r="I6" s="168">
        <v>38277.599999999999</v>
      </c>
      <c r="J6" s="139"/>
      <c r="K6" s="137"/>
      <c r="L6" s="168">
        <v>41044.86</v>
      </c>
      <c r="M6" s="168">
        <v>40966.239999999998</v>
      </c>
      <c r="N6" s="139"/>
      <c r="O6" s="137"/>
      <c r="P6" s="168">
        <v>43472.160000000003</v>
      </c>
      <c r="Q6" s="168">
        <v>43305.599999999999</v>
      </c>
      <c r="R6" s="139"/>
      <c r="S6" s="137"/>
      <c r="T6" s="168">
        <v>45711.54</v>
      </c>
      <c r="U6" s="168">
        <v>45790.61</v>
      </c>
      <c r="V6" s="139"/>
      <c r="W6" s="137"/>
      <c r="X6" s="168">
        <v>56102.06</v>
      </c>
      <c r="Y6" s="168">
        <v>56132.69</v>
      </c>
      <c r="Z6" s="139">
        <v>0.22730627758329727</v>
      </c>
      <c r="AA6" s="137"/>
      <c r="AB6" s="168">
        <v>58372.65</v>
      </c>
      <c r="AC6" s="168">
        <v>58372.66</v>
      </c>
      <c r="AD6" s="139">
        <f>(AB6-X6)/X6</f>
        <v>4.0472488888999868E-2</v>
      </c>
      <c r="AE6" s="137"/>
      <c r="AF6" s="108">
        <v>61131.42</v>
      </c>
      <c r="AG6" s="278">
        <v>64620.99</v>
      </c>
      <c r="AH6" s="168">
        <v>62123.68</v>
      </c>
      <c r="AI6" s="139">
        <f>(AG6-AB6)/AB6</f>
        <v>0.1070422535211267</v>
      </c>
      <c r="AJ6" s="139"/>
      <c r="AK6" s="348">
        <v>65845.08</v>
      </c>
      <c r="AL6" s="348">
        <v>65592.800000000003</v>
      </c>
      <c r="AM6" s="289">
        <f>(AK6-AG6)/AG6</f>
        <v>1.8942606728866329E-2</v>
      </c>
      <c r="AN6" s="290"/>
      <c r="AO6" s="348">
        <v>67288.41</v>
      </c>
      <c r="AP6" s="291">
        <v>67546.240000000005</v>
      </c>
      <c r="AQ6" s="289">
        <f>(AO6-AK6)/AK6</f>
        <v>2.1920088790233102E-2</v>
      </c>
      <c r="AR6" s="290"/>
      <c r="AS6" s="348">
        <v>68293.259999999995</v>
      </c>
      <c r="AT6" s="348">
        <v>32184.18</v>
      </c>
      <c r="AU6" s="289">
        <f>(AS6-AO6)/AO6</f>
        <v>1.4933478142818224E-2</v>
      </c>
      <c r="AV6" s="290"/>
      <c r="AW6" s="108" t="e">
        <f>#REF!</f>
        <v>#REF!</v>
      </c>
      <c r="AX6" s="136" t="e">
        <f>AW6-AS6</f>
        <v>#REF!</v>
      </c>
      <c r="AY6" s="289" t="e">
        <f>(AW6-AS6)/AS6</f>
        <v>#REF!</v>
      </c>
      <c r="AZ6" s="208" t="s">
        <v>1058</v>
      </c>
    </row>
    <row r="7" spans="1:52" s="135" customFormat="1" x14ac:dyDescent="0.25">
      <c r="A7" s="138" t="s">
        <v>1060</v>
      </c>
      <c r="B7" s="138" t="str">
        <f>MID(A7,14,4)</f>
        <v>5142</v>
      </c>
      <c r="C7" s="135" t="s">
        <v>1088</v>
      </c>
      <c r="D7" s="168">
        <v>0</v>
      </c>
      <c r="E7" s="168">
        <v>0</v>
      </c>
      <c r="F7" s="139"/>
      <c r="G7" s="137"/>
      <c r="H7" s="168">
        <v>0</v>
      </c>
      <c r="I7" s="168">
        <v>0</v>
      </c>
      <c r="J7" s="139"/>
      <c r="K7" s="137"/>
      <c r="L7" s="168">
        <v>0</v>
      </c>
      <c r="M7" s="168">
        <v>0</v>
      </c>
      <c r="N7" s="139"/>
      <c r="O7" s="137"/>
      <c r="P7" s="168">
        <v>0</v>
      </c>
      <c r="Q7" s="168">
        <v>0</v>
      </c>
      <c r="R7" s="139"/>
      <c r="S7" s="137"/>
      <c r="T7" s="168">
        <v>0</v>
      </c>
      <c r="U7" s="168">
        <v>0</v>
      </c>
      <c r="V7" s="139"/>
      <c r="W7" s="137"/>
      <c r="X7" s="168">
        <v>0</v>
      </c>
      <c r="Y7" s="168">
        <v>0</v>
      </c>
      <c r="Z7" s="139"/>
      <c r="AA7" s="137"/>
      <c r="AB7" s="168">
        <v>0</v>
      </c>
      <c r="AC7" s="168">
        <v>0</v>
      </c>
      <c r="AD7" s="139"/>
      <c r="AE7" s="137"/>
      <c r="AF7" s="108"/>
      <c r="AG7" s="278"/>
      <c r="AH7" s="168"/>
      <c r="AI7" s="139"/>
      <c r="AJ7" s="139"/>
      <c r="AK7" s="348">
        <v>658.45</v>
      </c>
      <c r="AL7" s="348">
        <v>658.45</v>
      </c>
      <c r="AM7" s="289" t="e">
        <f>(AK7-AG7)/AG7</f>
        <v>#DIV/0!</v>
      </c>
      <c r="AN7" s="290"/>
      <c r="AO7" s="291">
        <v>672.88</v>
      </c>
      <c r="AP7" s="291">
        <v>672.88</v>
      </c>
      <c r="AQ7" s="289">
        <f>(AO7-AK7)/AK7</f>
        <v>2.1915103652517198E-2</v>
      </c>
      <c r="AR7" s="290"/>
      <c r="AS7" s="348">
        <v>682.93</v>
      </c>
      <c r="AT7" s="348">
        <v>682.93</v>
      </c>
      <c r="AU7" s="289">
        <f>(AS7-AO7)/AO7</f>
        <v>1.4935798359291336E-2</v>
      </c>
      <c r="AV7" s="290"/>
      <c r="AW7" s="108" t="e">
        <f>#REF!</f>
        <v>#REF!</v>
      </c>
      <c r="AX7" s="292" t="e">
        <f>AW7-AS7</f>
        <v>#REF!</v>
      </c>
      <c r="AY7" s="289" t="e">
        <f>(AW7-AS7)/AS7</f>
        <v>#REF!</v>
      </c>
      <c r="AZ7" s="331">
        <v>0.01</v>
      </c>
    </row>
    <row r="8" spans="1:52" s="135" customFormat="1" x14ac:dyDescent="0.25">
      <c r="A8" s="135" t="s">
        <v>614</v>
      </c>
      <c r="B8" s="138" t="str">
        <f>MID(A8,14,4)</f>
        <v>5101</v>
      </c>
      <c r="C8" s="135" t="s">
        <v>1036</v>
      </c>
      <c r="D8" s="168">
        <v>1500</v>
      </c>
      <c r="E8" s="168">
        <v>1500</v>
      </c>
      <c r="F8" s="139"/>
      <c r="G8" s="137"/>
      <c r="H8" s="168">
        <v>1500</v>
      </c>
      <c r="I8" s="168">
        <v>1500</v>
      </c>
      <c r="J8" s="139"/>
      <c r="K8" s="137"/>
      <c r="L8" s="168">
        <v>1500</v>
      </c>
      <c r="M8" s="168">
        <v>1500</v>
      </c>
      <c r="N8" s="139"/>
      <c r="O8" s="137"/>
      <c r="P8" s="168">
        <v>1500</v>
      </c>
      <c r="Q8" s="168">
        <v>1500</v>
      </c>
      <c r="R8" s="139"/>
      <c r="S8" s="137"/>
      <c r="T8" s="168">
        <v>1500</v>
      </c>
      <c r="U8" s="168">
        <v>1500</v>
      </c>
      <c r="V8" s="139"/>
      <c r="W8" s="137"/>
      <c r="X8" s="168">
        <v>1500</v>
      </c>
      <c r="Y8" s="168">
        <v>1500</v>
      </c>
      <c r="Z8" s="139">
        <v>0</v>
      </c>
      <c r="AA8" s="137"/>
      <c r="AB8" s="168">
        <v>1500</v>
      </c>
      <c r="AC8" s="168">
        <v>1500</v>
      </c>
      <c r="AD8" s="139">
        <f>(AB8-X8)/X8</f>
        <v>0</v>
      </c>
      <c r="AE8" s="137"/>
      <c r="AF8" s="108">
        <v>1500</v>
      </c>
      <c r="AG8" s="278">
        <v>1500</v>
      </c>
      <c r="AH8" s="168">
        <v>1500</v>
      </c>
      <c r="AI8" s="139">
        <f t="shared" ref="AI8:AI29" si="0">(AG8-AB8)/AB8</f>
        <v>0</v>
      </c>
      <c r="AJ8" s="139"/>
      <c r="AK8" s="348">
        <v>1500</v>
      </c>
      <c r="AL8" s="348">
        <v>1500</v>
      </c>
      <c r="AM8" s="289">
        <f>(AK8-AG8)/AG8</f>
        <v>0</v>
      </c>
      <c r="AN8" s="290"/>
      <c r="AO8" s="291">
        <v>1500</v>
      </c>
      <c r="AP8" s="291">
        <v>1500</v>
      </c>
      <c r="AQ8" s="289">
        <f>(AO8-AK8)/AK8</f>
        <v>0</v>
      </c>
      <c r="AR8" s="290"/>
      <c r="AS8" s="348">
        <v>1500</v>
      </c>
      <c r="AT8" s="348">
        <v>750</v>
      </c>
      <c r="AU8" s="289">
        <f>(AS8-AO8)/AO8</f>
        <v>0</v>
      </c>
      <c r="AV8" s="290"/>
      <c r="AW8" s="300">
        <v>1500</v>
      </c>
      <c r="AX8" s="292">
        <f>AW8-AS8</f>
        <v>0</v>
      </c>
      <c r="AY8" s="289">
        <f>(AW8-AS8)/AS8</f>
        <v>0</v>
      </c>
      <c r="AZ8" s="208" t="s">
        <v>224</v>
      </c>
    </row>
    <row r="9" spans="1:52" s="64" customFormat="1" x14ac:dyDescent="0.25">
      <c r="A9" s="147"/>
      <c r="B9" s="147"/>
      <c r="C9" s="147" t="s">
        <v>26</v>
      </c>
      <c r="D9" s="148">
        <f>SUM(D6:D8)</f>
        <v>37894.33</v>
      </c>
      <c r="E9" s="148">
        <f>SUM(E6:E8)</f>
        <v>37894.33</v>
      </c>
      <c r="F9" s="149">
        <v>6.3E-2</v>
      </c>
      <c r="G9" s="147"/>
      <c r="H9" s="148">
        <f>SUM(H6:H8)</f>
        <v>40024</v>
      </c>
      <c r="I9" s="148">
        <f>SUM(I6:I8)</f>
        <v>39777.599999999999</v>
      </c>
      <c r="J9" s="149">
        <v>6.3E-2</v>
      </c>
      <c r="K9" s="147"/>
      <c r="L9" s="148">
        <f>SUM(L6:L8)</f>
        <v>42544.86</v>
      </c>
      <c r="M9" s="148">
        <f>SUM(M6:M8)</f>
        <v>42466.239999999998</v>
      </c>
      <c r="N9" s="149">
        <v>6.3E-2</v>
      </c>
      <c r="O9" s="147"/>
      <c r="P9" s="148">
        <f>SUM(P6:P8)</f>
        <v>44972.160000000003</v>
      </c>
      <c r="Q9" s="148">
        <f>SUM(Q6:Q8)</f>
        <v>44805.599999999999</v>
      </c>
      <c r="R9" s="149">
        <v>6.3E-2</v>
      </c>
      <c r="S9" s="147"/>
      <c r="T9" s="148">
        <f>SUM(T6:T8)</f>
        <v>47211.54</v>
      </c>
      <c r="U9" s="148">
        <f>SUM(U6:U8)</f>
        <v>47290.61</v>
      </c>
      <c r="V9" s="149">
        <v>6.3E-2</v>
      </c>
      <c r="W9" s="147"/>
      <c r="X9" s="148">
        <f>SUM(X6:X8)</f>
        <v>57602.06</v>
      </c>
      <c r="Y9" s="148">
        <f>SUM(Y6:Y8)</f>
        <v>57632.69</v>
      </c>
      <c r="Z9" s="149">
        <f>(X9-T9)/T9</f>
        <v>0.2200843268404292</v>
      </c>
      <c r="AA9" s="147"/>
      <c r="AB9" s="148">
        <f>SUM(AB6:AB8)</f>
        <v>59872.65</v>
      </c>
      <c r="AC9" s="148">
        <f>SUM(AC6:AC8)</f>
        <v>59872.66</v>
      </c>
      <c r="AD9" s="149">
        <f>(AB9-X9)/X9</f>
        <v>3.9418555516938174E-2</v>
      </c>
      <c r="AE9" s="147"/>
      <c r="AF9" s="150">
        <f>SUM(AF6:AF8)</f>
        <v>62631.42</v>
      </c>
      <c r="AG9" s="279">
        <f>SUM(AG6:AG8)</f>
        <v>66120.989999999991</v>
      </c>
      <c r="AH9" s="148">
        <f>SUM(AH6:AH8)</f>
        <v>63623.68</v>
      </c>
      <c r="AI9" s="149">
        <f t="shared" si="0"/>
        <v>0.10436050517222788</v>
      </c>
      <c r="AJ9" s="149"/>
      <c r="AK9" s="148">
        <f>SUM(AK6:AK8)</f>
        <v>68003.53</v>
      </c>
      <c r="AL9" s="148">
        <f>SUM(AL6:AL8)</f>
        <v>67751.25</v>
      </c>
      <c r="AM9" s="149">
        <f>(AK9-AG9)/AG9</f>
        <v>2.8471140556123077E-2</v>
      </c>
      <c r="AN9" s="147"/>
      <c r="AO9" s="148">
        <f>SUM(AO6:AO8)</f>
        <v>69461.290000000008</v>
      </c>
      <c r="AP9" s="148">
        <f>SUM(AP6:AP8)</f>
        <v>69719.12000000001</v>
      </c>
      <c r="AQ9" s="149">
        <f>(AO9-AK9)/AK9</f>
        <v>2.1436534250501547E-2</v>
      </c>
      <c r="AR9" s="147"/>
      <c r="AS9" s="148">
        <f>SUM(AS6:AS8)</f>
        <v>70476.189999999988</v>
      </c>
      <c r="AT9" s="148">
        <f>SUM(AT6:AT8)</f>
        <v>33617.11</v>
      </c>
      <c r="AU9" s="149">
        <f>(AS9-AO9)/AO9</f>
        <v>1.4611015718250835E-2</v>
      </c>
      <c r="AV9" s="147"/>
      <c r="AW9" s="150" t="e">
        <f>SUM(AW6:AW8)</f>
        <v>#REF!</v>
      </c>
      <c r="AX9" s="150" t="e">
        <f>SUM(AX6:AX8)</f>
        <v>#REF!</v>
      </c>
      <c r="AY9" s="149" t="e">
        <f>(AW9-AS9)/AS9</f>
        <v>#REF!</v>
      </c>
      <c r="AZ9" s="147"/>
    </row>
    <row r="10" spans="1:52" x14ac:dyDescent="0.25">
      <c r="D10" s="62"/>
      <c r="E10" s="168"/>
      <c r="F10" s="139"/>
      <c r="H10" s="62"/>
      <c r="I10" s="168"/>
      <c r="J10" s="139"/>
      <c r="L10" s="62"/>
      <c r="M10" s="168"/>
      <c r="N10" s="139"/>
      <c r="P10" s="62"/>
      <c r="Q10" s="168"/>
      <c r="R10" s="139"/>
      <c r="T10" s="62"/>
      <c r="U10" s="107"/>
      <c r="V10" s="38"/>
      <c r="X10" s="62"/>
      <c r="Y10" s="107"/>
      <c r="Z10" s="38"/>
      <c r="AB10" s="62"/>
      <c r="AC10" s="107"/>
      <c r="AD10" s="38"/>
      <c r="AF10" s="136"/>
      <c r="AG10" s="136"/>
      <c r="AH10" s="168"/>
      <c r="AI10" s="139"/>
      <c r="AJ10" s="38"/>
      <c r="AK10" s="62"/>
      <c r="AL10" s="348"/>
      <c r="AM10" s="289"/>
      <c r="AO10" s="62"/>
      <c r="AP10" s="291"/>
      <c r="AQ10" s="289"/>
      <c r="AS10" s="62"/>
      <c r="AT10" s="348"/>
      <c r="AU10" s="289"/>
      <c r="AY10" s="289"/>
    </row>
    <row r="11" spans="1:52" x14ac:dyDescent="0.25">
      <c r="C11" s="61" t="s">
        <v>166</v>
      </c>
      <c r="D11" s="62"/>
      <c r="E11" s="62"/>
      <c r="F11" s="139"/>
      <c r="H11" s="62"/>
      <c r="I11" s="62"/>
      <c r="J11" s="139"/>
      <c r="L11" s="62"/>
      <c r="M11" s="62"/>
      <c r="N11" s="139"/>
      <c r="P11" s="62"/>
      <c r="Q11" s="62"/>
      <c r="R11" s="139"/>
      <c r="T11" s="62"/>
      <c r="U11" s="62"/>
      <c r="V11" s="38"/>
      <c r="X11" s="62"/>
      <c r="Y11" s="62"/>
      <c r="Z11" s="38"/>
      <c r="AB11" s="62"/>
      <c r="AC11" s="62"/>
      <c r="AD11" s="38"/>
      <c r="AF11" s="136"/>
      <c r="AG11" s="136"/>
      <c r="AH11" s="62"/>
      <c r="AI11" s="139"/>
      <c r="AJ11" s="38"/>
      <c r="AK11" s="62"/>
      <c r="AL11" s="62"/>
      <c r="AM11" s="289"/>
      <c r="AO11" s="62"/>
      <c r="AP11" s="62"/>
      <c r="AQ11" s="289"/>
      <c r="AS11" s="62"/>
      <c r="AT11" s="62"/>
      <c r="AU11" s="289"/>
      <c r="AY11" s="289"/>
      <c r="AZ11" s="61"/>
    </row>
    <row r="12" spans="1:52" s="135" customFormat="1" x14ac:dyDescent="0.25">
      <c r="A12" s="135" t="s">
        <v>616</v>
      </c>
      <c r="B12" s="138" t="str">
        <f t="shared" ref="B12:B26" si="1">MID(A12,14,4)</f>
        <v>5296</v>
      </c>
      <c r="C12" s="135" t="s">
        <v>1349</v>
      </c>
      <c r="D12" s="168">
        <v>960</v>
      </c>
      <c r="E12" s="168">
        <v>825</v>
      </c>
      <c r="F12" s="139"/>
      <c r="G12" s="137"/>
      <c r="H12" s="168">
        <v>960</v>
      </c>
      <c r="I12" s="168">
        <v>825</v>
      </c>
      <c r="J12" s="139"/>
      <c r="K12" s="137"/>
      <c r="L12" s="168">
        <v>500</v>
      </c>
      <c r="M12" s="168">
        <v>825</v>
      </c>
      <c r="N12" s="139"/>
      <c r="O12" s="137"/>
      <c r="P12" s="168">
        <v>500</v>
      </c>
      <c r="Q12" s="168">
        <v>525</v>
      </c>
      <c r="R12" s="139"/>
      <c r="S12" s="137"/>
      <c r="T12" s="168">
        <v>1000</v>
      </c>
      <c r="U12" s="168">
        <v>962.5</v>
      </c>
      <c r="V12" s="139"/>
      <c r="W12" s="137"/>
      <c r="X12" s="168">
        <v>1110</v>
      </c>
      <c r="Y12" s="168">
        <v>962.5</v>
      </c>
      <c r="Z12" s="139">
        <v>0.11</v>
      </c>
      <c r="AA12" s="137"/>
      <c r="AB12" s="168">
        <v>1110</v>
      </c>
      <c r="AC12" s="168">
        <v>962.5</v>
      </c>
      <c r="AD12" s="139">
        <f t="shared" ref="AD12:AD26" si="2">(AB12-X12)/X12</f>
        <v>0</v>
      </c>
      <c r="AE12" s="137"/>
      <c r="AF12" s="168">
        <v>1110</v>
      </c>
      <c r="AG12" s="168">
        <v>1110</v>
      </c>
      <c r="AH12" s="168">
        <v>1350</v>
      </c>
      <c r="AI12" s="139">
        <f t="shared" si="0"/>
        <v>0</v>
      </c>
      <c r="AJ12" s="139"/>
      <c r="AK12" s="348">
        <v>1110</v>
      </c>
      <c r="AL12" s="348">
        <v>437.5</v>
      </c>
      <c r="AM12" s="289">
        <f t="shared" ref="AM12:AM29" si="3">(AK12-AG12)/AG12</f>
        <v>0</v>
      </c>
      <c r="AN12" s="290"/>
      <c r="AO12" s="291">
        <v>1110</v>
      </c>
      <c r="AP12" s="291">
        <v>875</v>
      </c>
      <c r="AQ12" s="289">
        <f t="shared" ref="AQ12:AQ27" si="4">(AO12-AK12)/AK12</f>
        <v>0</v>
      </c>
      <c r="AR12" s="290"/>
      <c r="AS12" s="348">
        <v>1110</v>
      </c>
      <c r="AT12" s="348">
        <v>90</v>
      </c>
      <c r="AU12" s="289">
        <f t="shared" ref="AU12:AU27" si="5">(AS12-AO12)/AO12</f>
        <v>0</v>
      </c>
      <c r="AV12" s="290"/>
      <c r="AW12" s="108">
        <v>1110</v>
      </c>
      <c r="AX12" s="292">
        <f t="shared" ref="AX12:AX26" si="6">AW12-AS12</f>
        <v>0</v>
      </c>
      <c r="AY12" s="289">
        <f t="shared" ref="AY12:AY27" si="7">(AW12-AS12)/AS12</f>
        <v>0</v>
      </c>
      <c r="AZ12" s="169" t="s">
        <v>885</v>
      </c>
    </row>
    <row r="13" spans="1:52" s="287" customFormat="1" hidden="1" x14ac:dyDescent="0.25">
      <c r="A13" s="288" t="s">
        <v>1116</v>
      </c>
      <c r="B13" s="288" t="str">
        <f>MID(A13,14,4)</f>
        <v>5298</v>
      </c>
      <c r="C13" s="287" t="s">
        <v>1117</v>
      </c>
      <c r="D13" s="291"/>
      <c r="E13" s="291"/>
      <c r="F13" s="289"/>
      <c r="G13" s="290"/>
      <c r="H13" s="291"/>
      <c r="I13" s="291"/>
      <c r="J13" s="289"/>
      <c r="K13" s="290"/>
      <c r="L13" s="291"/>
      <c r="M13" s="291"/>
      <c r="N13" s="289"/>
      <c r="O13" s="290"/>
      <c r="P13" s="291"/>
      <c r="Q13" s="291"/>
      <c r="R13" s="289"/>
      <c r="S13" s="290"/>
      <c r="T13" s="291"/>
      <c r="U13" s="291"/>
      <c r="V13" s="289"/>
      <c r="W13" s="290"/>
      <c r="X13" s="291"/>
      <c r="Y13" s="291"/>
      <c r="Z13" s="289"/>
      <c r="AA13" s="290"/>
      <c r="AB13" s="291"/>
      <c r="AC13" s="291"/>
      <c r="AD13" s="289"/>
      <c r="AE13" s="290"/>
      <c r="AF13" s="291"/>
      <c r="AG13" s="291"/>
      <c r="AH13" s="291">
        <v>12</v>
      </c>
      <c r="AI13" s="289"/>
      <c r="AJ13" s="289"/>
      <c r="AK13" s="348"/>
      <c r="AL13" s="348"/>
      <c r="AM13" s="289" t="e">
        <f t="shared" si="3"/>
        <v>#DIV/0!</v>
      </c>
      <c r="AN13" s="290"/>
      <c r="AO13" s="291"/>
      <c r="AP13" s="291"/>
      <c r="AQ13" s="289" t="e">
        <f t="shared" si="4"/>
        <v>#DIV/0!</v>
      </c>
      <c r="AR13" s="290"/>
      <c r="AS13" s="348"/>
      <c r="AT13" s="348"/>
      <c r="AU13" s="289" t="e">
        <f t="shared" si="5"/>
        <v>#DIV/0!</v>
      </c>
      <c r="AV13" s="290"/>
      <c r="AW13" s="108"/>
      <c r="AX13" s="292">
        <f t="shared" si="6"/>
        <v>0</v>
      </c>
      <c r="AY13" s="289" t="e">
        <f t="shared" si="7"/>
        <v>#DIV/0!</v>
      </c>
      <c r="AZ13" s="293"/>
    </row>
    <row r="14" spans="1:52" ht="14.25" x14ac:dyDescent="0.3">
      <c r="A14" s="106" t="s">
        <v>617</v>
      </c>
      <c r="B14" s="66" t="str">
        <f t="shared" si="1"/>
        <v>5301</v>
      </c>
      <c r="C14" s="106" t="s">
        <v>1357</v>
      </c>
      <c r="D14" s="168">
        <v>1390.67</v>
      </c>
      <c r="E14" s="168">
        <v>150</v>
      </c>
      <c r="F14" s="139"/>
      <c r="H14" s="168">
        <v>1500</v>
      </c>
      <c r="I14" s="168">
        <v>0</v>
      </c>
      <c r="J14" s="139"/>
      <c r="L14" s="168">
        <v>1500</v>
      </c>
      <c r="M14" s="168">
        <v>63</v>
      </c>
      <c r="N14" s="139"/>
      <c r="P14" s="168">
        <v>1500</v>
      </c>
      <c r="Q14" s="168">
        <v>1114</v>
      </c>
      <c r="R14" s="139"/>
      <c r="T14" s="168">
        <v>1000</v>
      </c>
      <c r="U14" s="168">
        <v>930.82</v>
      </c>
      <c r="V14" s="139"/>
      <c r="W14" s="137"/>
      <c r="X14" s="168">
        <v>700</v>
      </c>
      <c r="Y14" s="168">
        <v>750</v>
      </c>
      <c r="Z14" s="139">
        <v>-0.3</v>
      </c>
      <c r="AA14" s="137"/>
      <c r="AB14" s="168">
        <v>700</v>
      </c>
      <c r="AC14" s="168">
        <v>750</v>
      </c>
      <c r="AD14" s="139">
        <f t="shared" si="2"/>
        <v>0</v>
      </c>
      <c r="AF14" s="168">
        <v>700</v>
      </c>
      <c r="AG14" s="168">
        <v>700</v>
      </c>
      <c r="AH14" s="168">
        <v>750</v>
      </c>
      <c r="AI14" s="139">
        <f t="shared" si="0"/>
        <v>0</v>
      </c>
      <c r="AJ14" s="38"/>
      <c r="AK14" s="348">
        <v>700</v>
      </c>
      <c r="AL14" s="348">
        <v>750</v>
      </c>
      <c r="AM14" s="289">
        <f t="shared" si="3"/>
        <v>0</v>
      </c>
      <c r="AO14" s="281">
        <v>750</v>
      </c>
      <c r="AP14" s="291">
        <v>375</v>
      </c>
      <c r="AQ14" s="289">
        <f t="shared" si="4"/>
        <v>7.1428571428571425E-2</v>
      </c>
      <c r="AS14" s="281">
        <v>750</v>
      </c>
      <c r="AT14" s="348">
        <v>0</v>
      </c>
      <c r="AU14" s="289">
        <f t="shared" si="5"/>
        <v>0</v>
      </c>
      <c r="AW14" s="109">
        <v>750</v>
      </c>
      <c r="AX14" s="292">
        <f t="shared" si="6"/>
        <v>0</v>
      </c>
      <c r="AY14" s="289">
        <f t="shared" si="7"/>
        <v>0</v>
      </c>
      <c r="AZ14" s="339" t="s">
        <v>1640</v>
      </c>
    </row>
    <row r="15" spans="1:52" ht="14.25" x14ac:dyDescent="0.3">
      <c r="A15" s="106" t="s">
        <v>618</v>
      </c>
      <c r="B15" s="66" t="str">
        <f t="shared" si="1"/>
        <v>5303</v>
      </c>
      <c r="C15" s="106" t="s">
        <v>1113</v>
      </c>
      <c r="D15" s="168">
        <v>1500</v>
      </c>
      <c r="E15" s="168">
        <v>1507.79</v>
      </c>
      <c r="F15" s="139"/>
      <c r="H15" s="168">
        <v>1500</v>
      </c>
      <c r="I15" s="168">
        <v>1236.32</v>
      </c>
      <c r="J15" s="139"/>
      <c r="L15" s="168">
        <v>800</v>
      </c>
      <c r="M15" s="168">
        <v>1205.0999999999999</v>
      </c>
      <c r="N15" s="139"/>
      <c r="P15" s="168">
        <v>800</v>
      </c>
      <c r="Q15" s="168">
        <v>427</v>
      </c>
      <c r="R15" s="139"/>
      <c r="T15" s="168">
        <v>800</v>
      </c>
      <c r="U15" s="168">
        <v>406</v>
      </c>
      <c r="V15" s="139"/>
      <c r="W15" s="137"/>
      <c r="X15" s="168">
        <v>800</v>
      </c>
      <c r="Y15" s="168">
        <v>597</v>
      </c>
      <c r="Z15" s="139">
        <v>0</v>
      </c>
      <c r="AA15" s="137"/>
      <c r="AB15" s="168">
        <v>800</v>
      </c>
      <c r="AC15" s="168">
        <v>890</v>
      </c>
      <c r="AD15" s="139">
        <f t="shared" si="2"/>
        <v>0</v>
      </c>
      <c r="AF15" s="168">
        <v>800</v>
      </c>
      <c r="AG15" s="168">
        <v>800</v>
      </c>
      <c r="AH15" s="168">
        <v>772.75</v>
      </c>
      <c r="AI15" s="139">
        <f t="shared" si="0"/>
        <v>0</v>
      </c>
      <c r="AJ15" s="38"/>
      <c r="AK15" s="348">
        <v>800</v>
      </c>
      <c r="AL15" s="348">
        <v>620</v>
      </c>
      <c r="AM15" s="289">
        <f t="shared" si="3"/>
        <v>0</v>
      </c>
      <c r="AO15" s="281">
        <v>800</v>
      </c>
      <c r="AP15" s="291">
        <v>25</v>
      </c>
      <c r="AQ15" s="289">
        <f t="shared" si="4"/>
        <v>0</v>
      </c>
      <c r="AS15" s="281">
        <v>800</v>
      </c>
      <c r="AT15" s="348">
        <v>0</v>
      </c>
      <c r="AU15" s="289">
        <f t="shared" si="5"/>
        <v>0</v>
      </c>
      <c r="AW15" s="109">
        <v>800</v>
      </c>
      <c r="AX15" s="292">
        <f t="shared" si="6"/>
        <v>0</v>
      </c>
      <c r="AY15" s="289">
        <f t="shared" si="7"/>
        <v>0</v>
      </c>
      <c r="AZ15" s="102"/>
    </row>
    <row r="16" spans="1:52" ht="14.25" x14ac:dyDescent="0.3">
      <c r="A16" s="106" t="s">
        <v>619</v>
      </c>
      <c r="B16" s="66" t="str">
        <f t="shared" si="1"/>
        <v>5306</v>
      </c>
      <c r="C16" s="106" t="s">
        <v>1203</v>
      </c>
      <c r="D16" s="168">
        <v>200</v>
      </c>
      <c r="E16" s="168">
        <v>0</v>
      </c>
      <c r="F16" s="139"/>
      <c r="H16" s="168">
        <v>200</v>
      </c>
      <c r="I16" s="168">
        <v>301.75</v>
      </c>
      <c r="J16" s="139"/>
      <c r="L16" s="168">
        <v>200</v>
      </c>
      <c r="M16" s="168">
        <v>35</v>
      </c>
      <c r="N16" s="139"/>
      <c r="P16" s="168">
        <v>200</v>
      </c>
      <c r="Q16" s="168">
        <v>220.95</v>
      </c>
      <c r="R16" s="139"/>
      <c r="T16" s="168">
        <v>200</v>
      </c>
      <c r="U16" s="168">
        <v>85.9</v>
      </c>
      <c r="V16" s="139"/>
      <c r="W16" s="137"/>
      <c r="X16" s="168">
        <v>200</v>
      </c>
      <c r="Y16" s="168">
        <v>75.75</v>
      </c>
      <c r="Z16" s="139">
        <v>0</v>
      </c>
      <c r="AA16" s="137"/>
      <c r="AB16" s="168">
        <v>200</v>
      </c>
      <c r="AC16" s="168">
        <v>261.79000000000002</v>
      </c>
      <c r="AD16" s="139">
        <f t="shared" si="2"/>
        <v>0</v>
      </c>
      <c r="AF16" s="168">
        <v>200</v>
      </c>
      <c r="AG16" s="168">
        <v>200</v>
      </c>
      <c r="AH16" s="168">
        <v>227.84</v>
      </c>
      <c r="AI16" s="139">
        <f t="shared" si="0"/>
        <v>0</v>
      </c>
      <c r="AJ16" s="38"/>
      <c r="AK16" s="348">
        <v>200</v>
      </c>
      <c r="AL16" s="348">
        <v>1057.68</v>
      </c>
      <c r="AM16" s="289">
        <f t="shared" si="3"/>
        <v>0</v>
      </c>
      <c r="AO16" s="281">
        <v>200</v>
      </c>
      <c r="AP16" s="291">
        <v>83.2</v>
      </c>
      <c r="AQ16" s="289">
        <f t="shared" si="4"/>
        <v>0</v>
      </c>
      <c r="AS16" s="281">
        <v>200</v>
      </c>
      <c r="AT16" s="348">
        <v>0</v>
      </c>
      <c r="AU16" s="289">
        <f t="shared" si="5"/>
        <v>0</v>
      </c>
      <c r="AW16" s="109">
        <v>200</v>
      </c>
      <c r="AX16" s="292">
        <f t="shared" si="6"/>
        <v>0</v>
      </c>
      <c r="AY16" s="289">
        <f t="shared" si="7"/>
        <v>0</v>
      </c>
      <c r="AZ16" s="102"/>
    </row>
    <row r="17" spans="1:61" ht="14.25" x14ac:dyDescent="0.3">
      <c r="A17" s="66" t="s">
        <v>826</v>
      </c>
      <c r="B17" s="66">
        <v>5308</v>
      </c>
      <c r="C17" s="106" t="s">
        <v>1440</v>
      </c>
      <c r="D17" s="168">
        <v>0</v>
      </c>
      <c r="E17" s="168">
        <v>0</v>
      </c>
      <c r="F17" s="139"/>
      <c r="H17" s="168">
        <v>0</v>
      </c>
      <c r="I17" s="168">
        <v>0</v>
      </c>
      <c r="J17" s="139"/>
      <c r="L17" s="168">
        <v>0</v>
      </c>
      <c r="M17" s="168">
        <v>0</v>
      </c>
      <c r="N17" s="139"/>
      <c r="P17" s="168">
        <v>0</v>
      </c>
      <c r="Q17" s="168">
        <v>0</v>
      </c>
      <c r="R17" s="139"/>
      <c r="T17" s="168">
        <v>1300</v>
      </c>
      <c r="U17" s="168">
        <v>1287</v>
      </c>
      <c r="V17" s="139"/>
      <c r="W17" s="137"/>
      <c r="X17" s="168">
        <v>1300</v>
      </c>
      <c r="Y17" s="168">
        <v>894.1</v>
      </c>
      <c r="Z17" s="139">
        <v>0</v>
      </c>
      <c r="AA17" s="137"/>
      <c r="AB17" s="168">
        <v>1300</v>
      </c>
      <c r="AC17" s="168">
        <v>870.47</v>
      </c>
      <c r="AD17" s="139">
        <f>(AB17-X17)/X17</f>
        <v>0</v>
      </c>
      <c r="AF17" s="168">
        <v>1300</v>
      </c>
      <c r="AG17" s="168">
        <v>1300</v>
      </c>
      <c r="AH17" s="168">
        <v>975.27</v>
      </c>
      <c r="AI17" s="139">
        <f>(AG17-AB17)/AB17</f>
        <v>0</v>
      </c>
      <c r="AJ17" s="38"/>
      <c r="AK17" s="348">
        <v>1300</v>
      </c>
      <c r="AL17" s="348">
        <v>1090.18</v>
      </c>
      <c r="AM17" s="289">
        <f t="shared" si="3"/>
        <v>0</v>
      </c>
      <c r="AO17" s="281">
        <v>3203</v>
      </c>
      <c r="AP17" s="291">
        <v>1032.4000000000001</v>
      </c>
      <c r="AQ17" s="289">
        <f t="shared" si="4"/>
        <v>1.4638461538461538</v>
      </c>
      <c r="AS17" s="281">
        <v>3203</v>
      </c>
      <c r="AT17" s="348">
        <v>1085.3599999999999</v>
      </c>
      <c r="AU17" s="289">
        <f t="shared" si="5"/>
        <v>0</v>
      </c>
      <c r="AW17" s="109">
        <v>3203</v>
      </c>
      <c r="AX17" s="292">
        <f t="shared" si="6"/>
        <v>0</v>
      </c>
      <c r="AY17" s="289">
        <f t="shared" si="7"/>
        <v>0</v>
      </c>
      <c r="AZ17" s="102"/>
    </row>
    <row r="18" spans="1:61" ht="14.25" x14ac:dyDescent="0.3">
      <c r="A18" s="106" t="s">
        <v>620</v>
      </c>
      <c r="B18" s="66" t="str">
        <f t="shared" si="1"/>
        <v>5316</v>
      </c>
      <c r="C18" s="106" t="s">
        <v>1441</v>
      </c>
      <c r="D18" s="168">
        <v>11372</v>
      </c>
      <c r="E18" s="168">
        <v>9034.4</v>
      </c>
      <c r="F18" s="139"/>
      <c r="H18" s="168">
        <v>11656</v>
      </c>
      <c r="I18" s="168">
        <v>8602</v>
      </c>
      <c r="J18" s="139"/>
      <c r="L18" s="168">
        <v>12000</v>
      </c>
      <c r="M18" s="168">
        <v>10869</v>
      </c>
      <c r="N18" s="139"/>
      <c r="P18" s="168">
        <v>12000</v>
      </c>
      <c r="Q18" s="168">
        <v>8466.24</v>
      </c>
      <c r="R18" s="139"/>
      <c r="T18" s="168">
        <v>12000</v>
      </c>
      <c r="U18" s="168">
        <v>4396.75</v>
      </c>
      <c r="V18" s="139"/>
      <c r="W18" s="137"/>
      <c r="X18" s="168">
        <v>9515</v>
      </c>
      <c r="Y18" s="168">
        <v>3364.08</v>
      </c>
      <c r="Z18" s="139">
        <v>-0.20708333333333334</v>
      </c>
      <c r="AA18" s="137"/>
      <c r="AB18" s="168">
        <v>9515</v>
      </c>
      <c r="AC18" s="168">
        <v>5762.76</v>
      </c>
      <c r="AD18" s="139">
        <f t="shared" si="2"/>
        <v>0</v>
      </c>
      <c r="AF18" s="168">
        <v>9515</v>
      </c>
      <c r="AG18" s="168">
        <v>9515</v>
      </c>
      <c r="AH18" s="168">
        <v>8894.83</v>
      </c>
      <c r="AI18" s="139">
        <f t="shared" si="0"/>
        <v>0</v>
      </c>
      <c r="AJ18" s="38"/>
      <c r="AK18" s="348">
        <v>9515</v>
      </c>
      <c r="AL18" s="348">
        <v>6883.74</v>
      </c>
      <c r="AM18" s="289">
        <f t="shared" si="3"/>
        <v>0</v>
      </c>
      <c r="AO18" s="281">
        <v>13500</v>
      </c>
      <c r="AP18" s="291">
        <v>7896.06</v>
      </c>
      <c r="AQ18" s="289">
        <f t="shared" si="4"/>
        <v>0.41881240147136101</v>
      </c>
      <c r="AS18" s="281">
        <v>13500</v>
      </c>
      <c r="AT18" s="348">
        <v>329.81</v>
      </c>
      <c r="AU18" s="289">
        <f t="shared" si="5"/>
        <v>0</v>
      </c>
      <c r="AW18" s="109">
        <v>13837.5</v>
      </c>
      <c r="AX18" s="292">
        <f t="shared" si="6"/>
        <v>337.5</v>
      </c>
      <c r="AY18" s="289">
        <f t="shared" si="7"/>
        <v>2.5000000000000001E-2</v>
      </c>
      <c r="AZ18" s="102" t="s">
        <v>994</v>
      </c>
    </row>
    <row r="19" spans="1:61" s="135" customFormat="1" x14ac:dyDescent="0.25">
      <c r="A19" s="135" t="s">
        <v>621</v>
      </c>
      <c r="B19" s="138" t="str">
        <f t="shared" si="1"/>
        <v>5317</v>
      </c>
      <c r="C19" s="135" t="s">
        <v>1320</v>
      </c>
      <c r="D19" s="168">
        <v>1075</v>
      </c>
      <c r="E19" s="168">
        <v>1076.5</v>
      </c>
      <c r="F19" s="139"/>
      <c r="G19" s="137"/>
      <c r="H19" s="168">
        <v>1075</v>
      </c>
      <c r="I19" s="168">
        <v>402.5</v>
      </c>
      <c r="J19" s="139"/>
      <c r="K19" s="137"/>
      <c r="L19" s="168">
        <v>500</v>
      </c>
      <c r="M19" s="168">
        <v>856.5</v>
      </c>
      <c r="N19" s="139"/>
      <c r="O19" s="137"/>
      <c r="P19" s="168">
        <v>500</v>
      </c>
      <c r="Q19" s="168">
        <v>607.99</v>
      </c>
      <c r="R19" s="139"/>
      <c r="S19" s="137"/>
      <c r="T19" s="168">
        <v>500</v>
      </c>
      <c r="U19" s="168">
        <v>297</v>
      </c>
      <c r="V19" s="139"/>
      <c r="W19" s="137"/>
      <c r="X19" s="168">
        <v>709</v>
      </c>
      <c r="Y19" s="168">
        <v>523</v>
      </c>
      <c r="Z19" s="139">
        <v>0.41799999999999998</v>
      </c>
      <c r="AA19" s="137"/>
      <c r="AB19" s="168">
        <v>709</v>
      </c>
      <c r="AC19" s="168">
        <v>590</v>
      </c>
      <c r="AD19" s="139">
        <f t="shared" si="2"/>
        <v>0</v>
      </c>
      <c r="AE19" s="137"/>
      <c r="AF19" s="168">
        <v>709</v>
      </c>
      <c r="AG19" s="168">
        <v>709</v>
      </c>
      <c r="AH19" s="168">
        <v>312</v>
      </c>
      <c r="AI19" s="139">
        <f t="shared" si="0"/>
        <v>0</v>
      </c>
      <c r="AJ19" s="139"/>
      <c r="AK19" s="348">
        <v>709</v>
      </c>
      <c r="AL19" s="348">
        <v>691.7</v>
      </c>
      <c r="AM19" s="289">
        <f t="shared" si="3"/>
        <v>0</v>
      </c>
      <c r="AN19" s="290"/>
      <c r="AO19" s="292">
        <v>200</v>
      </c>
      <c r="AP19" s="291">
        <v>210</v>
      </c>
      <c r="AQ19" s="289">
        <f t="shared" si="4"/>
        <v>-0.71791255289139633</v>
      </c>
      <c r="AR19" s="290"/>
      <c r="AS19" s="292">
        <v>440</v>
      </c>
      <c r="AT19" s="348">
        <v>360</v>
      </c>
      <c r="AU19" s="289">
        <f t="shared" si="5"/>
        <v>1.2</v>
      </c>
      <c r="AV19" s="290"/>
      <c r="AW19" s="108">
        <v>440</v>
      </c>
      <c r="AX19" s="292">
        <f t="shared" si="6"/>
        <v>0</v>
      </c>
      <c r="AY19" s="289">
        <f t="shared" si="7"/>
        <v>0</v>
      </c>
      <c r="AZ19" s="421" t="s">
        <v>1641</v>
      </c>
    </row>
    <row r="20" spans="1:61" ht="14.25" x14ac:dyDescent="0.3">
      <c r="A20" s="106" t="s">
        <v>622</v>
      </c>
      <c r="B20" s="66" t="str">
        <f t="shared" si="1"/>
        <v>5344</v>
      </c>
      <c r="C20" s="106" t="s">
        <v>1205</v>
      </c>
      <c r="D20" s="168">
        <v>550</v>
      </c>
      <c r="E20" s="168">
        <v>151.05000000000001</v>
      </c>
      <c r="F20" s="139"/>
      <c r="H20" s="168">
        <v>550</v>
      </c>
      <c r="I20" s="168">
        <v>141.52000000000001</v>
      </c>
      <c r="J20" s="139"/>
      <c r="L20" s="168">
        <v>400</v>
      </c>
      <c r="M20" s="168">
        <v>102.52</v>
      </c>
      <c r="N20" s="139"/>
      <c r="P20" s="168">
        <v>400</v>
      </c>
      <c r="Q20" s="168">
        <v>103.74</v>
      </c>
      <c r="R20" s="139"/>
      <c r="T20" s="168">
        <v>400</v>
      </c>
      <c r="U20" s="168">
        <v>129.88</v>
      </c>
      <c r="V20" s="139"/>
      <c r="W20" s="137"/>
      <c r="X20" s="168">
        <v>200</v>
      </c>
      <c r="Y20" s="168">
        <v>85.67</v>
      </c>
      <c r="Z20" s="139">
        <v>-0.5</v>
      </c>
      <c r="AA20" s="137"/>
      <c r="AB20" s="168">
        <v>200</v>
      </c>
      <c r="AC20" s="168">
        <v>43.5</v>
      </c>
      <c r="AD20" s="139">
        <f t="shared" si="2"/>
        <v>0</v>
      </c>
      <c r="AF20" s="168">
        <v>200</v>
      </c>
      <c r="AG20" s="168">
        <v>200</v>
      </c>
      <c r="AH20" s="168">
        <v>180.26</v>
      </c>
      <c r="AI20" s="139">
        <f t="shared" si="0"/>
        <v>0</v>
      </c>
      <c r="AJ20" s="38"/>
      <c r="AK20" s="348">
        <v>200</v>
      </c>
      <c r="AL20" s="348">
        <v>46.56</v>
      </c>
      <c r="AM20" s="289">
        <f t="shared" si="3"/>
        <v>0</v>
      </c>
      <c r="AO20" s="281">
        <v>200</v>
      </c>
      <c r="AP20" s="291">
        <v>70.45</v>
      </c>
      <c r="AQ20" s="289">
        <f t="shared" si="4"/>
        <v>0</v>
      </c>
      <c r="AS20" s="281">
        <v>200</v>
      </c>
      <c r="AT20" s="348">
        <v>6.95</v>
      </c>
      <c r="AU20" s="289">
        <f t="shared" si="5"/>
        <v>0</v>
      </c>
      <c r="AW20" s="109">
        <v>200</v>
      </c>
      <c r="AX20" s="292">
        <f t="shared" si="6"/>
        <v>0</v>
      </c>
      <c r="AY20" s="289">
        <f t="shared" si="7"/>
        <v>0</v>
      </c>
      <c r="AZ20" s="102"/>
    </row>
    <row r="21" spans="1:61" x14ac:dyDescent="0.25">
      <c r="A21" s="106" t="s">
        <v>623</v>
      </c>
      <c r="B21" s="66" t="str">
        <f t="shared" si="1"/>
        <v>5399</v>
      </c>
      <c r="C21" s="106" t="s">
        <v>1206</v>
      </c>
      <c r="D21" s="168">
        <v>500</v>
      </c>
      <c r="E21" s="168">
        <v>323.31</v>
      </c>
      <c r="F21" s="139"/>
      <c r="H21" s="168">
        <v>608</v>
      </c>
      <c r="I21" s="168">
        <v>121.95</v>
      </c>
      <c r="J21" s="139"/>
      <c r="L21" s="168">
        <v>350</v>
      </c>
      <c r="M21" s="168">
        <v>100</v>
      </c>
      <c r="N21" s="139"/>
      <c r="P21" s="168">
        <v>350</v>
      </c>
      <c r="Q21" s="168">
        <v>150</v>
      </c>
      <c r="R21" s="139"/>
      <c r="T21" s="168">
        <v>350</v>
      </c>
      <c r="U21" s="168">
        <v>656.25</v>
      </c>
      <c r="V21" s="139"/>
      <c r="W21" s="137"/>
      <c r="X21" s="168">
        <v>350</v>
      </c>
      <c r="Y21" s="168">
        <v>0</v>
      </c>
      <c r="Z21" s="139">
        <v>0</v>
      </c>
      <c r="AA21" s="137"/>
      <c r="AB21" s="168">
        <v>350</v>
      </c>
      <c r="AC21" s="168">
        <v>300</v>
      </c>
      <c r="AD21" s="139">
        <f t="shared" si="2"/>
        <v>0</v>
      </c>
      <c r="AF21" s="168">
        <v>350</v>
      </c>
      <c r="AG21" s="168">
        <v>350</v>
      </c>
      <c r="AH21" s="168">
        <v>82.84</v>
      </c>
      <c r="AI21" s="139">
        <f t="shared" si="0"/>
        <v>0</v>
      </c>
      <c r="AJ21" s="38"/>
      <c r="AK21" s="348">
        <v>350</v>
      </c>
      <c r="AL21" s="348">
        <v>0</v>
      </c>
      <c r="AM21" s="289">
        <f t="shared" si="3"/>
        <v>0</v>
      </c>
      <c r="AO21" s="281">
        <v>350</v>
      </c>
      <c r="AP21" s="291">
        <v>0</v>
      </c>
      <c r="AQ21" s="289">
        <f t="shared" si="4"/>
        <v>0</v>
      </c>
      <c r="AS21" s="281">
        <v>350</v>
      </c>
      <c r="AT21" s="348">
        <v>30</v>
      </c>
      <c r="AU21" s="289">
        <f t="shared" si="5"/>
        <v>0</v>
      </c>
      <c r="AW21" s="109">
        <v>350</v>
      </c>
      <c r="AX21" s="292">
        <f t="shared" si="6"/>
        <v>0</v>
      </c>
      <c r="AY21" s="289">
        <f t="shared" si="7"/>
        <v>0</v>
      </c>
      <c r="AZ21" s="140" t="s">
        <v>886</v>
      </c>
    </row>
    <row r="22" spans="1:61" x14ac:dyDescent="0.25">
      <c r="A22" s="106" t="s">
        <v>624</v>
      </c>
      <c r="B22" s="66" t="str">
        <f t="shared" si="1"/>
        <v>5420</v>
      </c>
      <c r="C22" s="106" t="s">
        <v>1099</v>
      </c>
      <c r="D22" s="168">
        <v>200</v>
      </c>
      <c r="E22" s="168">
        <v>355.58</v>
      </c>
      <c r="F22" s="139"/>
      <c r="H22" s="168">
        <v>200</v>
      </c>
      <c r="I22" s="168">
        <v>46.24</v>
      </c>
      <c r="J22" s="139"/>
      <c r="L22" s="168">
        <v>150</v>
      </c>
      <c r="M22" s="168">
        <v>42.61</v>
      </c>
      <c r="N22" s="139"/>
      <c r="P22" s="168">
        <v>150</v>
      </c>
      <c r="Q22" s="168">
        <v>24.99</v>
      </c>
      <c r="R22" s="139"/>
      <c r="T22" s="168">
        <v>150</v>
      </c>
      <c r="U22" s="168">
        <v>193.66</v>
      </c>
      <c r="V22" s="139"/>
      <c r="W22" s="137"/>
      <c r="X22" s="168">
        <v>100</v>
      </c>
      <c r="Y22" s="168">
        <v>0</v>
      </c>
      <c r="Z22" s="139">
        <v>-0.33333333333333331</v>
      </c>
      <c r="AA22" s="137"/>
      <c r="AB22" s="168">
        <v>100</v>
      </c>
      <c r="AC22" s="168">
        <v>2.42</v>
      </c>
      <c r="AD22" s="139">
        <f t="shared" si="2"/>
        <v>0</v>
      </c>
      <c r="AF22" s="168">
        <v>100</v>
      </c>
      <c r="AG22" s="168">
        <v>100</v>
      </c>
      <c r="AH22" s="168">
        <v>2.42</v>
      </c>
      <c r="AI22" s="139">
        <f t="shared" si="0"/>
        <v>0</v>
      </c>
      <c r="AJ22" s="38"/>
      <c r="AK22" s="348">
        <v>100</v>
      </c>
      <c r="AL22" s="348">
        <v>24.62</v>
      </c>
      <c r="AM22" s="289">
        <f t="shared" si="3"/>
        <v>0</v>
      </c>
      <c r="AO22" s="281">
        <v>100</v>
      </c>
      <c r="AP22" s="291">
        <v>0</v>
      </c>
      <c r="AQ22" s="289">
        <f t="shared" si="4"/>
        <v>0</v>
      </c>
      <c r="AS22" s="281">
        <v>100</v>
      </c>
      <c r="AT22" s="348">
        <v>110.55</v>
      </c>
      <c r="AU22" s="289">
        <f t="shared" si="5"/>
        <v>0</v>
      </c>
      <c r="AW22" s="109">
        <v>100</v>
      </c>
      <c r="AX22" s="292">
        <f t="shared" si="6"/>
        <v>0</v>
      </c>
      <c r="AY22" s="289">
        <f t="shared" si="7"/>
        <v>0</v>
      </c>
      <c r="AZ22" s="111"/>
    </row>
    <row r="23" spans="1:61" ht="14.25" x14ac:dyDescent="0.3">
      <c r="A23" s="106" t="s">
        <v>625</v>
      </c>
      <c r="B23" s="66" t="str">
        <f t="shared" si="1"/>
        <v>5589</v>
      </c>
      <c r="C23" s="106" t="s">
        <v>1208</v>
      </c>
      <c r="D23" s="168">
        <v>0</v>
      </c>
      <c r="E23" s="168">
        <v>0</v>
      </c>
      <c r="F23" s="139"/>
      <c r="H23" s="168">
        <v>108</v>
      </c>
      <c r="I23" s="168">
        <v>56.5</v>
      </c>
      <c r="J23" s="139"/>
      <c r="L23" s="168">
        <v>100</v>
      </c>
      <c r="M23" s="168">
        <v>388.9</v>
      </c>
      <c r="N23" s="139"/>
      <c r="P23" s="168">
        <v>100</v>
      </c>
      <c r="Q23" s="168">
        <v>134.43</v>
      </c>
      <c r="R23" s="139"/>
      <c r="T23" s="168">
        <v>100</v>
      </c>
      <c r="U23" s="168">
        <v>0</v>
      </c>
      <c r="V23" s="139"/>
      <c r="W23" s="137"/>
      <c r="X23" s="168">
        <v>50</v>
      </c>
      <c r="Y23" s="168">
        <v>4.99</v>
      </c>
      <c r="Z23" s="139">
        <v>-0.5</v>
      </c>
      <c r="AA23" s="137"/>
      <c r="AB23" s="168">
        <v>50</v>
      </c>
      <c r="AC23" s="168">
        <v>87.14</v>
      </c>
      <c r="AD23" s="139">
        <f t="shared" si="2"/>
        <v>0</v>
      </c>
      <c r="AF23" s="168">
        <v>50</v>
      </c>
      <c r="AG23" s="168">
        <v>50</v>
      </c>
      <c r="AH23" s="168">
        <v>213.45</v>
      </c>
      <c r="AI23" s="139">
        <f t="shared" si="0"/>
        <v>0</v>
      </c>
      <c r="AJ23" s="38"/>
      <c r="AK23" s="348">
        <v>50</v>
      </c>
      <c r="AL23" s="348">
        <v>0</v>
      </c>
      <c r="AM23" s="289">
        <f t="shared" si="3"/>
        <v>0</v>
      </c>
      <c r="AO23" s="281">
        <v>50</v>
      </c>
      <c r="AP23" s="291">
        <v>140</v>
      </c>
      <c r="AQ23" s="289">
        <f t="shared" si="4"/>
        <v>0</v>
      </c>
      <c r="AS23" s="281">
        <v>50</v>
      </c>
      <c r="AT23" s="348">
        <v>45</v>
      </c>
      <c r="AU23" s="289">
        <f t="shared" si="5"/>
        <v>0</v>
      </c>
      <c r="AW23" s="109">
        <v>50</v>
      </c>
      <c r="AX23" s="292">
        <f t="shared" si="6"/>
        <v>0</v>
      </c>
      <c r="AY23" s="289">
        <f t="shared" si="7"/>
        <v>0</v>
      </c>
      <c r="AZ23" s="102" t="s">
        <v>756</v>
      </c>
    </row>
    <row r="24" spans="1:61" ht="14.25" x14ac:dyDescent="0.3">
      <c r="A24" s="106" t="s">
        <v>626</v>
      </c>
      <c r="B24" s="66" t="str">
        <f t="shared" si="1"/>
        <v>5710</v>
      </c>
      <c r="C24" s="106" t="s">
        <v>1209</v>
      </c>
      <c r="D24" s="168">
        <v>1000</v>
      </c>
      <c r="E24" s="168">
        <v>1351.4</v>
      </c>
      <c r="F24" s="139"/>
      <c r="H24" s="168">
        <v>1000</v>
      </c>
      <c r="I24" s="168">
        <v>406.47</v>
      </c>
      <c r="J24" s="139"/>
      <c r="L24" s="168">
        <v>500</v>
      </c>
      <c r="M24" s="168">
        <v>1012.37</v>
      </c>
      <c r="N24" s="139"/>
      <c r="P24" s="168">
        <v>500</v>
      </c>
      <c r="Q24" s="168">
        <v>287.72000000000003</v>
      </c>
      <c r="R24" s="139"/>
      <c r="T24" s="168">
        <v>500</v>
      </c>
      <c r="U24" s="168">
        <v>441</v>
      </c>
      <c r="V24" s="139"/>
      <c r="W24" s="137"/>
      <c r="X24" s="168">
        <v>500</v>
      </c>
      <c r="Y24" s="168">
        <v>658</v>
      </c>
      <c r="Z24" s="139">
        <v>0</v>
      </c>
      <c r="AA24" s="137"/>
      <c r="AB24" s="168">
        <v>500</v>
      </c>
      <c r="AC24" s="168">
        <v>841.91</v>
      </c>
      <c r="AD24" s="139">
        <f t="shared" si="2"/>
        <v>0</v>
      </c>
      <c r="AF24" s="168">
        <v>500</v>
      </c>
      <c r="AG24" s="168">
        <v>500</v>
      </c>
      <c r="AH24" s="168">
        <v>1486.16</v>
      </c>
      <c r="AI24" s="139">
        <f t="shared" si="0"/>
        <v>0</v>
      </c>
      <c r="AJ24" s="38"/>
      <c r="AK24" s="348">
        <v>500</v>
      </c>
      <c r="AL24" s="348">
        <v>169.72</v>
      </c>
      <c r="AM24" s="289">
        <f t="shared" si="3"/>
        <v>0</v>
      </c>
      <c r="AO24" s="281">
        <v>500</v>
      </c>
      <c r="AP24" s="291">
        <v>93</v>
      </c>
      <c r="AQ24" s="289">
        <f t="shared" si="4"/>
        <v>0</v>
      </c>
      <c r="AS24" s="281">
        <v>500</v>
      </c>
      <c r="AT24" s="348">
        <v>0</v>
      </c>
      <c r="AU24" s="289">
        <f t="shared" si="5"/>
        <v>0</v>
      </c>
      <c r="AW24" s="109">
        <v>500</v>
      </c>
      <c r="AX24" s="292">
        <f t="shared" si="6"/>
        <v>0</v>
      </c>
      <c r="AY24" s="289">
        <f t="shared" si="7"/>
        <v>0</v>
      </c>
      <c r="AZ24" s="102" t="s">
        <v>757</v>
      </c>
    </row>
    <row r="25" spans="1:61" s="347" customFormat="1" ht="14.25" x14ac:dyDescent="0.3">
      <c r="B25" s="349">
        <v>5711</v>
      </c>
      <c r="C25" s="347" t="s">
        <v>1210</v>
      </c>
      <c r="D25" s="348"/>
      <c r="E25" s="348"/>
      <c r="F25" s="289"/>
      <c r="G25" s="290"/>
      <c r="H25" s="348"/>
      <c r="I25" s="348"/>
      <c r="J25" s="289"/>
      <c r="K25" s="290"/>
      <c r="L25" s="348"/>
      <c r="M25" s="348"/>
      <c r="N25" s="289"/>
      <c r="O25" s="290"/>
      <c r="P25" s="348"/>
      <c r="Q25" s="348"/>
      <c r="R25" s="289"/>
      <c r="S25" s="290"/>
      <c r="T25" s="348"/>
      <c r="U25" s="348"/>
      <c r="V25" s="289"/>
      <c r="W25" s="290"/>
      <c r="X25" s="348"/>
      <c r="Y25" s="348"/>
      <c r="Z25" s="289"/>
      <c r="AA25" s="290"/>
      <c r="AB25" s="348"/>
      <c r="AC25" s="348"/>
      <c r="AD25" s="289"/>
      <c r="AE25" s="290"/>
      <c r="AF25" s="348"/>
      <c r="AG25" s="348"/>
      <c r="AH25" s="348"/>
      <c r="AI25" s="289"/>
      <c r="AJ25" s="289"/>
      <c r="AK25" s="348"/>
      <c r="AL25" s="348"/>
      <c r="AM25" s="289"/>
      <c r="AN25" s="290"/>
      <c r="AO25" s="281"/>
      <c r="AP25" s="348">
        <v>11.6</v>
      </c>
      <c r="AQ25" s="289"/>
      <c r="AR25" s="290"/>
      <c r="AS25" s="281"/>
      <c r="AT25" s="348"/>
      <c r="AU25" s="289"/>
      <c r="AV25" s="290"/>
      <c r="AW25" s="211"/>
      <c r="AX25" s="292">
        <f t="shared" si="6"/>
        <v>0</v>
      </c>
      <c r="AY25" s="289"/>
      <c r="AZ25" s="339"/>
    </row>
    <row r="26" spans="1:61" ht="14.25" x14ac:dyDescent="0.3">
      <c r="A26" s="106" t="s">
        <v>627</v>
      </c>
      <c r="B26" s="66" t="str">
        <f t="shared" si="1"/>
        <v>5730</v>
      </c>
      <c r="C26" s="106" t="s">
        <v>1199</v>
      </c>
      <c r="D26" s="168">
        <v>360</v>
      </c>
      <c r="E26" s="168">
        <v>175</v>
      </c>
      <c r="F26" s="139"/>
      <c r="H26" s="168">
        <v>360</v>
      </c>
      <c r="I26" s="168">
        <v>135</v>
      </c>
      <c r="J26" s="139"/>
      <c r="L26" s="168">
        <v>125</v>
      </c>
      <c r="M26" s="168">
        <v>245</v>
      </c>
      <c r="N26" s="139"/>
      <c r="P26" s="168">
        <v>125</v>
      </c>
      <c r="Q26" s="168">
        <v>185</v>
      </c>
      <c r="R26" s="139"/>
      <c r="T26" s="168">
        <v>305</v>
      </c>
      <c r="U26" s="168">
        <v>280</v>
      </c>
      <c r="V26" s="139"/>
      <c r="W26" s="137"/>
      <c r="X26" s="168">
        <v>230</v>
      </c>
      <c r="Y26" s="168">
        <v>285</v>
      </c>
      <c r="Z26" s="139">
        <v>-0.24590163934426229</v>
      </c>
      <c r="AA26" s="137"/>
      <c r="AB26" s="168">
        <v>230</v>
      </c>
      <c r="AC26" s="168">
        <v>245</v>
      </c>
      <c r="AD26" s="139">
        <f t="shared" si="2"/>
        <v>0</v>
      </c>
      <c r="AF26" s="168">
        <v>230</v>
      </c>
      <c r="AG26" s="168">
        <v>230</v>
      </c>
      <c r="AH26" s="168">
        <v>390</v>
      </c>
      <c r="AI26" s="139">
        <f t="shared" si="0"/>
        <v>0</v>
      </c>
      <c r="AJ26" s="38"/>
      <c r="AK26" s="348">
        <v>230</v>
      </c>
      <c r="AL26" s="348">
        <v>55</v>
      </c>
      <c r="AM26" s="289">
        <f t="shared" si="3"/>
        <v>0</v>
      </c>
      <c r="AO26" s="281">
        <v>210</v>
      </c>
      <c r="AP26" s="291">
        <v>60</v>
      </c>
      <c r="AQ26" s="289">
        <f t="shared" si="4"/>
        <v>-8.6956521739130432E-2</v>
      </c>
      <c r="AS26" s="281">
        <v>210</v>
      </c>
      <c r="AT26" s="348">
        <v>55</v>
      </c>
      <c r="AU26" s="289">
        <f t="shared" si="5"/>
        <v>0</v>
      </c>
      <c r="AW26" s="109">
        <v>210</v>
      </c>
      <c r="AX26" s="292">
        <f t="shared" si="6"/>
        <v>0</v>
      </c>
      <c r="AY26" s="289">
        <f t="shared" si="7"/>
        <v>0</v>
      </c>
      <c r="AZ26" s="102" t="s">
        <v>995</v>
      </c>
    </row>
    <row r="27" spans="1:61" s="64" customFormat="1" x14ac:dyDescent="0.25">
      <c r="A27" s="142"/>
      <c r="B27" s="142"/>
      <c r="C27" s="142" t="s">
        <v>168</v>
      </c>
      <c r="D27" s="143">
        <f>SUM(D12:D26)</f>
        <v>19107.669999999998</v>
      </c>
      <c r="E27" s="143">
        <f>SUM(E12:E26)</f>
        <v>14950.029999999997</v>
      </c>
      <c r="F27" s="145"/>
      <c r="G27" s="142"/>
      <c r="H27" s="143">
        <f>SUM(H12:H26)</f>
        <v>19717</v>
      </c>
      <c r="I27" s="143">
        <f>SUM(I12:I26)</f>
        <v>12275.25</v>
      </c>
      <c r="J27" s="145">
        <f>(H27-D27)/D27</f>
        <v>3.1889288437575165E-2</v>
      </c>
      <c r="K27" s="142"/>
      <c r="L27" s="143">
        <f>SUM(L12:L26)</f>
        <v>17125</v>
      </c>
      <c r="M27" s="143">
        <f>SUM(M12:M26)</f>
        <v>15745.000000000002</v>
      </c>
      <c r="N27" s="145">
        <f>(L27-H27)/H27</f>
        <v>-0.1314601612821423</v>
      </c>
      <c r="O27" s="142"/>
      <c r="P27" s="143">
        <f>SUM(P12:P26)</f>
        <v>17125</v>
      </c>
      <c r="Q27" s="143">
        <f>SUM(Q12:Q26)</f>
        <v>12247.059999999998</v>
      </c>
      <c r="R27" s="145">
        <f>(P27-L27)/L27</f>
        <v>0</v>
      </c>
      <c r="S27" s="142"/>
      <c r="T27" s="143">
        <f>SUM(T12:T26)</f>
        <v>18605</v>
      </c>
      <c r="U27" s="143">
        <f>SUM(U12:U26)</f>
        <v>10066.76</v>
      </c>
      <c r="V27" s="145">
        <f>(T27-P27)/P27</f>
        <v>8.6423357664233577E-2</v>
      </c>
      <c r="W27" s="142"/>
      <c r="X27" s="143">
        <f>SUM(X12:X26)</f>
        <v>15764</v>
      </c>
      <c r="Y27" s="143">
        <f>SUM(Y12:Y26)</f>
        <v>8200.09</v>
      </c>
      <c r="Z27" s="145">
        <f>(X27-T27)/T27</f>
        <v>-0.15270088685837141</v>
      </c>
      <c r="AA27" s="142"/>
      <c r="AB27" s="143">
        <f>SUM(AB12:AB26)</f>
        <v>15764</v>
      </c>
      <c r="AC27" s="143">
        <f>SUM(AC12:AC26)</f>
        <v>11607.49</v>
      </c>
      <c r="AD27" s="144">
        <f>(AB27-X27)/X27</f>
        <v>0</v>
      </c>
      <c r="AE27" s="142"/>
      <c r="AF27" s="143">
        <f>SUM(AF12:AF26)</f>
        <v>15764</v>
      </c>
      <c r="AG27" s="143">
        <f>SUM(AG12:AG26)</f>
        <v>15764</v>
      </c>
      <c r="AH27" s="143">
        <f>SUM(AH12:AH26)</f>
        <v>15649.820000000002</v>
      </c>
      <c r="AI27" s="144">
        <f t="shared" si="0"/>
        <v>0</v>
      </c>
      <c r="AJ27" s="144"/>
      <c r="AK27" s="294">
        <f>SUM(AK12:AK26)</f>
        <v>15764</v>
      </c>
      <c r="AL27" s="294">
        <f>SUM(AL12:AL26)</f>
        <v>11826.7</v>
      </c>
      <c r="AM27" s="144">
        <f t="shared" si="3"/>
        <v>0</v>
      </c>
      <c r="AN27" s="142"/>
      <c r="AO27" s="294">
        <f>SUM(AO12:AO26)</f>
        <v>21173</v>
      </c>
      <c r="AP27" s="294">
        <f>SUM(AP12:AP26)</f>
        <v>10871.710000000001</v>
      </c>
      <c r="AQ27" s="144">
        <f t="shared" si="4"/>
        <v>0.34312357269728494</v>
      </c>
      <c r="AR27" s="142"/>
      <c r="AS27" s="294">
        <f>SUM(AS12:AS26)</f>
        <v>21413</v>
      </c>
      <c r="AT27" s="294">
        <f>SUM(AT12:AT26)</f>
        <v>2112.67</v>
      </c>
      <c r="AU27" s="144">
        <f t="shared" si="5"/>
        <v>1.1335191045199075E-2</v>
      </c>
      <c r="AV27" s="142"/>
      <c r="AW27" s="143">
        <f>SUM(AW12:AW26)</f>
        <v>21750.5</v>
      </c>
      <c r="AX27" s="294">
        <f>SUM(AX12:AX26)</f>
        <v>337.5</v>
      </c>
      <c r="AY27" s="144">
        <f t="shared" si="7"/>
        <v>1.5761453322747865E-2</v>
      </c>
      <c r="AZ27" s="142"/>
    </row>
    <row r="28" spans="1:61" s="135" customFormat="1" x14ac:dyDescent="0.25">
      <c r="D28" s="62"/>
      <c r="E28" s="62"/>
      <c r="F28" s="289"/>
      <c r="G28" s="137"/>
      <c r="H28" s="62"/>
      <c r="I28" s="62"/>
      <c r="J28" s="289"/>
      <c r="K28" s="137"/>
      <c r="L28" s="62"/>
      <c r="M28" s="62"/>
      <c r="N28" s="289"/>
      <c r="O28" s="137"/>
      <c r="P28" s="62"/>
      <c r="Q28" s="62"/>
      <c r="R28" s="289"/>
      <c r="S28" s="137"/>
      <c r="T28" s="62"/>
      <c r="U28" s="62"/>
      <c r="V28" s="289"/>
      <c r="W28" s="137"/>
      <c r="X28" s="62"/>
      <c r="Y28" s="62"/>
      <c r="Z28" s="139"/>
      <c r="AA28" s="137"/>
      <c r="AB28" s="62"/>
      <c r="AC28" s="62"/>
      <c r="AD28" s="139"/>
      <c r="AE28" s="137"/>
      <c r="AF28" s="62"/>
      <c r="AG28" s="62"/>
      <c r="AH28" s="62"/>
      <c r="AI28" s="139"/>
      <c r="AJ28" s="139"/>
      <c r="AK28" s="62"/>
      <c r="AL28" s="62"/>
      <c r="AM28" s="289"/>
      <c r="AN28" s="290"/>
      <c r="AO28" s="62"/>
      <c r="AP28" s="62"/>
      <c r="AQ28" s="289"/>
      <c r="AR28" s="290"/>
      <c r="AS28" s="62"/>
      <c r="AT28" s="62"/>
      <c r="AU28" s="289"/>
      <c r="AV28" s="290"/>
      <c r="AW28" s="136"/>
      <c r="AX28" s="136"/>
      <c r="AY28" s="289"/>
    </row>
    <row r="29" spans="1:61" s="64" customFormat="1" ht="12.75" x14ac:dyDescent="0.2">
      <c r="A29" s="151"/>
      <c r="B29" s="151"/>
      <c r="C29" s="156" t="s">
        <v>169</v>
      </c>
      <c r="D29" s="153">
        <f>D9+D27</f>
        <v>57002</v>
      </c>
      <c r="E29" s="153">
        <f>E9+E27</f>
        <v>52844.36</v>
      </c>
      <c r="F29" s="154"/>
      <c r="G29" s="151"/>
      <c r="H29" s="153">
        <f>H9+H27</f>
        <v>59741</v>
      </c>
      <c r="I29" s="153">
        <f>I9+I27</f>
        <v>52052.85</v>
      </c>
      <c r="J29" s="154">
        <f>(H29-D29)/D29</f>
        <v>4.8050945580856812E-2</v>
      </c>
      <c r="K29" s="151"/>
      <c r="L29" s="153">
        <f>L9+L27</f>
        <v>59669.86</v>
      </c>
      <c r="M29" s="153">
        <f>M9+M27</f>
        <v>58211.24</v>
      </c>
      <c r="N29" s="154">
        <f>(L29-H29)/H29</f>
        <v>-1.1908069834786733E-3</v>
      </c>
      <c r="O29" s="151"/>
      <c r="P29" s="153">
        <f>P9+P27</f>
        <v>62097.16</v>
      </c>
      <c r="Q29" s="153">
        <f>Q9+Q27</f>
        <v>57052.659999999996</v>
      </c>
      <c r="R29" s="154">
        <f>(P29-L29)/L29</f>
        <v>4.0678828473872788E-2</v>
      </c>
      <c r="S29" s="151"/>
      <c r="T29" s="153">
        <f>T9+T27</f>
        <v>65816.540000000008</v>
      </c>
      <c r="U29" s="153">
        <f>U9+U27</f>
        <v>57357.37</v>
      </c>
      <c r="V29" s="154">
        <f>(T29-P29)/P29</f>
        <v>5.9896136956988123E-2</v>
      </c>
      <c r="W29" s="151"/>
      <c r="X29" s="153">
        <f>X9+X27</f>
        <v>73366.06</v>
      </c>
      <c r="Y29" s="153">
        <f>Y9+Y27</f>
        <v>65832.78</v>
      </c>
      <c r="Z29" s="154">
        <f>(X29-T29)/T29</f>
        <v>0.11470551323421116</v>
      </c>
      <c r="AA29" s="151"/>
      <c r="AB29" s="153">
        <f>AB9+AB27</f>
        <v>75636.649999999994</v>
      </c>
      <c r="AC29" s="153">
        <f>AC9+AC27</f>
        <v>71480.150000000009</v>
      </c>
      <c r="AD29" s="154">
        <f>(AB29-X29)/X29</f>
        <v>3.0948779312941113E-2</v>
      </c>
      <c r="AE29" s="151"/>
      <c r="AF29" s="153">
        <f>AF9+AF27</f>
        <v>78395.42</v>
      </c>
      <c r="AG29" s="280">
        <f>AG9+AG27</f>
        <v>81884.989999999991</v>
      </c>
      <c r="AH29" s="153">
        <f>AH9+AH27</f>
        <v>79273.5</v>
      </c>
      <c r="AI29" s="154">
        <f t="shared" si="0"/>
        <v>8.2609951657033956E-2</v>
      </c>
      <c r="AJ29" s="154"/>
      <c r="AK29" s="295">
        <f>AK9+AK27</f>
        <v>83767.53</v>
      </c>
      <c r="AL29" s="295">
        <f>AL9+AL27</f>
        <v>79577.95</v>
      </c>
      <c r="AM29" s="154">
        <f t="shared" si="3"/>
        <v>2.2990049824760415E-2</v>
      </c>
      <c r="AN29" s="151"/>
      <c r="AO29" s="295">
        <f>AO9+AO27</f>
        <v>90634.290000000008</v>
      </c>
      <c r="AP29" s="295">
        <f>AP9+AP27</f>
        <v>80590.830000000016</v>
      </c>
      <c r="AQ29" s="154">
        <f>(AO29-AK29)/AK29</f>
        <v>8.1974005918522483E-2</v>
      </c>
      <c r="AR29" s="151"/>
      <c r="AS29" s="295">
        <f>AS9+AS27</f>
        <v>91889.189999999988</v>
      </c>
      <c r="AT29" s="295">
        <f>AT9+AT27</f>
        <v>35729.78</v>
      </c>
      <c r="AU29" s="154">
        <f>(AS29-AO29)/AO29</f>
        <v>1.384575308087016E-2</v>
      </c>
      <c r="AV29" s="151"/>
      <c r="AW29" s="153" t="e">
        <f>AW9+AW27</f>
        <v>#REF!</v>
      </c>
      <c r="AX29" s="153" t="e">
        <f>AX9+AX27</f>
        <v>#REF!</v>
      </c>
      <c r="AY29" s="154" t="e">
        <f>(AW29-AS29)/AS29</f>
        <v>#REF!</v>
      </c>
      <c r="AZ29" s="156"/>
    </row>
    <row r="30" spans="1:61" x14ac:dyDescent="0.25">
      <c r="D30" s="67"/>
      <c r="H30" s="67"/>
      <c r="L30" s="67"/>
      <c r="P30" s="67"/>
      <c r="T30" s="67"/>
      <c r="X30" s="67"/>
      <c r="AB30" s="67"/>
      <c r="AF30" s="67"/>
      <c r="AG30" s="67"/>
      <c r="AK30" s="296"/>
      <c r="AO30" s="296"/>
      <c r="AS30" s="296"/>
      <c r="AY30" s="347"/>
    </row>
    <row r="31" spans="1:61" s="61" customFormat="1" thickBot="1" x14ac:dyDescent="0.25">
      <c r="C31" s="61" t="s">
        <v>170</v>
      </c>
      <c r="D31" s="69"/>
      <c r="E31" s="68">
        <f>D29-E29</f>
        <v>4157.6399999999994</v>
      </c>
      <c r="G31" s="65"/>
      <c r="H31" s="69"/>
      <c r="I31" s="68">
        <f>H29-I29</f>
        <v>7688.1500000000015</v>
      </c>
      <c r="K31" s="65"/>
      <c r="L31" s="69"/>
      <c r="M31" s="68">
        <f>L29-M29</f>
        <v>1458.6200000000026</v>
      </c>
      <c r="O31" s="65"/>
      <c r="P31" s="69"/>
      <c r="Q31" s="68">
        <f>P29-Q29</f>
        <v>5044.5000000000073</v>
      </c>
      <c r="S31" s="65"/>
      <c r="T31" s="69"/>
      <c r="U31" s="68">
        <f>T29-U29</f>
        <v>8459.1700000000055</v>
      </c>
      <c r="W31" s="65"/>
      <c r="X31" s="69"/>
      <c r="Y31" s="68">
        <f>X29-Y29</f>
        <v>7533.2799999999988</v>
      </c>
      <c r="AA31" s="65"/>
      <c r="AB31" s="69"/>
      <c r="AC31" s="68">
        <f>AB29-AC29</f>
        <v>4156.4999999999854</v>
      </c>
      <c r="AE31" s="65"/>
      <c r="AF31" s="69"/>
      <c r="AG31" s="69"/>
      <c r="AH31" s="68">
        <f>AG29-AH29</f>
        <v>2611.4899999999907</v>
      </c>
      <c r="AK31" s="69"/>
      <c r="AL31" s="68">
        <f>AK29-AL29</f>
        <v>4189.5800000000017</v>
      </c>
      <c r="AN31" s="65"/>
      <c r="AO31" s="69"/>
      <c r="AP31" s="68">
        <f>AO29-AP29</f>
        <v>10043.459999999992</v>
      </c>
      <c r="AR31" s="65"/>
      <c r="AS31" s="69"/>
      <c r="AT31" s="68">
        <f>AS29-AT29</f>
        <v>56159.409999999989</v>
      </c>
      <c r="AV31" s="65"/>
      <c r="AW31" s="70"/>
      <c r="AX31" s="70"/>
    </row>
    <row r="32" spans="1:61" ht="14.25" thickTop="1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W32" s="163" t="s">
        <v>947</v>
      </c>
      <c r="AX32" s="164"/>
      <c r="AY32" s="165"/>
      <c r="AZ32" s="135"/>
      <c r="BA32" s="61"/>
      <c r="BB32" s="61"/>
      <c r="BC32" s="61"/>
      <c r="BD32" s="61"/>
      <c r="BE32" s="135"/>
      <c r="BF32" s="135"/>
      <c r="BG32" s="135"/>
      <c r="BH32" s="135"/>
      <c r="BI32" s="135"/>
    </row>
    <row r="33" spans="4:45" x14ac:dyDescent="0.25">
      <c r="D33" s="67"/>
      <c r="H33" s="67"/>
      <c r="L33" s="67"/>
      <c r="P33" s="67"/>
      <c r="T33" s="67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H34" s="67"/>
      <c r="L34" s="67"/>
      <c r="P34" s="67"/>
      <c r="T34" s="67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296" t="s">
        <v>1128</v>
      </c>
      <c r="E65" s="135">
        <v>30.35</v>
      </c>
      <c r="F65" s="135">
        <v>25</v>
      </c>
      <c r="G65" s="290"/>
      <c r="H65" s="296"/>
      <c r="I65" s="287"/>
      <c r="J65" s="28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1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Z370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customWidth="1"/>
    <col min="2" max="2" width="5" style="106" customWidth="1"/>
    <col min="3" max="3" width="32" style="106" customWidth="1"/>
    <col min="4" max="5" width="11.5703125" style="135" bestFit="1" customWidth="1"/>
    <col min="6" max="6" width="5.28515625" style="135" bestFit="1" customWidth="1"/>
    <col min="7" max="7" width="1.85546875" style="137" customWidth="1"/>
    <col min="8" max="9" width="11.5703125" style="135" bestFit="1" customWidth="1"/>
    <col min="10" max="10" width="6.140625" style="135" bestFit="1" customWidth="1"/>
    <col min="11" max="11" width="1.85546875" style="137" customWidth="1"/>
    <col min="12" max="13" width="11.5703125" style="135" bestFit="1" customWidth="1"/>
    <col min="14" max="14" width="7.5703125" style="135" bestFit="1" customWidth="1"/>
    <col min="15" max="15" width="1.85546875" style="137" customWidth="1"/>
    <col min="16" max="17" width="11.5703125" style="135" bestFit="1" customWidth="1"/>
    <col min="18" max="18" width="7.140625" style="135" bestFit="1" customWidth="1"/>
    <col min="19" max="19" width="1.85546875" style="137" customWidth="1"/>
    <col min="20" max="21" width="11.5703125" style="106" bestFit="1" customWidth="1"/>
    <col min="22" max="22" width="8.28515625" style="106" customWidth="1"/>
    <col min="23" max="23" width="1.85546875" style="59" customWidth="1"/>
    <col min="24" max="25" width="11.5703125" style="106" customWidth="1"/>
    <col min="26" max="26" width="7.140625" style="106" bestFit="1" customWidth="1"/>
    <col min="27" max="27" width="1.85546875" style="59" customWidth="1"/>
    <col min="28" max="29" width="11.5703125" style="106" customWidth="1"/>
    <col min="30" max="30" width="7.7109375" style="106" bestFit="1" customWidth="1"/>
    <col min="31" max="31" width="1.85546875" style="137" customWidth="1"/>
    <col min="32" max="32" width="11.5703125" style="135" customWidth="1"/>
    <col min="33" max="33" width="18.28515625" style="135" bestFit="1" customWidth="1"/>
    <col min="34" max="34" width="11.5703125" style="135" customWidth="1"/>
    <col min="35" max="35" width="7.140625" style="135" bestFit="1" customWidth="1"/>
    <col min="36" max="36" width="1.85546875" style="106" customWidth="1"/>
    <col min="37" max="37" width="18.28515625" style="347" bestFit="1" customWidth="1"/>
    <col min="38" max="38" width="11.5703125" style="347" customWidth="1"/>
    <col min="39" max="39" width="8.28515625" style="347" bestFit="1" customWidth="1"/>
    <col min="40" max="40" width="2.5703125" style="290" customWidth="1"/>
    <col min="41" max="41" width="18.28515625" style="287" bestFit="1" customWidth="1"/>
    <col min="42" max="42" width="11.5703125" style="287" bestFit="1" customWidth="1"/>
    <col min="43" max="43" width="8.28515625" style="287" bestFit="1" customWidth="1"/>
    <col min="44" max="44" width="2.5703125" style="290" customWidth="1"/>
    <col min="45" max="45" width="11.5703125" style="347" customWidth="1"/>
    <col min="46" max="46" width="11.5703125" style="347" bestFit="1" customWidth="1"/>
    <col min="47" max="47" width="9.5703125" style="347" customWidth="1"/>
    <col min="48" max="48" width="2.5703125" style="290" hidden="1" customWidth="1"/>
    <col min="49" max="49" width="12" style="60" hidden="1" customWidth="1"/>
    <col min="50" max="50" width="12.28515625" style="60" hidden="1" customWidth="1"/>
    <col min="51" max="51" width="9.28515625" style="106" hidden="1" customWidth="1"/>
    <col min="52" max="52" width="28.5703125" style="106" hidden="1" customWidth="1"/>
    <col min="53" max="58" width="0" style="106" hidden="1" customWidth="1"/>
    <col min="59" max="16384" width="9.140625" style="106"/>
  </cols>
  <sheetData>
    <row r="2" spans="1:52" x14ac:dyDescent="0.25">
      <c r="AJ2" s="290"/>
    </row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1491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2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J5" s="290"/>
      <c r="AZ5" s="61"/>
    </row>
    <row r="6" spans="1:52" x14ac:dyDescent="0.25">
      <c r="A6" s="61"/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36"/>
      <c r="AG6" s="136"/>
      <c r="AH6" s="62"/>
      <c r="AI6" s="139"/>
      <c r="AJ6" s="290"/>
      <c r="AK6" s="62"/>
      <c r="AL6" s="62"/>
      <c r="AM6" s="289"/>
      <c r="AO6" s="292"/>
      <c r="AP6" s="62"/>
      <c r="AQ6" s="289"/>
      <c r="AS6" s="292"/>
      <c r="AT6" s="62"/>
      <c r="AU6" s="289"/>
      <c r="AY6" s="38"/>
      <c r="AZ6" s="135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>
        <f>SUM(AF6)</f>
        <v>0</v>
      </c>
      <c r="AG7" s="150">
        <f>SUM(AG6)</f>
        <v>0</v>
      </c>
      <c r="AH7" s="148">
        <f>SUM(AH6:AH6)</f>
        <v>0</v>
      </c>
      <c r="AI7" s="149"/>
      <c r="AJ7" s="147"/>
      <c r="AK7" s="148">
        <f>SUM(AK6:AK6)</f>
        <v>0</v>
      </c>
      <c r="AL7" s="148">
        <f>SUM(AL6:AL6)</f>
        <v>0</v>
      </c>
      <c r="AM7" s="149"/>
      <c r="AN7" s="147"/>
      <c r="AO7" s="148">
        <f>SUM(AO6:AO6)</f>
        <v>0</v>
      </c>
      <c r="AP7" s="148">
        <f>SUM(AP6:AP6)</f>
        <v>0</v>
      </c>
      <c r="AQ7" s="149"/>
      <c r="AR7" s="147"/>
      <c r="AS7" s="148">
        <f>SUM(AS6:AS6)</f>
        <v>0</v>
      </c>
      <c r="AT7" s="148">
        <f>SUM(AT6:AT6)</f>
        <v>0</v>
      </c>
      <c r="AU7" s="149"/>
      <c r="AV7" s="147"/>
      <c r="AW7" s="150">
        <f>SUM(AW6)</f>
        <v>0</v>
      </c>
      <c r="AX7" s="148">
        <f>SUM(AX6)</f>
        <v>0</v>
      </c>
      <c r="AY7" s="149"/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290"/>
      <c r="AK8" s="62"/>
      <c r="AL8" s="62"/>
      <c r="AM8" s="289"/>
      <c r="AO8" s="62"/>
      <c r="AP8" s="62"/>
      <c r="AQ8" s="289"/>
      <c r="AS8" s="62"/>
      <c r="AT8" s="62"/>
      <c r="AU8" s="289"/>
      <c r="AY8" s="38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290"/>
      <c r="AK9" s="62"/>
      <c r="AL9" s="62"/>
      <c r="AM9" s="289"/>
      <c r="AO9" s="62"/>
      <c r="AP9" s="62"/>
      <c r="AQ9" s="289"/>
      <c r="AS9" s="62"/>
      <c r="AT9" s="62"/>
      <c r="AU9" s="289"/>
      <c r="AY9" s="38"/>
      <c r="AZ9" s="61"/>
    </row>
    <row r="10" spans="1:52" s="137" customFormat="1" x14ac:dyDescent="0.25">
      <c r="A10" s="135" t="s">
        <v>628</v>
      </c>
      <c r="B10" s="135">
        <v>5687</v>
      </c>
      <c r="C10" s="297" t="s">
        <v>1369</v>
      </c>
      <c r="D10" s="62">
        <v>67575.09</v>
      </c>
      <c r="E10" s="62">
        <v>66637.149999999994</v>
      </c>
      <c r="F10" s="139"/>
      <c r="H10" s="62">
        <v>69670</v>
      </c>
      <c r="I10" s="62">
        <v>69006.58</v>
      </c>
      <c r="J10" s="139">
        <f>(H10-D10)/D10</f>
        <v>3.1001216572556597E-2</v>
      </c>
      <c r="L10" s="62">
        <v>64804.05</v>
      </c>
      <c r="M10" s="62">
        <v>67308.070000000007</v>
      </c>
      <c r="N10" s="289">
        <f>(L10-H10)/H10</f>
        <v>-6.9842830486579549E-2</v>
      </c>
      <c r="P10" s="62">
        <v>66959.42</v>
      </c>
      <c r="Q10" s="62">
        <v>66959.42</v>
      </c>
      <c r="R10" s="289">
        <f>(P10-L10)/L10</f>
        <v>3.3259803978300667E-2</v>
      </c>
      <c r="T10" s="62">
        <v>72546.81</v>
      </c>
      <c r="U10" s="62">
        <v>72546.81</v>
      </c>
      <c r="V10" s="289">
        <f>(T10-P10)/P10</f>
        <v>8.3444420516187265E-2</v>
      </c>
      <c r="X10" s="62">
        <v>78732.639999999999</v>
      </c>
      <c r="Y10" s="62">
        <v>78732.639999999999</v>
      </c>
      <c r="Z10" s="289">
        <f>(X10-T10)/T10</f>
        <v>8.5266740191608723E-2</v>
      </c>
      <c r="AB10" s="276">
        <v>80815.69</v>
      </c>
      <c r="AC10" s="62">
        <v>80815.69</v>
      </c>
      <c r="AD10" s="289">
        <f>(AB10-X10)/X10</f>
        <v>2.6457260927615318E-2</v>
      </c>
      <c r="AF10" s="108">
        <v>83912.26</v>
      </c>
      <c r="AG10" s="276">
        <v>83912.26</v>
      </c>
      <c r="AH10" s="168">
        <v>83912.26</v>
      </c>
      <c r="AI10" s="289">
        <f>(AG10-AB10)/AB10</f>
        <v>3.8316445729783315E-2</v>
      </c>
      <c r="AJ10" s="290"/>
      <c r="AK10" s="276">
        <v>85232.05</v>
      </c>
      <c r="AL10" s="62">
        <v>85232.05</v>
      </c>
      <c r="AM10" s="289">
        <f t="shared" ref="AM10:AM15" si="0">(AK10-AG10)/AG10</f>
        <v>1.5728214208507889E-2</v>
      </c>
      <c r="AN10" s="290"/>
      <c r="AO10" s="276">
        <v>82556.39</v>
      </c>
      <c r="AP10" s="62">
        <v>82556.39</v>
      </c>
      <c r="AQ10" s="289">
        <f t="shared" ref="AQ10:AQ15" si="1">(AO10-AK10)/AK10</f>
        <v>-3.1392651003935769E-2</v>
      </c>
      <c r="AR10" s="290"/>
      <c r="AS10" s="276">
        <v>86651.37</v>
      </c>
      <c r="AT10" s="62">
        <v>86651.37</v>
      </c>
      <c r="AU10" s="289">
        <f t="shared" ref="AU10:AU15" si="2">(AS10-AO10)/AO10</f>
        <v>4.9602217345017095E-2</v>
      </c>
      <c r="AV10" s="290"/>
      <c r="AW10" s="276">
        <v>92013.61</v>
      </c>
      <c r="AX10" s="62">
        <f t="shared" ref="AX10:AX14" si="3">AW10-AS10</f>
        <v>5362.2400000000052</v>
      </c>
      <c r="AY10" s="289">
        <f t="shared" ref="AY10:AY15" si="4">(AW10-AS10)/AS10</f>
        <v>6.1882922335792331E-2</v>
      </c>
      <c r="AZ10" s="207" t="s">
        <v>1838</v>
      </c>
    </row>
    <row r="11" spans="1:52" s="137" customFormat="1" x14ac:dyDescent="0.25">
      <c r="A11" s="135" t="s">
        <v>629</v>
      </c>
      <c r="B11" s="135">
        <v>5688</v>
      </c>
      <c r="C11" s="297" t="s">
        <v>1370</v>
      </c>
      <c r="D11" s="62">
        <v>28005.37</v>
      </c>
      <c r="E11" s="62">
        <v>27393.18</v>
      </c>
      <c r="F11" s="139"/>
      <c r="H11" s="62">
        <v>29114</v>
      </c>
      <c r="I11" s="62">
        <v>28775.9</v>
      </c>
      <c r="J11" s="289">
        <f>(H11-D11)/D11</f>
        <v>3.9586336477611297E-2</v>
      </c>
      <c r="L11" s="62">
        <v>27908.94</v>
      </c>
      <c r="M11" s="62">
        <v>23864.43</v>
      </c>
      <c r="N11" s="289">
        <f>(L11-H11)/H11</f>
        <v>-4.1391083327608755E-2</v>
      </c>
      <c r="P11" s="62">
        <v>31524.38</v>
      </c>
      <c r="Q11" s="62">
        <v>31354.41</v>
      </c>
      <c r="R11" s="289">
        <f>(P11-L11)/L11</f>
        <v>0.12954415323548665</v>
      </c>
      <c r="T11" s="62">
        <v>34879.58</v>
      </c>
      <c r="U11" s="62">
        <v>31763</v>
      </c>
      <c r="V11" s="289">
        <f>(T11-P11)/P11</f>
        <v>0.1064319107941219</v>
      </c>
      <c r="X11" s="62">
        <v>36819.33</v>
      </c>
      <c r="Y11" s="62">
        <v>34254.080000000002</v>
      </c>
      <c r="Z11" s="289">
        <f>(X11-T11)/T11</f>
        <v>5.561276827301246E-2</v>
      </c>
      <c r="AB11" s="276">
        <v>40395.269999999997</v>
      </c>
      <c r="AC11" s="62">
        <v>36024.800000000003</v>
      </c>
      <c r="AD11" s="289">
        <f>(AB11-X11)/X11</f>
        <v>9.7121267551582138E-2</v>
      </c>
      <c r="AF11" s="168">
        <v>43054.44</v>
      </c>
      <c r="AG11" s="276">
        <v>43054.44</v>
      </c>
      <c r="AH11" s="168">
        <v>35814.21</v>
      </c>
      <c r="AI11" s="289">
        <f>(AG11-AB11)/AB11</f>
        <v>6.5828746781492128E-2</v>
      </c>
      <c r="AJ11" s="290"/>
      <c r="AK11" s="276">
        <v>49469.120000000003</v>
      </c>
      <c r="AL11" s="62">
        <v>49469.120000000003</v>
      </c>
      <c r="AM11" s="289">
        <f t="shared" si="0"/>
        <v>0.1489899764112598</v>
      </c>
      <c r="AN11" s="290"/>
      <c r="AO11" s="276">
        <v>56913.74</v>
      </c>
      <c r="AP11" s="62">
        <v>46105.01</v>
      </c>
      <c r="AQ11" s="289">
        <f t="shared" si="1"/>
        <v>0.15049024522772983</v>
      </c>
      <c r="AR11" s="290"/>
      <c r="AS11" s="276">
        <v>52117.22</v>
      </c>
      <c r="AT11" s="62">
        <v>34511.42</v>
      </c>
      <c r="AU11" s="289">
        <f t="shared" si="2"/>
        <v>-8.4277012897061354E-2</v>
      </c>
      <c r="AV11" s="290"/>
      <c r="AW11" s="276">
        <v>53552.83</v>
      </c>
      <c r="AX11" s="62">
        <f t="shared" si="3"/>
        <v>1435.6100000000006</v>
      </c>
      <c r="AY11" s="289">
        <f t="shared" si="4"/>
        <v>2.7545790047895889E-2</v>
      </c>
      <c r="AZ11" s="207" t="s">
        <v>1838</v>
      </c>
    </row>
    <row r="12" spans="1:52" s="137" customFormat="1" x14ac:dyDescent="0.25">
      <c r="A12" s="135" t="s">
        <v>630</v>
      </c>
      <c r="B12" s="135">
        <v>5696</v>
      </c>
      <c r="C12" s="451" t="s">
        <v>1673</v>
      </c>
      <c r="D12" s="62">
        <v>13670.08</v>
      </c>
      <c r="E12" s="62">
        <v>13670.16</v>
      </c>
      <c r="F12" s="139"/>
      <c r="H12" s="62">
        <v>13970</v>
      </c>
      <c r="I12" s="62">
        <v>13969.32</v>
      </c>
      <c r="J12" s="289">
        <f>(H12-D12)/D12</f>
        <v>2.1939886233291982E-2</v>
      </c>
      <c r="L12" s="62">
        <v>17405.490000000002</v>
      </c>
      <c r="M12" s="62">
        <v>17405.490000000002</v>
      </c>
      <c r="N12" s="289">
        <f>(L12-H12)/H12</f>
        <v>0.24591911238367942</v>
      </c>
      <c r="P12" s="62">
        <v>18049.18</v>
      </c>
      <c r="Q12" s="62">
        <v>18049.18</v>
      </c>
      <c r="R12" s="289">
        <f>(P12-L12)/L12</f>
        <v>3.6982009699238497E-2</v>
      </c>
      <c r="T12" s="62">
        <v>19939.169999999998</v>
      </c>
      <c r="U12" s="62">
        <v>19939.169999999998</v>
      </c>
      <c r="V12" s="289">
        <f>(T12-P12)/P12</f>
        <v>0.10471334431813512</v>
      </c>
      <c r="X12" s="62">
        <v>39483.58</v>
      </c>
      <c r="Y12" s="62">
        <v>39483.58</v>
      </c>
      <c r="Z12" s="289">
        <f>(X12-T12)/T12</f>
        <v>0.9802017837252005</v>
      </c>
      <c r="AB12" s="62">
        <v>48357.41</v>
      </c>
      <c r="AC12" s="62">
        <v>40895.769999999997</v>
      </c>
      <c r="AD12" s="289">
        <f>(AB12-X12)/X12</f>
        <v>0.22474735067083587</v>
      </c>
      <c r="AF12" s="168">
        <v>54206</v>
      </c>
      <c r="AG12" s="342">
        <v>54206</v>
      </c>
      <c r="AH12" s="136">
        <v>50072.59</v>
      </c>
      <c r="AI12" s="289">
        <f>(AG12-AB12)/AB12</f>
        <v>0.12094506302136521</v>
      </c>
      <c r="AJ12" s="290"/>
      <c r="AK12" s="63">
        <v>68229.070000000007</v>
      </c>
      <c r="AL12" s="62">
        <v>68230</v>
      </c>
      <c r="AM12" s="289">
        <f t="shared" si="0"/>
        <v>0.25869959045124169</v>
      </c>
      <c r="AN12" s="290"/>
      <c r="AO12" s="63">
        <v>67533.490000000005</v>
      </c>
      <c r="AP12" s="62">
        <v>67534</v>
      </c>
      <c r="AQ12" s="289">
        <f t="shared" si="1"/>
        <v>-1.0194774749238142E-2</v>
      </c>
      <c r="AR12" s="290"/>
      <c r="AS12" s="63">
        <v>63971.83</v>
      </c>
      <c r="AT12" s="62">
        <v>31985</v>
      </c>
      <c r="AU12" s="289">
        <f t="shared" si="2"/>
        <v>-5.2739166893344375E-2</v>
      </c>
      <c r="AV12" s="290"/>
      <c r="AW12" s="63">
        <v>55690</v>
      </c>
      <c r="AX12" s="62">
        <f t="shared" si="3"/>
        <v>-8281.8300000000017</v>
      </c>
      <c r="AY12" s="289">
        <f t="shared" si="4"/>
        <v>-0.12946057663193317</v>
      </c>
      <c r="AZ12" s="207" t="s">
        <v>1839</v>
      </c>
    </row>
    <row r="13" spans="1:52" s="135" customFormat="1" x14ac:dyDescent="0.25">
      <c r="A13" s="288" t="s">
        <v>1374</v>
      </c>
      <c r="B13" s="135">
        <v>5268</v>
      </c>
      <c r="C13" s="451" t="s">
        <v>1690</v>
      </c>
      <c r="D13" s="62">
        <v>0</v>
      </c>
      <c r="E13" s="62">
        <v>0</v>
      </c>
      <c r="F13" s="139"/>
      <c r="G13" s="137"/>
      <c r="H13" s="62">
        <v>0</v>
      </c>
      <c r="I13" s="62">
        <v>0</v>
      </c>
      <c r="J13" s="139"/>
      <c r="K13" s="137"/>
      <c r="L13" s="62">
        <v>0</v>
      </c>
      <c r="M13" s="62">
        <v>0</v>
      </c>
      <c r="N13" s="289"/>
      <c r="O13" s="137"/>
      <c r="P13" s="62">
        <v>0</v>
      </c>
      <c r="Q13" s="62">
        <v>0</v>
      </c>
      <c r="R13" s="289"/>
      <c r="S13" s="137"/>
      <c r="T13" s="62">
        <v>0</v>
      </c>
      <c r="U13" s="62">
        <v>0</v>
      </c>
      <c r="V13" s="289"/>
      <c r="W13" s="137"/>
      <c r="X13" s="212"/>
      <c r="Y13" s="62">
        <v>0</v>
      </c>
      <c r="Z13" s="289"/>
      <c r="AA13" s="137"/>
      <c r="AB13" s="62"/>
      <c r="AC13" s="62"/>
      <c r="AD13" s="289"/>
      <c r="AE13" s="137"/>
      <c r="AF13" s="248">
        <v>22091.279999999999</v>
      </c>
      <c r="AG13" s="342">
        <v>22091.279999999999</v>
      </c>
      <c r="AH13" s="136">
        <v>22091.279999999999</v>
      </c>
      <c r="AI13" s="289"/>
      <c r="AJ13" s="290"/>
      <c r="AK13" s="63">
        <v>21558.959999999999</v>
      </c>
      <c r="AL13" s="62">
        <v>21558.959999999999</v>
      </c>
      <c r="AM13" s="289">
        <f t="shared" si="0"/>
        <v>-2.4096385542168662E-2</v>
      </c>
      <c r="AN13" s="290"/>
      <c r="AO13" s="63">
        <v>21026.639999999999</v>
      </c>
      <c r="AP13" s="62">
        <v>21026.639999999999</v>
      </c>
      <c r="AQ13" s="289">
        <f t="shared" si="1"/>
        <v>-2.4691358024691346E-2</v>
      </c>
      <c r="AR13" s="290"/>
      <c r="AS13" s="63">
        <v>20494.32</v>
      </c>
      <c r="AT13" s="62">
        <v>1375.16</v>
      </c>
      <c r="AU13" s="289">
        <f t="shared" si="2"/>
        <v>-2.5316455696202517E-2</v>
      </c>
      <c r="AV13" s="290"/>
      <c r="AW13" s="63">
        <v>19962</v>
      </c>
      <c r="AX13" s="62">
        <f t="shared" si="3"/>
        <v>-532.31999999999971</v>
      </c>
      <c r="AY13" s="289">
        <f t="shared" si="4"/>
        <v>-2.5974025974025962E-2</v>
      </c>
      <c r="AZ13" s="207" t="s">
        <v>1839</v>
      </c>
    </row>
    <row r="14" spans="1:52" s="137" customFormat="1" x14ac:dyDescent="0.25">
      <c r="A14" s="288" t="s">
        <v>1373</v>
      </c>
      <c r="B14" s="135">
        <v>5267</v>
      </c>
      <c r="C14" s="451" t="s">
        <v>1683</v>
      </c>
      <c r="D14" s="62">
        <v>0</v>
      </c>
      <c r="E14" s="62">
        <v>0</v>
      </c>
      <c r="F14" s="139"/>
      <c r="H14" s="62">
        <v>0</v>
      </c>
      <c r="I14" s="62">
        <v>0</v>
      </c>
      <c r="J14" s="139"/>
      <c r="L14" s="62">
        <v>0</v>
      </c>
      <c r="M14" s="62">
        <v>0</v>
      </c>
      <c r="N14" s="289"/>
      <c r="P14" s="62">
        <v>0</v>
      </c>
      <c r="Q14" s="62">
        <v>0</v>
      </c>
      <c r="R14" s="289"/>
      <c r="T14" s="62">
        <v>0</v>
      </c>
      <c r="U14" s="62">
        <v>0</v>
      </c>
      <c r="V14" s="289"/>
      <c r="X14" s="62">
        <v>0</v>
      </c>
      <c r="Y14" s="62">
        <v>0</v>
      </c>
      <c r="Z14" s="289"/>
      <c r="AB14" s="62">
        <v>34236.54</v>
      </c>
      <c r="AC14" s="62">
        <v>34113.5</v>
      </c>
      <c r="AD14" s="289">
        <v>0.22900000000000001</v>
      </c>
      <c r="AF14" s="252">
        <v>36969</v>
      </c>
      <c r="AG14" s="342">
        <v>36969</v>
      </c>
      <c r="AH14" s="136">
        <v>36969.279999999999</v>
      </c>
      <c r="AI14" s="289">
        <f>(AG14-AB14)/AB14</f>
        <v>7.9811219241196663E-2</v>
      </c>
      <c r="AJ14" s="290"/>
      <c r="AK14" s="63">
        <v>42760</v>
      </c>
      <c r="AL14" s="62">
        <v>42760</v>
      </c>
      <c r="AM14" s="289">
        <f t="shared" si="0"/>
        <v>0.15664475641753903</v>
      </c>
      <c r="AN14" s="290"/>
      <c r="AO14" s="63">
        <v>42115</v>
      </c>
      <c r="AP14" s="62">
        <v>42116</v>
      </c>
      <c r="AQ14" s="289">
        <f t="shared" si="1"/>
        <v>-1.5084190832553789E-2</v>
      </c>
      <c r="AR14" s="290"/>
      <c r="AS14" s="63">
        <v>40199</v>
      </c>
      <c r="AT14" s="62">
        <v>20099.5</v>
      </c>
      <c r="AU14" s="289">
        <f t="shared" si="2"/>
        <v>-4.5494479401638373E-2</v>
      </c>
      <c r="AV14" s="290"/>
      <c r="AW14" s="63">
        <v>42140</v>
      </c>
      <c r="AX14" s="62">
        <f t="shared" si="3"/>
        <v>1941</v>
      </c>
      <c r="AY14" s="289">
        <f t="shared" si="4"/>
        <v>4.8284783203562276E-2</v>
      </c>
      <c r="AZ14" s="207" t="s">
        <v>1839</v>
      </c>
    </row>
    <row r="15" spans="1:52" s="64" customFormat="1" x14ac:dyDescent="0.25">
      <c r="A15" s="142"/>
      <c r="B15" s="142"/>
      <c r="C15" s="142" t="s">
        <v>168</v>
      </c>
      <c r="D15" s="143">
        <f>SUM(D10:D14)</f>
        <v>109250.54</v>
      </c>
      <c r="E15" s="143">
        <f>SUM(E10:E14)</f>
        <v>107700.48999999999</v>
      </c>
      <c r="F15" s="144"/>
      <c r="G15" s="142"/>
      <c r="H15" s="143">
        <f>SUM(H10:H14)</f>
        <v>112754</v>
      </c>
      <c r="I15" s="143">
        <f>SUM(I10:I14)</f>
        <v>111751.80000000002</v>
      </c>
      <c r="J15" s="144">
        <f>(H15-D15)/D15</f>
        <v>3.2068125246795177E-2</v>
      </c>
      <c r="K15" s="142"/>
      <c r="L15" s="143">
        <f>SUM(L10:L14)</f>
        <v>110118.48000000001</v>
      </c>
      <c r="M15" s="143">
        <f>SUM(M10:M14)</f>
        <v>108577.99</v>
      </c>
      <c r="N15" s="144">
        <f>(L15-H15)/H15</f>
        <v>-2.3374070986395067E-2</v>
      </c>
      <c r="O15" s="142"/>
      <c r="P15" s="143">
        <f>SUM(P10:P14)</f>
        <v>116532.98000000001</v>
      </c>
      <c r="Q15" s="143">
        <f>SUM(Q10:Q14)</f>
        <v>116363.01000000001</v>
      </c>
      <c r="R15" s="144">
        <f>(P15-L15)/L15</f>
        <v>5.8250894854342337E-2</v>
      </c>
      <c r="S15" s="142"/>
      <c r="T15" s="143">
        <f>SUM(T10:T14)</f>
        <v>127365.56</v>
      </c>
      <c r="U15" s="143">
        <f>SUM(U10:U14)</f>
        <v>124248.98</v>
      </c>
      <c r="V15" s="144">
        <f>(T15-P15)/P15</f>
        <v>9.2957204046442352E-2</v>
      </c>
      <c r="W15" s="142"/>
      <c r="X15" s="143">
        <f>SUM(X10:X14)</f>
        <v>155035.54999999999</v>
      </c>
      <c r="Y15" s="143">
        <f>SUM(Y10:Y14)</f>
        <v>152470.29999999999</v>
      </c>
      <c r="Z15" s="144">
        <f>(X15-T15)/T15</f>
        <v>0.21724860315457328</v>
      </c>
      <c r="AA15" s="142"/>
      <c r="AB15" s="143">
        <f>SUM(AB10:AB14)</f>
        <v>203804.91</v>
      </c>
      <c r="AC15" s="143">
        <f>SUM(AC10:AC14)</f>
        <v>191849.76</v>
      </c>
      <c r="AD15" s="144">
        <f>(AB15-X15)/X15</f>
        <v>0.3145688843623286</v>
      </c>
      <c r="AE15" s="142"/>
      <c r="AF15" s="143">
        <f>SUM(AF10:AF14)</f>
        <v>240232.98</v>
      </c>
      <c r="AG15" s="143">
        <f>SUM(AG10:AG14)</f>
        <v>240232.98</v>
      </c>
      <c r="AH15" s="143">
        <f>SUM(AH10:AH14)</f>
        <v>228859.62</v>
      </c>
      <c r="AI15" s="144">
        <f>(AG15-AB15)/AB15</f>
        <v>0.17873990376384949</v>
      </c>
      <c r="AJ15" s="142"/>
      <c r="AK15" s="294">
        <f>SUM(AK10:AK14)</f>
        <v>267249.2</v>
      </c>
      <c r="AL15" s="294">
        <f>SUM(AL10:AL14)</f>
        <v>267250.13</v>
      </c>
      <c r="AM15" s="144">
        <f t="shared" si="0"/>
        <v>0.11245841432762479</v>
      </c>
      <c r="AN15" s="142"/>
      <c r="AO15" s="294">
        <f>SUM(AO10:AO14)</f>
        <v>270145.26</v>
      </c>
      <c r="AP15" s="294">
        <f>SUM(AP10:AP14)</f>
        <v>259338.03999999998</v>
      </c>
      <c r="AQ15" s="144">
        <f t="shared" si="1"/>
        <v>1.0836552550952436E-2</v>
      </c>
      <c r="AR15" s="142"/>
      <c r="AS15" s="294">
        <f>SUM(AS10:AS14)</f>
        <v>263433.74</v>
      </c>
      <c r="AT15" s="294">
        <f>SUM(AT10:AT14)</f>
        <v>174622.44999999998</v>
      </c>
      <c r="AU15" s="144">
        <f t="shared" si="2"/>
        <v>-2.4844115347424634E-2</v>
      </c>
      <c r="AV15" s="142"/>
      <c r="AW15" s="146">
        <f>SUM(AW10:AW14)</f>
        <v>263358.44</v>
      </c>
      <c r="AX15" s="146">
        <f>SUM(AX10:AX14)</f>
        <v>-75.299999999995634</v>
      </c>
      <c r="AY15" s="144">
        <f t="shared" si="4"/>
        <v>-2.8584037868493366E-4</v>
      </c>
      <c r="AZ15" s="142"/>
    </row>
    <row r="16" spans="1:52" s="135" customFormat="1" x14ac:dyDescent="0.25">
      <c r="D16" s="62"/>
      <c r="E16" s="62"/>
      <c r="F16" s="139"/>
      <c r="G16" s="137"/>
      <c r="H16" s="62"/>
      <c r="I16" s="62"/>
      <c r="J16" s="139"/>
      <c r="K16" s="137"/>
      <c r="L16" s="62"/>
      <c r="M16" s="62"/>
      <c r="N16" s="289"/>
      <c r="O16" s="137"/>
      <c r="P16" s="62"/>
      <c r="Q16" s="62"/>
      <c r="R16" s="289"/>
      <c r="S16" s="137"/>
      <c r="T16" s="62"/>
      <c r="U16" s="62"/>
      <c r="V16" s="289"/>
      <c r="W16" s="137"/>
      <c r="X16" s="62"/>
      <c r="Y16" s="62"/>
      <c r="Z16" s="289"/>
      <c r="AA16" s="137"/>
      <c r="AB16" s="62"/>
      <c r="AC16" s="62"/>
      <c r="AD16" s="289"/>
      <c r="AE16" s="137"/>
      <c r="AF16" s="62"/>
      <c r="AG16" s="62"/>
      <c r="AH16" s="62"/>
      <c r="AI16" s="289"/>
      <c r="AJ16" s="290"/>
      <c r="AK16" s="62"/>
      <c r="AL16" s="62"/>
      <c r="AM16" s="289"/>
      <c r="AN16" s="290"/>
      <c r="AO16" s="62"/>
      <c r="AP16" s="62"/>
      <c r="AQ16" s="289"/>
      <c r="AR16" s="290"/>
      <c r="AS16" s="62"/>
      <c r="AT16" s="62"/>
      <c r="AU16" s="289"/>
      <c r="AV16" s="290"/>
      <c r="AW16" s="136"/>
      <c r="AX16" s="62"/>
      <c r="AY16" s="289"/>
    </row>
    <row r="17" spans="1:52" s="64" customFormat="1" ht="12.75" x14ac:dyDescent="0.2">
      <c r="A17" s="151"/>
      <c r="B17" s="151"/>
      <c r="C17" s="156" t="s">
        <v>169</v>
      </c>
      <c r="D17" s="153">
        <f>D7+D15</f>
        <v>109250.54</v>
      </c>
      <c r="E17" s="153">
        <f>E7+E15</f>
        <v>107700.48999999999</v>
      </c>
      <c r="F17" s="154"/>
      <c r="G17" s="151"/>
      <c r="H17" s="153">
        <f>H7+H15</f>
        <v>112754</v>
      </c>
      <c r="I17" s="153">
        <f>I7+I15</f>
        <v>111751.80000000002</v>
      </c>
      <c r="J17" s="154">
        <f>(H17-D17)/D17</f>
        <v>3.2068125246795177E-2</v>
      </c>
      <c r="K17" s="151"/>
      <c r="L17" s="153">
        <f>L7+L15</f>
        <v>110118.48000000001</v>
      </c>
      <c r="M17" s="153">
        <f>M7+M15</f>
        <v>108577.99</v>
      </c>
      <c r="N17" s="154">
        <f>(L17-H17)/H17</f>
        <v>-2.3374070986395067E-2</v>
      </c>
      <c r="O17" s="151"/>
      <c r="P17" s="153">
        <f>P7+P15</f>
        <v>116532.98000000001</v>
      </c>
      <c r="Q17" s="153">
        <f>Q7+Q15</f>
        <v>116363.01000000001</v>
      </c>
      <c r="R17" s="154">
        <f>(P17-L17)/L17</f>
        <v>5.8250894854342337E-2</v>
      </c>
      <c r="S17" s="151"/>
      <c r="T17" s="153">
        <f>T7+T15</f>
        <v>127365.56</v>
      </c>
      <c r="U17" s="153">
        <f>U7+U15</f>
        <v>124248.98</v>
      </c>
      <c r="V17" s="154">
        <f>(T17-P17)/P17</f>
        <v>9.2957204046442352E-2</v>
      </c>
      <c r="W17" s="151"/>
      <c r="X17" s="153">
        <f>X7+X15</f>
        <v>155035.54999999999</v>
      </c>
      <c r="Y17" s="153">
        <f>Y7+Y15</f>
        <v>152470.29999999999</v>
      </c>
      <c r="Z17" s="154">
        <f>(X17-T17)/T17</f>
        <v>0.21724860315457328</v>
      </c>
      <c r="AA17" s="151"/>
      <c r="AB17" s="153">
        <f>AB7+AB15</f>
        <v>203804.91</v>
      </c>
      <c r="AC17" s="153">
        <f>AC7+AC15</f>
        <v>191849.76</v>
      </c>
      <c r="AD17" s="154">
        <f>(AB17-X17)/X17</f>
        <v>0.3145688843623286</v>
      </c>
      <c r="AE17" s="151"/>
      <c r="AF17" s="153">
        <f>AF7+AF15</f>
        <v>240232.98</v>
      </c>
      <c r="AG17" s="153">
        <f>AG7+AG15</f>
        <v>240232.98</v>
      </c>
      <c r="AH17" s="153">
        <f>AH7+AH15</f>
        <v>228859.62</v>
      </c>
      <c r="AI17" s="154">
        <f>(AG17-AB17)/AB17</f>
        <v>0.17873990376384949</v>
      </c>
      <c r="AJ17" s="151"/>
      <c r="AK17" s="295">
        <f>AK7+AK15</f>
        <v>267249.2</v>
      </c>
      <c r="AL17" s="295">
        <f>AL7+AL15</f>
        <v>267250.13</v>
      </c>
      <c r="AM17" s="154">
        <f>(AK17-AG17)/AG17</f>
        <v>0.11245841432762479</v>
      </c>
      <c r="AN17" s="151"/>
      <c r="AO17" s="295">
        <f>AO7+AO15</f>
        <v>270145.26</v>
      </c>
      <c r="AP17" s="295">
        <f>AP7+AP15</f>
        <v>259338.03999999998</v>
      </c>
      <c r="AQ17" s="154">
        <f>(AO17-AK17)/AK17</f>
        <v>1.0836552550952436E-2</v>
      </c>
      <c r="AR17" s="151"/>
      <c r="AS17" s="295">
        <f>AS7+AS15</f>
        <v>263433.74</v>
      </c>
      <c r="AT17" s="295">
        <f>AT7+AT15</f>
        <v>174622.44999999998</v>
      </c>
      <c r="AU17" s="154">
        <f>(AS17-AO17)/AO17</f>
        <v>-2.4844115347424634E-2</v>
      </c>
      <c r="AV17" s="151"/>
      <c r="AW17" s="155">
        <f>AW7+AW15</f>
        <v>263358.44</v>
      </c>
      <c r="AX17" s="155">
        <f>AX7+AX15</f>
        <v>-75.299999999995634</v>
      </c>
      <c r="AY17" s="154">
        <f>(AW17-AS17)/AS17</f>
        <v>-2.8584037868493366E-4</v>
      </c>
      <c r="AZ17" s="156"/>
    </row>
    <row r="18" spans="1:52" x14ac:dyDescent="0.25">
      <c r="D18" s="67"/>
      <c r="H18" s="67"/>
      <c r="L18" s="67"/>
      <c r="P18" s="67"/>
      <c r="T18" s="67"/>
      <c r="X18" s="67"/>
      <c r="AB18" s="67"/>
      <c r="AF18" s="67"/>
      <c r="AG18" s="67"/>
      <c r="AI18" s="347"/>
      <c r="AJ18" s="290"/>
      <c r="AK18" s="296"/>
      <c r="AO18" s="296"/>
      <c r="AS18" s="296"/>
      <c r="AW18" s="67"/>
      <c r="AX18" s="106"/>
    </row>
    <row r="19" spans="1:52" s="61" customFormat="1" thickBot="1" x14ac:dyDescent="0.25">
      <c r="C19" s="61" t="s">
        <v>170</v>
      </c>
      <c r="D19" s="69"/>
      <c r="E19" s="68">
        <f>D17-E17</f>
        <v>1550.0500000000029</v>
      </c>
      <c r="G19" s="65"/>
      <c r="H19" s="69"/>
      <c r="I19" s="68">
        <f>H17-I17</f>
        <v>1002.1999999999825</v>
      </c>
      <c r="K19" s="65"/>
      <c r="L19" s="69"/>
      <c r="M19" s="68">
        <f>L17-M17</f>
        <v>1540.4900000000052</v>
      </c>
      <c r="O19" s="65"/>
      <c r="P19" s="69"/>
      <c r="Q19" s="68">
        <f>P17-Q17</f>
        <v>169.97000000000116</v>
      </c>
      <c r="S19" s="65"/>
      <c r="T19" s="69"/>
      <c r="U19" s="68">
        <f>T17-U17</f>
        <v>3116.5800000000017</v>
      </c>
      <c r="W19" s="65"/>
      <c r="X19" s="69"/>
      <c r="Y19" s="68">
        <f>X17-Y17</f>
        <v>2565.25</v>
      </c>
      <c r="AA19" s="65"/>
      <c r="AB19" s="69"/>
      <c r="AC19" s="68">
        <f>AB17-AC17</f>
        <v>11955.149999999994</v>
      </c>
      <c r="AE19" s="65"/>
      <c r="AF19" s="69"/>
      <c r="AG19" s="69"/>
      <c r="AH19" s="68">
        <f>AG17-AH17</f>
        <v>11373.360000000015</v>
      </c>
      <c r="AJ19" s="65"/>
      <c r="AK19" s="69"/>
      <c r="AL19" s="439">
        <f>AK17-AL17</f>
        <v>-0.92999999999301508</v>
      </c>
      <c r="AN19" s="65"/>
      <c r="AO19" s="69"/>
      <c r="AP19" s="68">
        <f>AO17-AP17</f>
        <v>10807.22000000003</v>
      </c>
      <c r="AR19" s="65"/>
      <c r="AS19" s="69"/>
      <c r="AT19" s="68">
        <f>AS17-AT17</f>
        <v>88811.290000000008</v>
      </c>
      <c r="AV19" s="65"/>
      <c r="AW19" s="69"/>
      <c r="AX19" s="86"/>
    </row>
    <row r="20" spans="1:52" ht="14.25" thickTop="1" x14ac:dyDescent="0.25">
      <c r="D20" s="67"/>
      <c r="F20" s="139"/>
      <c r="H20" s="67"/>
      <c r="J20" s="139"/>
      <c r="L20" s="67"/>
      <c r="N20" s="139"/>
      <c r="P20" s="67"/>
      <c r="R20" s="139"/>
      <c r="T20" s="67"/>
      <c r="V20" s="38"/>
      <c r="X20" s="67"/>
      <c r="AB20" s="67"/>
      <c r="AF20" s="67"/>
      <c r="AG20" s="67"/>
      <c r="AI20" s="347"/>
      <c r="AJ20" s="290"/>
      <c r="AK20" s="296"/>
      <c r="AO20" s="296"/>
      <c r="AS20" s="296"/>
      <c r="AW20" s="61"/>
    </row>
    <row r="21" spans="1:52" x14ac:dyDescent="0.25">
      <c r="C21" s="61" t="s">
        <v>964</v>
      </c>
      <c r="F21" s="139"/>
      <c r="J21" s="139"/>
      <c r="N21" s="139"/>
      <c r="R21" s="139"/>
      <c r="V21" s="38"/>
      <c r="AI21" s="347"/>
      <c r="AW21" s="136"/>
    </row>
    <row r="22" spans="1:52" s="135" customFormat="1" x14ac:dyDescent="0.25">
      <c r="A22" s="135" t="s">
        <v>1020</v>
      </c>
      <c r="B22" s="138">
        <v>9267</v>
      </c>
      <c r="C22" s="342" t="s">
        <v>1371</v>
      </c>
      <c r="D22" s="62">
        <v>9374.26</v>
      </c>
      <c r="E22" s="62">
        <v>9374.26</v>
      </c>
      <c r="F22" s="139"/>
      <c r="G22" s="137"/>
      <c r="H22" s="62">
        <v>10981.33</v>
      </c>
      <c r="I22" s="62">
        <v>10981.33</v>
      </c>
      <c r="J22" s="139"/>
      <c r="K22" s="137"/>
      <c r="L22" s="62">
        <v>15085.01</v>
      </c>
      <c r="M22" s="62">
        <v>15085.01</v>
      </c>
      <c r="N22" s="289">
        <f>(L22-H22)/H22</f>
        <v>0.37369608235068069</v>
      </c>
      <c r="O22" s="137"/>
      <c r="P22" s="62">
        <v>29364.85</v>
      </c>
      <c r="Q22" s="62">
        <v>29364.84</v>
      </c>
      <c r="R22" s="289">
        <f>(P22-L22)/L22</f>
        <v>0.94662449676864635</v>
      </c>
      <c r="S22" s="137"/>
      <c r="T22" s="62">
        <v>23256</v>
      </c>
      <c r="U22" s="62">
        <v>23256</v>
      </c>
      <c r="V22" s="289">
        <f>(T22-P22)/P22</f>
        <v>-0.20803273301242808</v>
      </c>
      <c r="W22" s="137"/>
      <c r="X22" s="62">
        <v>27851.96</v>
      </c>
      <c r="Y22" s="62">
        <v>27851.96</v>
      </c>
      <c r="Z22" s="289">
        <f>(X22-T22)/T22</f>
        <v>0.19762469900240795</v>
      </c>
      <c r="AA22" s="137"/>
      <c r="AB22" s="62"/>
      <c r="AC22" s="62"/>
      <c r="AD22" s="289"/>
      <c r="AE22" s="137"/>
      <c r="AF22" s="292"/>
      <c r="AG22" s="345" t="s">
        <v>1521</v>
      </c>
      <c r="AH22" s="292"/>
      <c r="AI22" s="289"/>
      <c r="AJ22" s="1"/>
      <c r="AK22" s="345" t="s">
        <v>1521</v>
      </c>
      <c r="AL22" s="62"/>
      <c r="AM22" s="289"/>
      <c r="AN22" s="290"/>
      <c r="AO22" s="345" t="s">
        <v>1521</v>
      </c>
      <c r="AP22" s="62"/>
      <c r="AQ22" s="289"/>
      <c r="AR22" s="290"/>
      <c r="AS22" s="345" t="s">
        <v>1521</v>
      </c>
      <c r="AT22" s="62"/>
      <c r="AU22" s="289"/>
      <c r="AV22" s="290"/>
      <c r="AW22" s="345" t="s">
        <v>1521</v>
      </c>
      <c r="AX22" s="292"/>
      <c r="AY22" s="1"/>
      <c r="AZ22" s="290"/>
    </row>
    <row r="23" spans="1:52" s="135" customFormat="1" x14ac:dyDescent="0.25">
      <c r="A23" s="138" t="s">
        <v>1021</v>
      </c>
      <c r="B23" s="135">
        <v>9561</v>
      </c>
      <c r="C23" s="451" t="s">
        <v>1372</v>
      </c>
      <c r="D23" s="62">
        <v>0</v>
      </c>
      <c r="E23" s="62">
        <v>0</v>
      </c>
      <c r="F23" s="139"/>
      <c r="G23" s="137"/>
      <c r="H23" s="62">
        <v>0</v>
      </c>
      <c r="I23" s="62">
        <v>0</v>
      </c>
      <c r="J23" s="139"/>
      <c r="K23" s="137"/>
      <c r="L23" s="62">
        <v>0</v>
      </c>
      <c r="M23" s="62">
        <v>0</v>
      </c>
      <c r="N23" s="139"/>
      <c r="O23" s="137"/>
      <c r="P23" s="62">
        <v>0</v>
      </c>
      <c r="Q23" s="62">
        <v>0</v>
      </c>
      <c r="R23" s="139"/>
      <c r="S23" s="137"/>
      <c r="T23" s="62">
        <v>0</v>
      </c>
      <c r="U23" s="62">
        <v>0</v>
      </c>
      <c r="V23" s="139"/>
      <c r="W23" s="137"/>
      <c r="X23" s="62">
        <v>24841.599999999999</v>
      </c>
      <c r="Y23" s="62">
        <v>0</v>
      </c>
      <c r="Z23" s="289"/>
      <c r="AA23" s="137"/>
      <c r="AB23" s="62">
        <v>24841.599999999999</v>
      </c>
      <c r="AC23" s="62">
        <v>22623.599999999999</v>
      </c>
      <c r="AD23" s="289">
        <f>(AB23-X23)/X23</f>
        <v>0</v>
      </c>
      <c r="AE23" s="137"/>
      <c r="AF23" s="292"/>
      <c r="AG23" s="345" t="s">
        <v>1521</v>
      </c>
      <c r="AH23" s="141"/>
      <c r="AI23" s="289"/>
      <c r="AJ23" s="1"/>
      <c r="AK23" s="345" t="s">
        <v>1521</v>
      </c>
      <c r="AL23" s="62"/>
      <c r="AM23" s="289"/>
      <c r="AN23" s="290"/>
      <c r="AO23" s="345" t="s">
        <v>1521</v>
      </c>
      <c r="AP23" s="62"/>
      <c r="AQ23" s="289"/>
      <c r="AR23" s="290"/>
      <c r="AS23" s="345" t="s">
        <v>1521</v>
      </c>
      <c r="AT23" s="62"/>
      <c r="AU23" s="289"/>
      <c r="AV23" s="290"/>
      <c r="AW23" s="345" t="s">
        <v>1521</v>
      </c>
      <c r="AX23" s="292"/>
      <c r="AY23" s="1"/>
      <c r="AZ23" s="298"/>
    </row>
    <row r="24" spans="1:52" s="137" customFormat="1" x14ac:dyDescent="0.25">
      <c r="A24" s="349" t="s">
        <v>1823</v>
      </c>
      <c r="B24" s="135">
        <v>9147</v>
      </c>
      <c r="C24" s="451" t="s">
        <v>1682</v>
      </c>
      <c r="D24" s="296"/>
      <c r="E24" s="347"/>
      <c r="F24" s="139"/>
      <c r="H24" s="296"/>
      <c r="I24" s="347"/>
      <c r="J24" s="139"/>
      <c r="L24" s="296"/>
      <c r="M24" s="347"/>
      <c r="N24" s="139"/>
      <c r="P24" s="296"/>
      <c r="Q24" s="347"/>
      <c r="R24" s="139"/>
      <c r="T24" s="296"/>
      <c r="U24" s="347"/>
      <c r="V24" s="139"/>
      <c r="X24" s="296"/>
      <c r="Y24" s="347"/>
      <c r="Z24" s="347"/>
      <c r="AB24" s="296"/>
      <c r="AC24" s="347"/>
      <c r="AD24" s="347"/>
      <c r="AF24" s="296"/>
      <c r="AG24" s="453"/>
      <c r="AH24" s="347"/>
      <c r="AI24" s="347"/>
      <c r="AJ24" s="347"/>
      <c r="AK24" s="342">
        <v>6264</v>
      </c>
      <c r="AL24" s="62">
        <v>6264</v>
      </c>
      <c r="AM24" s="289"/>
      <c r="AN24" s="290"/>
      <c r="AO24" s="342">
        <v>5985</v>
      </c>
      <c r="AP24" s="62"/>
      <c r="AQ24" s="289">
        <f>(AO24-AK24)/AK24</f>
        <v>-4.4540229885057472E-2</v>
      </c>
      <c r="AR24" s="290"/>
      <c r="AS24" s="342">
        <v>5539</v>
      </c>
      <c r="AT24" s="62">
        <v>5539</v>
      </c>
      <c r="AU24" s="289">
        <f>(AS24-AO24)/AO24</f>
        <v>-7.451963241436925E-2</v>
      </c>
      <c r="AV24" s="290"/>
      <c r="AW24" s="108">
        <v>4822</v>
      </c>
      <c r="AX24" s="62">
        <f>AW24-AS24</f>
        <v>-717</v>
      </c>
      <c r="AY24" s="289">
        <f>(AW24-AS24)/AS24</f>
        <v>-0.12944574833002348</v>
      </c>
      <c r="AZ24" s="207" t="s">
        <v>1839</v>
      </c>
    </row>
    <row r="25" spans="1:52" s="137" customFormat="1" x14ac:dyDescent="0.25">
      <c r="A25" s="349" t="s">
        <v>1674</v>
      </c>
      <c r="B25" s="135">
        <v>9148</v>
      </c>
      <c r="C25" s="451" t="s">
        <v>1685</v>
      </c>
      <c r="D25" s="62">
        <v>0</v>
      </c>
      <c r="E25" s="62">
        <v>0</v>
      </c>
      <c r="F25" s="139"/>
      <c r="H25" s="62">
        <v>0</v>
      </c>
      <c r="I25" s="62">
        <v>0</v>
      </c>
      <c r="J25" s="139"/>
      <c r="L25" s="62">
        <v>0</v>
      </c>
      <c r="M25" s="62">
        <v>0</v>
      </c>
      <c r="N25" s="139"/>
      <c r="P25" s="62">
        <v>0</v>
      </c>
      <c r="Q25" s="62">
        <v>0</v>
      </c>
      <c r="R25" s="139"/>
      <c r="T25" s="62">
        <v>0</v>
      </c>
      <c r="U25" s="62">
        <v>0</v>
      </c>
      <c r="V25" s="139"/>
      <c r="X25" s="62">
        <v>0</v>
      </c>
      <c r="Y25" s="62">
        <v>0</v>
      </c>
      <c r="Z25" s="289"/>
      <c r="AB25" s="62">
        <v>5676.3</v>
      </c>
      <c r="AC25" s="62">
        <v>0</v>
      </c>
      <c r="AD25" s="289" t="e">
        <f>(AB25-X25)/X25</f>
        <v>#DIV/0!</v>
      </c>
      <c r="AF25" s="168" t="e">
        <f ca="1">_xll.GL($A25,#REF!,#REF!,#REF!,#REF!)</f>
        <v>#NAME?</v>
      </c>
      <c r="AG25" s="342">
        <v>6185</v>
      </c>
      <c r="AH25" s="168"/>
      <c r="AI25" s="289">
        <f>(AG25-AB25)/AB25</f>
        <v>8.9618237231999687E-2</v>
      </c>
      <c r="AJ25" s="139"/>
      <c r="AK25" s="342">
        <v>9184</v>
      </c>
      <c r="AL25" s="62">
        <v>9184</v>
      </c>
      <c r="AM25" s="289">
        <f>(AK25-AG25)/AG25</f>
        <v>0.48488278092158449</v>
      </c>
      <c r="AN25" s="290"/>
      <c r="AO25" s="342">
        <v>9576</v>
      </c>
      <c r="AP25" s="62"/>
      <c r="AQ25" s="289">
        <f>(AO25-AK25)/AK25</f>
        <v>4.2682926829268296E-2</v>
      </c>
      <c r="AR25" s="290"/>
      <c r="AS25" s="342">
        <v>8624</v>
      </c>
      <c r="AT25" s="62">
        <v>8624</v>
      </c>
      <c r="AU25" s="289">
        <f>(AS25-AO25)/AO25</f>
        <v>-9.9415204678362568E-2</v>
      </c>
      <c r="AV25" s="290"/>
      <c r="AW25" s="108">
        <v>10935</v>
      </c>
      <c r="AX25" s="62">
        <f t="shared" ref="AX25:AX32" si="5">AW25-AS25</f>
        <v>2311</v>
      </c>
      <c r="AY25" s="289">
        <f>(AW25-AS25)/AS25</f>
        <v>0.26797309833024119</v>
      </c>
      <c r="AZ25" s="207" t="s">
        <v>1839</v>
      </c>
    </row>
    <row r="26" spans="1:52" s="290" customFormat="1" x14ac:dyDescent="0.25">
      <c r="A26" s="349" t="s">
        <v>1675</v>
      </c>
      <c r="B26" s="287">
        <v>9149</v>
      </c>
      <c r="C26" s="451" t="s">
        <v>1686</v>
      </c>
      <c r="D26" s="62"/>
      <c r="E26" s="62"/>
      <c r="F26" s="289"/>
      <c r="H26" s="62"/>
      <c r="I26" s="62"/>
      <c r="J26" s="289"/>
      <c r="L26" s="62"/>
      <c r="M26" s="62"/>
      <c r="N26" s="289"/>
      <c r="P26" s="62"/>
      <c r="Q26" s="62"/>
      <c r="R26" s="289"/>
      <c r="T26" s="62"/>
      <c r="U26" s="62"/>
      <c r="V26" s="289"/>
      <c r="X26" s="62"/>
      <c r="Y26" s="62"/>
      <c r="Z26" s="289"/>
      <c r="AB26" s="62"/>
      <c r="AC26" s="62"/>
      <c r="AD26" s="289"/>
      <c r="AF26" s="291"/>
      <c r="AG26" s="342"/>
      <c r="AH26" s="291"/>
      <c r="AI26" s="289"/>
      <c r="AJ26" s="289"/>
      <c r="AK26" s="342">
        <v>8163</v>
      </c>
      <c r="AL26" s="62">
        <v>8163</v>
      </c>
      <c r="AM26" s="289"/>
      <c r="AO26" s="342">
        <v>8193</v>
      </c>
      <c r="AP26" s="62"/>
      <c r="AQ26" s="289">
        <f>(AO26-AK26)/AK26</f>
        <v>3.6751194413818448E-3</v>
      </c>
      <c r="AS26" s="342">
        <v>12057</v>
      </c>
      <c r="AT26" s="62">
        <v>12057</v>
      </c>
      <c r="AU26" s="289">
        <f>(AS26-AO26)/AO26</f>
        <v>0.47162211644086416</v>
      </c>
      <c r="AW26" s="108">
        <v>11442</v>
      </c>
      <c r="AX26" s="62">
        <f t="shared" si="5"/>
        <v>-615</v>
      </c>
      <c r="AY26" s="289">
        <f>(AW26-AS26)/AS26</f>
        <v>-5.1007713361532717E-2</v>
      </c>
      <c r="AZ26" s="207" t="s">
        <v>1839</v>
      </c>
    </row>
    <row r="27" spans="1:52" x14ac:dyDescent="0.25">
      <c r="A27" s="349" t="s">
        <v>1676</v>
      </c>
      <c r="B27" s="106">
        <v>9150</v>
      </c>
      <c r="C27" s="451" t="s">
        <v>1681</v>
      </c>
      <c r="AG27" s="451"/>
      <c r="AI27" s="347"/>
      <c r="AK27" s="342">
        <v>5740</v>
      </c>
      <c r="AL27" s="62">
        <v>5740</v>
      </c>
      <c r="AM27" s="289"/>
      <c r="AO27" s="342">
        <v>3591</v>
      </c>
      <c r="AP27" s="62"/>
      <c r="AQ27" s="289">
        <f>(AO27-AK27)/AK27</f>
        <v>-0.37439024390243902</v>
      </c>
      <c r="AS27" s="342">
        <v>3234</v>
      </c>
      <c r="AT27" s="62">
        <v>3234</v>
      </c>
      <c r="AU27" s="289">
        <f>(AS27-AO27)/AO27</f>
        <v>-9.9415204678362568E-2</v>
      </c>
      <c r="AW27" s="108">
        <v>5972</v>
      </c>
      <c r="AX27" s="62">
        <f t="shared" si="5"/>
        <v>2738</v>
      </c>
      <c r="AY27" s="289">
        <f>(AW27-AS27)/AS27</f>
        <v>0.84662956091527519</v>
      </c>
      <c r="AZ27" s="207" t="s">
        <v>1839</v>
      </c>
    </row>
    <row r="28" spans="1:52" x14ac:dyDescent="0.25">
      <c r="A28" s="347" t="s">
        <v>1677</v>
      </c>
      <c r="B28" s="106">
        <v>9151</v>
      </c>
      <c r="C28" s="451" t="s">
        <v>1684</v>
      </c>
      <c r="D28" s="62">
        <v>0</v>
      </c>
      <c r="E28" s="62">
        <v>0</v>
      </c>
      <c r="F28" s="139"/>
      <c r="H28" s="62">
        <v>0</v>
      </c>
      <c r="I28" s="62">
        <v>0</v>
      </c>
      <c r="J28" s="139"/>
      <c r="L28" s="62">
        <v>0</v>
      </c>
      <c r="M28" s="62">
        <v>0</v>
      </c>
      <c r="N28" s="139"/>
      <c r="P28" s="62">
        <v>0</v>
      </c>
      <c r="Q28" s="62">
        <v>0</v>
      </c>
      <c r="R28" s="139"/>
      <c r="T28" s="62">
        <v>0</v>
      </c>
      <c r="U28" s="62">
        <v>0</v>
      </c>
      <c r="V28" s="38"/>
      <c r="X28" s="62">
        <v>8849.82</v>
      </c>
      <c r="Y28" s="62">
        <v>8849.82</v>
      </c>
      <c r="Z28" s="289"/>
      <c r="AB28" s="62">
        <v>8568.99</v>
      </c>
      <c r="AC28" s="62">
        <v>8538.19</v>
      </c>
      <c r="AD28" s="289">
        <f>(AB28-X28)/X28</f>
        <v>-3.1732848803704472E-2</v>
      </c>
      <c r="AF28" s="348" t="e">
        <f ca="1">_xll.GL($A28,#REF!,#REF!,#REF!,#REF!)</f>
        <v>#NAME?</v>
      </c>
      <c r="AG28" s="342">
        <v>10152</v>
      </c>
      <c r="AH28" s="348"/>
      <c r="AI28" s="289">
        <f>(AG28-AB28)/AB28</f>
        <v>0.18473705769291365</v>
      </c>
      <c r="AJ28" s="289"/>
      <c r="AK28" s="342">
        <v>5453</v>
      </c>
      <c r="AL28" s="62">
        <v>5453</v>
      </c>
      <c r="AM28" s="289">
        <f>(AK28-AG28)/AG28</f>
        <v>-0.46286446020488575</v>
      </c>
      <c r="AO28" s="342">
        <v>3747</v>
      </c>
      <c r="AP28" s="62"/>
      <c r="AQ28" s="289">
        <f>(AO28-AK28)/AK28</f>
        <v>-0.31285530900421787</v>
      </c>
      <c r="AS28" s="342">
        <v>3374</v>
      </c>
      <c r="AT28" s="62">
        <v>3374</v>
      </c>
      <c r="AU28" s="289">
        <f>(AS28-AO28)/AO28</f>
        <v>-9.9546303709634368E-2</v>
      </c>
      <c r="AW28" s="108">
        <v>1001</v>
      </c>
      <c r="AX28" s="62">
        <f t="shared" si="5"/>
        <v>-2373</v>
      </c>
      <c r="AY28" s="289">
        <f>(AW28-AS28)/AS28</f>
        <v>-0.70331950207468885</v>
      </c>
      <c r="AZ28" s="207" t="s">
        <v>1839</v>
      </c>
    </row>
    <row r="29" spans="1:52" x14ac:dyDescent="0.25">
      <c r="A29" s="349" t="s">
        <v>1678</v>
      </c>
      <c r="C29" s="451" t="s">
        <v>1526</v>
      </c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453"/>
      <c r="AI29" s="347"/>
      <c r="AK29" s="453"/>
      <c r="AM29" s="289"/>
      <c r="AO29" s="342">
        <v>16560</v>
      </c>
      <c r="AQ29" s="289"/>
      <c r="AS29" s="342"/>
      <c r="AU29" s="289">
        <f t="shared" ref="AU29:AU32" si="6">(AS29-AO29)/AO29</f>
        <v>-1</v>
      </c>
      <c r="AW29" s="342">
        <v>0</v>
      </c>
      <c r="AX29" s="62">
        <f t="shared" si="5"/>
        <v>0</v>
      </c>
      <c r="AY29" s="289" t="e">
        <f t="shared" ref="AY29:AY31" si="7">(AW29-AS29)/AS29</f>
        <v>#DIV/0!</v>
      </c>
      <c r="AZ29" s="207"/>
    </row>
    <row r="30" spans="1:52" s="347" customFormat="1" x14ac:dyDescent="0.25">
      <c r="A30" s="349"/>
      <c r="C30" s="451" t="s">
        <v>1689</v>
      </c>
      <c r="D30" s="296"/>
      <c r="F30" s="289"/>
      <c r="G30" s="290"/>
      <c r="H30" s="296"/>
      <c r="J30" s="289"/>
      <c r="K30" s="290"/>
      <c r="L30" s="296"/>
      <c r="N30" s="289"/>
      <c r="O30" s="290"/>
      <c r="P30" s="296"/>
      <c r="R30" s="289"/>
      <c r="S30" s="290"/>
      <c r="T30" s="296"/>
      <c r="V30" s="289"/>
      <c r="W30" s="290"/>
      <c r="X30" s="296"/>
      <c r="AA30" s="290"/>
      <c r="AB30" s="296"/>
      <c r="AE30" s="290"/>
      <c r="AF30" s="296"/>
      <c r="AG30" s="453"/>
      <c r="AK30" s="453"/>
      <c r="AM30" s="289"/>
      <c r="AN30" s="290"/>
      <c r="AO30" s="342"/>
      <c r="AQ30" s="289"/>
      <c r="AR30" s="290"/>
      <c r="AS30" s="342"/>
      <c r="AU30" s="289" t="e">
        <f t="shared" si="6"/>
        <v>#DIV/0!</v>
      </c>
      <c r="AV30" s="290"/>
      <c r="AW30" s="342">
        <v>8187</v>
      </c>
      <c r="AX30" s="62">
        <f t="shared" si="5"/>
        <v>8187</v>
      </c>
      <c r="AY30" s="289" t="e">
        <f t="shared" si="7"/>
        <v>#DIV/0!</v>
      </c>
      <c r="AZ30" s="207" t="s">
        <v>1839</v>
      </c>
    </row>
    <row r="31" spans="1:52" s="347" customFormat="1" x14ac:dyDescent="0.25">
      <c r="A31" s="349"/>
      <c r="C31" s="451" t="s">
        <v>1691</v>
      </c>
      <c r="D31" s="296"/>
      <c r="F31" s="289"/>
      <c r="G31" s="290"/>
      <c r="H31" s="296"/>
      <c r="J31" s="289"/>
      <c r="K31" s="290"/>
      <c r="L31" s="296"/>
      <c r="N31" s="289"/>
      <c r="O31" s="290"/>
      <c r="P31" s="296"/>
      <c r="R31" s="289"/>
      <c r="S31" s="290"/>
      <c r="T31" s="296"/>
      <c r="V31" s="289"/>
      <c r="W31" s="290"/>
      <c r="X31" s="296"/>
      <c r="AA31" s="290"/>
      <c r="AB31" s="296"/>
      <c r="AE31" s="290"/>
      <c r="AF31" s="296"/>
      <c r="AG31" s="453"/>
      <c r="AK31" s="453"/>
      <c r="AM31" s="289"/>
      <c r="AN31" s="290"/>
      <c r="AO31" s="342"/>
      <c r="AQ31" s="289"/>
      <c r="AR31" s="290"/>
      <c r="AS31" s="342"/>
      <c r="AU31" s="289" t="e">
        <f t="shared" si="6"/>
        <v>#DIV/0!</v>
      </c>
      <c r="AV31" s="290"/>
      <c r="AW31" s="342">
        <v>0</v>
      </c>
      <c r="AX31" s="62">
        <f t="shared" si="5"/>
        <v>0</v>
      </c>
      <c r="AY31" s="289" t="e">
        <f t="shared" si="7"/>
        <v>#DIV/0!</v>
      </c>
      <c r="AZ31" s="207"/>
    </row>
    <row r="32" spans="1:52" s="347" customFormat="1" ht="15.75" x14ac:dyDescent="0.4">
      <c r="A32" s="349" t="s">
        <v>1679</v>
      </c>
      <c r="B32" s="347">
        <v>9116</v>
      </c>
      <c r="C32" s="451" t="s">
        <v>1680</v>
      </c>
      <c r="D32" s="296"/>
      <c r="F32" s="289"/>
      <c r="G32" s="290"/>
      <c r="H32" s="296"/>
      <c r="J32" s="289"/>
      <c r="K32" s="290"/>
      <c r="L32" s="296"/>
      <c r="N32" s="289"/>
      <c r="O32" s="290"/>
      <c r="P32" s="296"/>
      <c r="R32" s="289"/>
      <c r="S32" s="290"/>
      <c r="T32" s="296"/>
      <c r="V32" s="289"/>
      <c r="W32" s="290"/>
      <c r="X32" s="296"/>
      <c r="AA32" s="290"/>
      <c r="AB32" s="296"/>
      <c r="AE32" s="290"/>
      <c r="AF32" s="296"/>
      <c r="AG32" s="455">
        <v>0</v>
      </c>
      <c r="AK32" s="455">
        <v>0</v>
      </c>
      <c r="AM32" s="289"/>
      <c r="AN32" s="290"/>
      <c r="AO32" s="454">
        <v>27607.43</v>
      </c>
      <c r="AQ32" s="289"/>
      <c r="AR32" s="290"/>
      <c r="AS32" s="454">
        <v>27607.43</v>
      </c>
      <c r="AU32" s="289">
        <f t="shared" si="6"/>
        <v>0</v>
      </c>
      <c r="AV32" s="290"/>
      <c r="AW32" s="454">
        <v>28254</v>
      </c>
      <c r="AX32" s="62">
        <f t="shared" si="5"/>
        <v>646.56999999999971</v>
      </c>
      <c r="AY32" s="289">
        <f>(AW32-AS32)/AS32</f>
        <v>2.34201445045772E-2</v>
      </c>
      <c r="AZ32" s="207"/>
    </row>
    <row r="33" spans="3:51" x14ac:dyDescent="0.25">
      <c r="D33" s="70">
        <f>SUM(D17:D28)</f>
        <v>118624.79999999999</v>
      </c>
      <c r="F33" s="139"/>
      <c r="H33" s="70">
        <f>SUM(H17:H28)</f>
        <v>123735.33</v>
      </c>
      <c r="J33" s="154">
        <f>(H33-D33)/D33</f>
        <v>4.3081463572541438E-2</v>
      </c>
      <c r="L33" s="70">
        <f>SUM(L17:L28)</f>
        <v>125203.49</v>
      </c>
      <c r="N33" s="154">
        <f>(L33-H33)/H33</f>
        <v>1.1865325772356234E-2</v>
      </c>
      <c r="P33" s="70">
        <f>SUM(P17:P28)</f>
        <v>145897.83000000002</v>
      </c>
      <c r="R33" s="154">
        <f>(P33-L33)/L33</f>
        <v>0.16528564818760252</v>
      </c>
      <c r="T33" s="70">
        <f>SUM(T17:T28)</f>
        <v>150621.56</v>
      </c>
      <c r="V33" s="154">
        <f>(T33-P33)/P33</f>
        <v>3.23769722962979E-2</v>
      </c>
      <c r="X33" s="70">
        <f>SUM(X17:X28)</f>
        <v>216578.93</v>
      </c>
      <c r="Z33" s="154">
        <f>(X33-T33)/T33</f>
        <v>0.43790125397718627</v>
      </c>
      <c r="AB33" s="70">
        <f>SUM(AB17:AB28)</f>
        <v>242891.8</v>
      </c>
      <c r="AD33" s="154">
        <f>(AB33-X33)/X33</f>
        <v>0.12149321265923696</v>
      </c>
      <c r="AF33" s="67"/>
      <c r="AG33" s="70">
        <f>SUM(AG17:AG28)</f>
        <v>256569.98</v>
      </c>
      <c r="AI33" s="154">
        <f>(AG33-AB33)/AB33</f>
        <v>5.631388132493572E-2</v>
      </c>
      <c r="AK33" s="70">
        <f>SUM(AK17:AK29)</f>
        <v>302053.2</v>
      </c>
      <c r="AL33" s="70"/>
      <c r="AM33" s="154">
        <f>(AK33-AG33)/AG33</f>
        <v>0.17727413004436451</v>
      </c>
      <c r="AO33" s="70">
        <f>SUM(AO17:AO32)</f>
        <v>345404.69</v>
      </c>
      <c r="AQ33" s="154">
        <f>(AO33-AK33)/AK33</f>
        <v>0.14352269732616635</v>
      </c>
      <c r="AS33" s="70">
        <f>SUM(AS17:AS32)</f>
        <v>323869.17</v>
      </c>
      <c r="AT33" s="70"/>
      <c r="AU33" s="154">
        <f>(AS33-AO33)/AO33</f>
        <v>-6.2348661218236553E-2</v>
      </c>
      <c r="AW33" s="70">
        <f>SUM(AW17:AW32)</f>
        <v>333971.44</v>
      </c>
      <c r="AX33" s="60">
        <f>SUM(AX24:AX32)</f>
        <v>10177.57</v>
      </c>
      <c r="AY33" s="154">
        <f>(AW33-AS33)/AS33</f>
        <v>3.1192441071189392E-2</v>
      </c>
    </row>
    <row r="34" spans="3:51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</row>
    <row r="35" spans="3:51" x14ac:dyDescent="0.25">
      <c r="C35" s="297" t="s">
        <v>1687</v>
      </c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276">
        <f>SUM(AB10:AB11)</f>
        <v>121210.95999999999</v>
      </c>
      <c r="AF35" s="67"/>
      <c r="AG35" s="276">
        <f>SUM(AG10:AG11)</f>
        <v>126966.7</v>
      </c>
      <c r="AK35" s="276">
        <f>SUM(AK10:AK11)</f>
        <v>134701.17000000001</v>
      </c>
      <c r="AM35" s="289">
        <f>(AK35-AG35)/AG35</f>
        <v>6.0917311389521944E-2</v>
      </c>
      <c r="AO35" s="276">
        <f>SUM(AO10:AO11)</f>
        <v>139470.13</v>
      </c>
      <c r="AQ35" s="289">
        <f>(AO35-AK35)/AK35</f>
        <v>3.5403998346859138E-2</v>
      </c>
      <c r="AS35" s="276">
        <f>SUM(AS10:AS11)</f>
        <v>138768.59</v>
      </c>
      <c r="AU35" s="289">
        <f t="shared" ref="AU35:AU36" si="8">(AS35-AO35)/AO35</f>
        <v>-5.030037614505759E-3</v>
      </c>
      <c r="AW35" s="276">
        <f>SUM(AW10:AW11)</f>
        <v>145566.44</v>
      </c>
      <c r="AX35" s="292"/>
      <c r="AY35" s="289">
        <f t="shared" ref="AY35:AY36" si="9">(AW35-AS35)/AS35</f>
        <v>4.8986950144841897E-2</v>
      </c>
    </row>
    <row r="36" spans="3:51" x14ac:dyDescent="0.25">
      <c r="C36" s="451" t="s">
        <v>1688</v>
      </c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453">
        <f>AG12+AG13+AG14+AG24+AG25+AG26+AG27+AG28+AG29+AG30+AG31+AG32</f>
        <v>129603.28</v>
      </c>
      <c r="AK36" s="453">
        <f>AK12+AK13+AK14+AK24+AK25+AK26+AK27+AK28+AK29+AK30+AK31+AK32</f>
        <v>167352.03</v>
      </c>
      <c r="AM36" s="289">
        <f>(AK36-AG36)/AG36</f>
        <v>0.29126384764336211</v>
      </c>
      <c r="AO36" s="453">
        <f>AO12+AO13+AO14+AO24+AO25+AO26+AO27+AO28+AO29+AO30+AO31+AO32</f>
        <v>205934.56</v>
      </c>
      <c r="AQ36" s="289">
        <f>(AO36-AK36)/AK36</f>
        <v>0.23054712870826843</v>
      </c>
      <c r="AS36" s="453">
        <f>AS12+AS13+AS14+AS24+AS25+AS26+AS27+AS28+AS29+AS30+AS31+AS32</f>
        <v>185100.58</v>
      </c>
      <c r="AU36" s="289">
        <f t="shared" si="8"/>
        <v>-0.1011679632597851</v>
      </c>
      <c r="AW36" s="453">
        <f>AW12+AW13+AW14+AW24+AW25+AW26+AW27+AW28+AW29+AW30+AW31+AW32</f>
        <v>188405</v>
      </c>
      <c r="AY36" s="289">
        <f t="shared" si="9"/>
        <v>1.7852024018509358E-2</v>
      </c>
    </row>
    <row r="37" spans="3:51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69">
        <f>SUM(AO35:AO36)</f>
        <v>345404.69</v>
      </c>
      <c r="AS37" s="69">
        <f>SUM(AS35:AS36)</f>
        <v>323869.17</v>
      </c>
      <c r="AW37" s="69">
        <f>SUM(AW35:AW36)</f>
        <v>333971.44</v>
      </c>
    </row>
    <row r="38" spans="3:51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3:51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3:51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3:51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3:51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3:51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3:51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3:51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3:51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3:51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3:51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296" t="s">
        <v>1128</v>
      </c>
      <c r="E124" s="135">
        <v>30.35</v>
      </c>
      <c r="F124" s="135">
        <v>25</v>
      </c>
      <c r="G124" s="290"/>
      <c r="H124" s="296"/>
      <c r="I124" s="287"/>
      <c r="J124" s="28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</sheetData>
  <sortState ref="A24:AV28">
    <sortCondition ref="B24:B28"/>
  </sortState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4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394"/>
  <sheetViews>
    <sheetView zoomScaleNormal="100" zoomScaleSheetLayoutView="100" workbookViewId="0"/>
  </sheetViews>
  <sheetFormatPr defaultRowHeight="13.5" x14ac:dyDescent="0.25"/>
  <cols>
    <col min="1" max="1" width="19" style="106" customWidth="1"/>
    <col min="2" max="2" width="5" style="106" customWidth="1"/>
    <col min="3" max="3" width="31.28515625" style="106" customWidth="1"/>
    <col min="4" max="5" width="11.5703125" style="135" bestFit="1" customWidth="1"/>
    <col min="6" max="6" width="8.28515625" style="135" bestFit="1" customWidth="1"/>
    <col min="7" max="7" width="2.42578125" style="135" customWidth="1"/>
    <col min="8" max="9" width="11.5703125" style="135" bestFit="1" customWidth="1"/>
    <col min="10" max="10" width="8.28515625" style="135" bestFit="1" customWidth="1"/>
    <col min="11" max="11" width="2.42578125" style="135" customWidth="1"/>
    <col min="12" max="13" width="11.5703125" style="135" bestFit="1" customWidth="1"/>
    <col min="14" max="14" width="9.28515625" style="135" customWidth="1"/>
    <col min="15" max="15" width="2.42578125" style="135" customWidth="1"/>
    <col min="16" max="17" width="11.5703125" style="135" bestFit="1" customWidth="1"/>
    <col min="18" max="18" width="8.28515625" style="135" bestFit="1" customWidth="1"/>
    <col min="19" max="19" width="2.42578125" style="135" customWidth="1"/>
    <col min="20" max="21" width="11.5703125" style="106" bestFit="1" customWidth="1"/>
    <col min="22" max="22" width="8.28515625" style="106" bestFit="1" customWidth="1"/>
    <col min="23" max="23" width="2.42578125" style="106" customWidth="1"/>
    <col min="24" max="25" width="11.5703125" style="106" customWidth="1"/>
    <col min="26" max="26" width="7.7109375" style="106" bestFit="1" customWidth="1"/>
    <col min="27" max="27" width="2.42578125" style="106" customWidth="1"/>
    <col min="28" max="29" width="11.5703125" style="106" customWidth="1"/>
    <col min="30" max="30" width="7.7109375" style="106" bestFit="1" customWidth="1"/>
    <col min="31" max="31" width="2.42578125" style="135" customWidth="1"/>
    <col min="32" max="34" width="11.5703125" style="135" customWidth="1"/>
    <col min="35" max="35" width="8.28515625" style="135" customWidth="1"/>
    <col min="36" max="36" width="1.85546875" style="106" customWidth="1"/>
    <col min="37" max="38" width="11.5703125" style="347" customWidth="1"/>
    <col min="39" max="39" width="8.28515625" style="347" customWidth="1"/>
    <col min="40" max="40" width="2.28515625" style="347" customWidth="1"/>
    <col min="41" max="41" width="11.5703125" style="287" customWidth="1"/>
    <col min="42" max="42" width="11.5703125" style="287" bestFit="1" customWidth="1"/>
    <col min="43" max="43" width="9.28515625" style="287" bestFit="1" customWidth="1"/>
    <col min="44" max="44" width="2.28515625" style="347" customWidth="1"/>
    <col min="45" max="45" width="11.5703125" style="347" customWidth="1"/>
    <col min="46" max="46" width="11.5703125" style="347" bestFit="1" customWidth="1"/>
    <col min="47" max="47" width="9.28515625" style="347" bestFit="1" customWidth="1"/>
    <col min="48" max="48" width="2.28515625" style="347" hidden="1" customWidth="1"/>
    <col min="49" max="49" width="12" style="60" hidden="1" customWidth="1"/>
    <col min="50" max="50" width="10.5703125" style="60" hidden="1" customWidth="1"/>
    <col min="51" max="51" width="13.140625" style="106" hidden="1" customWidth="1"/>
    <col min="52" max="52" width="36.7109375" style="106" hidden="1" customWidth="1"/>
    <col min="53" max="58" width="0" style="106" hidden="1" customWidth="1"/>
    <col min="59" max="16384" width="9.140625" style="106"/>
  </cols>
  <sheetData>
    <row r="1" spans="1:52" s="290" customFormat="1" ht="14.25" x14ac:dyDescent="0.3">
      <c r="A1" s="287"/>
      <c r="B1" s="287"/>
      <c r="D1" s="291"/>
      <c r="E1" s="291"/>
      <c r="F1" s="289"/>
      <c r="H1" s="291"/>
      <c r="I1" s="291"/>
      <c r="J1" s="289"/>
      <c r="L1" s="291"/>
      <c r="M1" s="291"/>
      <c r="N1" s="289"/>
      <c r="P1" s="291"/>
      <c r="Q1" s="291"/>
      <c r="R1" s="289"/>
      <c r="T1" s="291"/>
      <c r="U1" s="291"/>
      <c r="V1" s="289"/>
      <c r="X1" s="291"/>
      <c r="Y1" s="291"/>
      <c r="Z1" s="289"/>
      <c r="AB1" s="291"/>
      <c r="AC1" s="291"/>
      <c r="AD1" s="289"/>
      <c r="AF1" s="291"/>
      <c r="AG1" s="291"/>
      <c r="AH1" s="291"/>
      <c r="AI1" s="289"/>
      <c r="AJ1" s="289"/>
      <c r="AK1" s="348"/>
      <c r="AL1" s="348"/>
      <c r="AM1" s="289"/>
      <c r="AN1" s="289"/>
      <c r="AO1" s="291"/>
      <c r="AP1" s="291"/>
      <c r="AQ1" s="289"/>
      <c r="AR1" s="289"/>
      <c r="AS1" s="348"/>
      <c r="AT1" s="348"/>
      <c r="AU1" s="289"/>
      <c r="AV1" s="289"/>
      <c r="AW1" s="108"/>
      <c r="AX1" s="141"/>
      <c r="AY1" s="289"/>
      <c r="AZ1" s="112"/>
    </row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1493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1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1"/>
      <c r="AW4" s="525" t="s">
        <v>163</v>
      </c>
      <c r="AX4" s="526" t="s">
        <v>1570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632</v>
      </c>
      <c r="B6" s="66" t="s">
        <v>1222</v>
      </c>
      <c r="C6" s="106" t="s">
        <v>1223</v>
      </c>
      <c r="D6" s="168">
        <v>61554</v>
      </c>
      <c r="E6" s="168">
        <v>61554</v>
      </c>
      <c r="F6" s="139"/>
      <c r="G6" s="137"/>
      <c r="H6" s="168">
        <v>67661</v>
      </c>
      <c r="I6" s="168">
        <v>67661</v>
      </c>
      <c r="J6" s="139">
        <v>9.9213698541118361E-2</v>
      </c>
      <c r="K6" s="137"/>
      <c r="L6" s="168">
        <v>72084.02</v>
      </c>
      <c r="M6" s="168">
        <v>72083.960000000006</v>
      </c>
      <c r="N6" s="139">
        <v>6.5370301946468479E-2</v>
      </c>
      <c r="O6" s="137"/>
      <c r="P6" s="168">
        <v>76348.759999999995</v>
      </c>
      <c r="Q6" s="168">
        <v>76348.740000000005</v>
      </c>
      <c r="R6" s="139">
        <v>5.9163459529587702E-2</v>
      </c>
      <c r="S6" s="137"/>
      <c r="T6" s="107">
        <v>80335.8</v>
      </c>
      <c r="U6" s="107">
        <v>80335.839999999997</v>
      </c>
      <c r="V6" s="139">
        <v>5.2221411323510797E-2</v>
      </c>
      <c r="W6" s="59"/>
      <c r="X6" s="107">
        <v>84506.53</v>
      </c>
      <c r="Y6" s="107">
        <v>84506.53</v>
      </c>
      <c r="Z6" s="139">
        <v>5.1916206722283163E-2</v>
      </c>
      <c r="AA6" s="59"/>
      <c r="AB6" s="107">
        <v>85036.93</v>
      </c>
      <c r="AC6" s="107">
        <v>84934.04</v>
      </c>
      <c r="AD6" s="139">
        <v>6.2764380456752185E-3</v>
      </c>
      <c r="AE6" s="137"/>
      <c r="AF6" s="168">
        <v>85889.88</v>
      </c>
      <c r="AG6" s="276">
        <v>95966.57</v>
      </c>
      <c r="AH6" s="168">
        <v>95966.57</v>
      </c>
      <c r="AI6" s="139">
        <f>(AG6-AB6)/AB6</f>
        <v>0.12852815829546074</v>
      </c>
      <c r="AJ6" s="38"/>
      <c r="AK6" s="348">
        <v>97791.48</v>
      </c>
      <c r="AL6" s="348">
        <v>97416.8</v>
      </c>
      <c r="AM6" s="289">
        <f>(AK6-AG6)/AG6</f>
        <v>1.9016101127715502E-2</v>
      </c>
      <c r="AN6" s="289"/>
      <c r="AO6" s="348">
        <v>99933.77</v>
      </c>
      <c r="AP6" s="291">
        <v>99933.77</v>
      </c>
      <c r="AQ6" s="289">
        <f>(AO6-AK6)/AK6</f>
        <v>2.1906714163647062E-2</v>
      </c>
      <c r="AR6" s="289"/>
      <c r="AS6" s="348">
        <v>101441.3</v>
      </c>
      <c r="AT6" s="348">
        <v>47805.67</v>
      </c>
      <c r="AU6" s="289">
        <f>(AS6-AO6)/AO6</f>
        <v>1.5085290988221487E-2</v>
      </c>
      <c r="AV6" s="289"/>
      <c r="AW6" s="108" t="e">
        <f>#REF!</f>
        <v>#REF!</v>
      </c>
      <c r="AX6" s="85" t="e">
        <f>AW6-AS6</f>
        <v>#REF!</v>
      </c>
      <c r="AY6" s="289" t="e">
        <f>(AW6-AS6)/AS6</f>
        <v>#REF!</v>
      </c>
      <c r="AZ6" s="208" t="s">
        <v>934</v>
      </c>
    </row>
    <row r="7" spans="1:52" x14ac:dyDescent="0.25">
      <c r="A7" s="106" t="s">
        <v>631</v>
      </c>
      <c r="B7" s="66" t="s">
        <v>180</v>
      </c>
      <c r="C7" s="106" t="s">
        <v>1088</v>
      </c>
      <c r="D7" s="168">
        <v>883</v>
      </c>
      <c r="E7" s="168">
        <v>883</v>
      </c>
      <c r="F7" s="139"/>
      <c r="G7" s="137"/>
      <c r="H7" s="168">
        <v>1359</v>
      </c>
      <c r="I7" s="168">
        <v>1359</v>
      </c>
      <c r="J7" s="139">
        <v>0.53907134767836917</v>
      </c>
      <c r="K7" s="137"/>
      <c r="L7" s="168">
        <v>1399.58</v>
      </c>
      <c r="M7" s="168">
        <v>1399.58</v>
      </c>
      <c r="N7" s="139">
        <v>2.9860191317144905E-2</v>
      </c>
      <c r="O7" s="137"/>
      <c r="P7" s="168">
        <v>1433.08</v>
      </c>
      <c r="Q7" s="168">
        <v>1433.08</v>
      </c>
      <c r="R7" s="139">
        <v>2.3935752154217695E-2</v>
      </c>
      <c r="S7" s="137"/>
      <c r="T7" s="168">
        <v>1453.47</v>
      </c>
      <c r="U7" s="168">
        <v>1453.47</v>
      </c>
      <c r="V7" s="139">
        <v>1.4228096128618152E-2</v>
      </c>
      <c r="W7" s="137"/>
      <c r="X7" s="168">
        <v>2323.11</v>
      </c>
      <c r="Y7" s="168">
        <v>2323.11</v>
      </c>
      <c r="Z7" s="139">
        <v>0.59831988276331816</v>
      </c>
      <c r="AA7" s="137"/>
      <c r="AB7" s="168">
        <v>2337.8200000000002</v>
      </c>
      <c r="AC7" s="168">
        <v>2337.38</v>
      </c>
      <c r="AD7" s="139">
        <v>6.3320290472685479E-3</v>
      </c>
      <c r="AE7" s="137"/>
      <c r="AF7" s="168">
        <v>858.89880000000005</v>
      </c>
      <c r="AG7" s="276">
        <v>959.47</v>
      </c>
      <c r="AH7" s="168">
        <v>959.67</v>
      </c>
      <c r="AI7" s="139">
        <f>(AG7-AB7)/AB7</f>
        <v>-0.58958773558272237</v>
      </c>
      <c r="AJ7" s="38"/>
      <c r="AK7" s="348">
        <v>1571.3244</v>
      </c>
      <c r="AL7" s="348">
        <v>1784.02</v>
      </c>
      <c r="AM7" s="289">
        <f t="shared" ref="AM7:AM44" si="0">(AK7-AG7)/AG7</f>
        <v>0.63770039709422899</v>
      </c>
      <c r="AN7" s="289"/>
      <c r="AO7" s="291">
        <v>1605.72</v>
      </c>
      <c r="AP7" s="291">
        <v>1831.55</v>
      </c>
      <c r="AQ7" s="289">
        <f t="shared" ref="AQ7:AQ44" si="1">(AO7-AK7)/AK7</f>
        <v>2.1889560169752381E-2</v>
      </c>
      <c r="AR7" s="289"/>
      <c r="AS7" s="348">
        <v>2644.34</v>
      </c>
      <c r="AT7" s="348">
        <v>615.52</v>
      </c>
      <c r="AU7" s="289">
        <f>(AS7-AO7)/AO7</f>
        <v>0.64682510026654716</v>
      </c>
      <c r="AV7" s="289"/>
      <c r="AW7" s="108" t="e">
        <f>#REF!+#REF!</f>
        <v>#REF!</v>
      </c>
      <c r="AX7" s="141" t="e">
        <f t="shared" ref="AX7:AX11" si="2">AW7-AS7</f>
        <v>#REF!</v>
      </c>
      <c r="AY7" s="289" t="e">
        <f t="shared" ref="AY7:AY44" si="3">(AW7-AS7)/AS7</f>
        <v>#REF!</v>
      </c>
      <c r="AZ7" s="343" t="s">
        <v>1579</v>
      </c>
    </row>
    <row r="8" spans="1:52" x14ac:dyDescent="0.25">
      <c r="A8" s="106" t="s">
        <v>633</v>
      </c>
      <c r="B8" s="66" t="s">
        <v>1224</v>
      </c>
      <c r="C8" s="106" t="s">
        <v>1225</v>
      </c>
      <c r="D8" s="168">
        <v>44145</v>
      </c>
      <c r="E8" s="168">
        <v>43866.25</v>
      </c>
      <c r="F8" s="139"/>
      <c r="G8" s="137"/>
      <c r="H8" s="168">
        <v>45293</v>
      </c>
      <c r="I8" s="168">
        <v>45350.89</v>
      </c>
      <c r="J8" s="139">
        <v>2.6005210103069429E-2</v>
      </c>
      <c r="K8" s="137"/>
      <c r="L8" s="168">
        <v>46652.71</v>
      </c>
      <c r="M8" s="168">
        <v>46012.83</v>
      </c>
      <c r="N8" s="139">
        <v>3.0020312189521541E-2</v>
      </c>
      <c r="O8" s="137"/>
      <c r="P8" s="168">
        <v>47769.26</v>
      </c>
      <c r="Q8" s="168">
        <v>47797.52</v>
      </c>
      <c r="R8" s="139">
        <v>2.3933229173610772E-2</v>
      </c>
      <c r="S8" s="137"/>
      <c r="T8" s="168">
        <v>48448.91</v>
      </c>
      <c r="U8" s="168">
        <v>48615.21</v>
      </c>
      <c r="V8" s="139">
        <v>1.4227769071574511E-2</v>
      </c>
      <c r="W8" s="137"/>
      <c r="X8" s="168">
        <v>49268.05</v>
      </c>
      <c r="Y8" s="168">
        <v>49187.69</v>
      </c>
      <c r="Z8" s="139">
        <v>1.690729471519585E-2</v>
      </c>
      <c r="AA8" s="137"/>
      <c r="AB8" s="168">
        <v>49581.65</v>
      </c>
      <c r="AC8" s="168">
        <v>41566.559999999998</v>
      </c>
      <c r="AD8" s="139">
        <v>6.365179868088924E-3</v>
      </c>
      <c r="AE8" s="137"/>
      <c r="AF8" s="168">
        <v>52672.41</v>
      </c>
      <c r="AG8" s="276">
        <v>56381.22</v>
      </c>
      <c r="AH8" s="168">
        <v>56376.36</v>
      </c>
      <c r="AI8" s="139">
        <f>(AG8-AB8)/AB8</f>
        <v>0.13713884067996929</v>
      </c>
      <c r="AJ8" s="38"/>
      <c r="AK8" s="348">
        <v>59468.850000000006</v>
      </c>
      <c r="AL8" s="348">
        <v>59241.02</v>
      </c>
      <c r="AM8" s="289">
        <f t="shared" si="0"/>
        <v>5.4763447828904813E-2</v>
      </c>
      <c r="AN8" s="289"/>
      <c r="AO8" s="291">
        <v>62903.61</v>
      </c>
      <c r="AP8" s="291">
        <v>61579.78</v>
      </c>
      <c r="AQ8" s="289">
        <f t="shared" si="1"/>
        <v>5.7757296466973793E-2</v>
      </c>
      <c r="AR8" s="289"/>
      <c r="AS8" s="348">
        <v>66082.59</v>
      </c>
      <c r="AT8" s="348">
        <v>31395.56</v>
      </c>
      <c r="AU8" s="289">
        <f t="shared" ref="AU8:AU44" si="4">(AS8-AO8)/AO8</f>
        <v>5.0537322102817243E-2</v>
      </c>
      <c r="AV8" s="289"/>
      <c r="AW8" s="108" t="e">
        <f>#REF!</f>
        <v>#REF!</v>
      </c>
      <c r="AX8" s="141" t="e">
        <f t="shared" si="2"/>
        <v>#REF!</v>
      </c>
      <c r="AY8" s="289" t="e">
        <f t="shared" si="3"/>
        <v>#REF!</v>
      </c>
      <c r="AZ8" s="343" t="s">
        <v>1782</v>
      </c>
    </row>
    <row r="9" spans="1:52" x14ac:dyDescent="0.25">
      <c r="A9" s="106" t="s">
        <v>634</v>
      </c>
      <c r="B9" s="66" t="s">
        <v>1226</v>
      </c>
      <c r="C9" s="106" t="s">
        <v>1227</v>
      </c>
      <c r="D9" s="168">
        <v>41619</v>
      </c>
      <c r="E9" s="168">
        <v>41676.01</v>
      </c>
      <c r="F9" s="139"/>
      <c r="G9" s="137"/>
      <c r="H9" s="168">
        <v>45453</v>
      </c>
      <c r="I9" s="168">
        <v>44316.13</v>
      </c>
      <c r="J9" s="139">
        <v>9.2121386866575367E-2</v>
      </c>
      <c r="K9" s="137"/>
      <c r="L9" s="168">
        <v>47063.519999999997</v>
      </c>
      <c r="M9" s="168">
        <v>46883.199999999997</v>
      </c>
      <c r="N9" s="139">
        <v>3.5432644709920066E-2</v>
      </c>
      <c r="O9" s="137"/>
      <c r="P9" s="168">
        <v>49968.45</v>
      </c>
      <c r="Q9" s="168">
        <v>49777.03</v>
      </c>
      <c r="R9" s="139">
        <v>6.1723602484472062E-2</v>
      </c>
      <c r="S9" s="137"/>
      <c r="T9" s="168">
        <v>50717.52</v>
      </c>
      <c r="U9" s="168">
        <v>50731.4</v>
      </c>
      <c r="V9" s="139">
        <v>1.4990859232175498E-2</v>
      </c>
      <c r="W9" s="137"/>
      <c r="X9" s="168">
        <v>51572.08</v>
      </c>
      <c r="Y9" s="168">
        <v>51691.59</v>
      </c>
      <c r="Z9" s="139">
        <v>1.6849404308412655E-2</v>
      </c>
      <c r="AA9" s="137"/>
      <c r="AB9" s="168">
        <v>51886.8</v>
      </c>
      <c r="AC9" s="168">
        <v>51795.73</v>
      </c>
      <c r="AD9" s="139">
        <v>6.1025267935673946E-3</v>
      </c>
      <c r="AE9" s="137"/>
      <c r="AF9" s="168">
        <v>54134.01</v>
      </c>
      <c r="AG9" s="276">
        <v>56253.33</v>
      </c>
      <c r="AH9" s="168">
        <v>57625.77</v>
      </c>
      <c r="AI9" s="139">
        <f>(AG9-AB9)/AB9</f>
        <v>8.415492957746476E-2</v>
      </c>
      <c r="AJ9" s="38"/>
      <c r="AK9" s="348">
        <v>59340.959999999999</v>
      </c>
      <c r="AL9" s="348">
        <v>59113.599999999999</v>
      </c>
      <c r="AM9" s="289">
        <f t="shared" si="0"/>
        <v>5.4887950633322462E-2</v>
      </c>
      <c r="AN9" s="289"/>
      <c r="AO9" s="348">
        <v>60638.13</v>
      </c>
      <c r="AP9" s="291">
        <v>60629.83</v>
      </c>
      <c r="AQ9" s="289">
        <f t="shared" si="1"/>
        <v>2.1859605911330019E-2</v>
      </c>
      <c r="AR9" s="289"/>
      <c r="AS9" s="348">
        <v>61551.63</v>
      </c>
      <c r="AT9" s="348">
        <v>29251.35</v>
      </c>
      <c r="AU9" s="289">
        <f t="shared" si="4"/>
        <v>1.5064778547755349E-2</v>
      </c>
      <c r="AV9" s="289"/>
      <c r="AW9" s="108" t="e">
        <f>#REF!</f>
        <v>#REF!</v>
      </c>
      <c r="AX9" s="141" t="e">
        <f t="shared" si="2"/>
        <v>#REF!</v>
      </c>
      <c r="AY9" s="289" t="e">
        <f t="shared" si="3"/>
        <v>#REF!</v>
      </c>
      <c r="AZ9" s="208" t="s">
        <v>1786</v>
      </c>
    </row>
    <row r="10" spans="1:52" s="135" customFormat="1" x14ac:dyDescent="0.25">
      <c r="A10" s="287" t="s">
        <v>1259</v>
      </c>
      <c r="B10" s="119" t="s">
        <v>1336</v>
      </c>
      <c r="C10" s="290" t="s">
        <v>1061</v>
      </c>
      <c r="D10" s="168"/>
      <c r="E10" s="168"/>
      <c r="F10" s="139"/>
      <c r="G10" s="137"/>
      <c r="H10" s="168"/>
      <c r="I10" s="168"/>
      <c r="J10" s="139"/>
      <c r="K10" s="137"/>
      <c r="L10" s="168"/>
      <c r="M10" s="168"/>
      <c r="N10" s="139"/>
      <c r="O10" s="137"/>
      <c r="P10" s="168"/>
      <c r="Q10" s="168"/>
      <c r="R10" s="139"/>
      <c r="S10" s="137"/>
      <c r="T10" s="168"/>
      <c r="U10" s="168"/>
      <c r="V10" s="139"/>
      <c r="W10" s="137"/>
      <c r="X10" s="168"/>
      <c r="Y10" s="168"/>
      <c r="Z10" s="139"/>
      <c r="AA10" s="137"/>
      <c r="AB10" s="168"/>
      <c r="AC10" s="168"/>
      <c r="AD10" s="139"/>
      <c r="AE10" s="137"/>
      <c r="AF10" s="168"/>
      <c r="AG10" s="276"/>
      <c r="AH10" s="168"/>
      <c r="AI10" s="139"/>
      <c r="AJ10" s="139"/>
      <c r="AK10" s="348">
        <v>31590</v>
      </c>
      <c r="AL10" s="348">
        <v>32895.129999999997</v>
      </c>
      <c r="AM10" s="289" t="e">
        <f t="shared" si="0"/>
        <v>#DIV/0!</v>
      </c>
      <c r="AN10" s="289"/>
      <c r="AO10" s="291">
        <v>34567</v>
      </c>
      <c r="AP10" s="291">
        <v>32880.120000000003</v>
      </c>
      <c r="AQ10" s="289">
        <f t="shared" si="1"/>
        <v>9.4238683127572012E-2</v>
      </c>
      <c r="AR10" s="289"/>
      <c r="AS10" s="348">
        <v>36320.25</v>
      </c>
      <c r="AT10" s="348">
        <v>17685.400000000001</v>
      </c>
      <c r="AU10" s="289">
        <f t="shared" si="4"/>
        <v>5.072034020886973E-2</v>
      </c>
      <c r="AV10" s="289"/>
      <c r="AW10" s="342" t="e">
        <f>#REF!</f>
        <v>#REF!</v>
      </c>
      <c r="AX10" s="141" t="e">
        <f t="shared" si="2"/>
        <v>#REF!</v>
      </c>
      <c r="AY10" s="289" t="e">
        <f t="shared" si="3"/>
        <v>#REF!</v>
      </c>
      <c r="AZ10" s="293" t="s">
        <v>1785</v>
      </c>
    </row>
    <row r="11" spans="1:52" s="135" customFormat="1" x14ac:dyDescent="0.25">
      <c r="A11" s="138" t="s">
        <v>635</v>
      </c>
      <c r="B11" s="138" t="s">
        <v>1228</v>
      </c>
      <c r="C11" s="287" t="s">
        <v>1492</v>
      </c>
      <c r="D11" s="168">
        <v>35475</v>
      </c>
      <c r="E11" s="168">
        <v>32802.980000000003</v>
      </c>
      <c r="F11" s="139"/>
      <c r="G11" s="137"/>
      <c r="H11" s="168">
        <v>39096</v>
      </c>
      <c r="I11" s="168">
        <v>37874.339999999997</v>
      </c>
      <c r="J11" s="139">
        <v>0.10207188160676532</v>
      </c>
      <c r="K11" s="137"/>
      <c r="L11" s="168">
        <v>40002.379999999997</v>
      </c>
      <c r="M11" s="168">
        <v>39594.14</v>
      </c>
      <c r="N11" s="139">
        <v>2.3183445876815974E-2</v>
      </c>
      <c r="O11" s="137"/>
      <c r="P11" s="168">
        <v>43502</v>
      </c>
      <c r="Q11" s="168">
        <v>43012.2</v>
      </c>
      <c r="R11" s="139">
        <v>8.7485294624969887E-2</v>
      </c>
      <c r="S11" s="137"/>
      <c r="T11" s="168">
        <v>50134</v>
      </c>
      <c r="U11" s="168">
        <v>49147.59</v>
      </c>
      <c r="V11" s="139">
        <v>0.15245276079260722</v>
      </c>
      <c r="W11" s="137"/>
      <c r="X11" s="168">
        <v>52540</v>
      </c>
      <c r="Y11" s="168">
        <v>54455.4</v>
      </c>
      <c r="Z11" s="139">
        <v>4.7991383093309928E-2</v>
      </c>
      <c r="AA11" s="137"/>
      <c r="AB11" s="168">
        <v>64522</v>
      </c>
      <c r="AC11" s="168">
        <v>66284.91</v>
      </c>
      <c r="AD11" s="139">
        <v>0.22805481537875905</v>
      </c>
      <c r="AE11" s="137"/>
      <c r="AF11" s="168">
        <v>74537</v>
      </c>
      <c r="AG11" s="276">
        <v>74537</v>
      </c>
      <c r="AH11" s="168">
        <v>64414.22</v>
      </c>
      <c r="AI11" s="139">
        <f>(AG11-AB11)/AB11</f>
        <v>0.15521837512786335</v>
      </c>
      <c r="AJ11" s="139"/>
      <c r="AK11" s="348">
        <v>53025</v>
      </c>
      <c r="AL11" s="348">
        <v>46053.54</v>
      </c>
      <c r="AM11" s="289">
        <f t="shared" si="0"/>
        <v>-0.28860834216563586</v>
      </c>
      <c r="AN11" s="289"/>
      <c r="AO11" s="291">
        <v>56090</v>
      </c>
      <c r="AP11" s="291">
        <v>49007.6</v>
      </c>
      <c r="AQ11" s="289">
        <f t="shared" si="1"/>
        <v>5.7802923149457806E-2</v>
      </c>
      <c r="AR11" s="289"/>
      <c r="AS11" s="348">
        <v>58950.59</v>
      </c>
      <c r="AT11" s="348">
        <v>14528.89</v>
      </c>
      <c r="AU11" s="289">
        <f t="shared" si="4"/>
        <v>5.0999999999999934E-2</v>
      </c>
      <c r="AV11" s="289"/>
      <c r="AW11" s="300">
        <v>60975</v>
      </c>
      <c r="AX11" s="141">
        <f t="shared" si="2"/>
        <v>2024.4100000000035</v>
      </c>
      <c r="AY11" s="289">
        <f t="shared" si="3"/>
        <v>3.4340792857204712E-2</v>
      </c>
      <c r="AZ11" s="208" t="s">
        <v>1049</v>
      </c>
    </row>
    <row r="12" spans="1:52" s="64" customFormat="1" x14ac:dyDescent="0.25">
      <c r="A12" s="147"/>
      <c r="B12" s="147"/>
      <c r="C12" s="147" t="s">
        <v>26</v>
      </c>
      <c r="D12" s="148">
        <f>SUM(D6:D11)</f>
        <v>183676</v>
      </c>
      <c r="E12" s="148">
        <f>SUM(E6:E11)</f>
        <v>180782.24000000002</v>
      </c>
      <c r="F12" s="149"/>
      <c r="G12" s="147"/>
      <c r="H12" s="148">
        <f>SUM(H6:H11)</f>
        <v>198862</v>
      </c>
      <c r="I12" s="148">
        <f>SUM(I6:I11)</f>
        <v>196561.36</v>
      </c>
      <c r="J12" s="149">
        <f>(H12-D12)/D12</f>
        <v>8.2678194211546416E-2</v>
      </c>
      <c r="K12" s="147"/>
      <c r="L12" s="148">
        <f>SUM(L6:L11)</f>
        <v>207202.21</v>
      </c>
      <c r="M12" s="148">
        <f>SUM(M6:M11)</f>
        <v>205973.71000000002</v>
      </c>
      <c r="N12" s="149">
        <f>(L12-H12)/H12</f>
        <v>4.193968681799435E-2</v>
      </c>
      <c r="O12" s="147"/>
      <c r="P12" s="148">
        <f>SUM(P6:P11)</f>
        <v>219021.55</v>
      </c>
      <c r="Q12" s="148">
        <f>SUM(Q6:Q11)</f>
        <v>218368.57</v>
      </c>
      <c r="R12" s="149">
        <f>(P12-L12)/L12</f>
        <v>5.7042538301111737E-2</v>
      </c>
      <c r="S12" s="147"/>
      <c r="T12" s="148">
        <f>SUM(T6:T11)</f>
        <v>231089.7</v>
      </c>
      <c r="U12" s="148">
        <f>SUM(U6:U11)</f>
        <v>230283.50999999998</v>
      </c>
      <c r="V12" s="149">
        <f>(T12-P12)/P12</f>
        <v>5.5100285793795285E-2</v>
      </c>
      <c r="W12" s="147"/>
      <c r="X12" s="148">
        <f>SUM(X6:X11)</f>
        <v>240209.77000000002</v>
      </c>
      <c r="Y12" s="148">
        <f>SUM(Y6:Y11)</f>
        <v>242164.32</v>
      </c>
      <c r="Z12" s="149">
        <f>(X12-T12)/T12</f>
        <v>3.9465497596820658E-2</v>
      </c>
      <c r="AA12" s="147"/>
      <c r="AB12" s="148">
        <f>SUM(AB6:AB11)</f>
        <v>253365.2</v>
      </c>
      <c r="AC12" s="148">
        <f>SUM(AC6:AC11)</f>
        <v>246918.62</v>
      </c>
      <c r="AD12" s="149">
        <f>(AB12-X12)/X12</f>
        <v>5.4766423530566606E-2</v>
      </c>
      <c r="AE12" s="147"/>
      <c r="AF12" s="148">
        <f>SUM(AF6:AF11)</f>
        <v>268092.19880000001</v>
      </c>
      <c r="AG12" s="148">
        <f>SUM(AG6:AG11)</f>
        <v>284097.59000000003</v>
      </c>
      <c r="AH12" s="148">
        <f>SUM(AH6:AH11)</f>
        <v>275342.58999999997</v>
      </c>
      <c r="AI12" s="149">
        <f>(AG12-AB12)/AB12</f>
        <v>0.12129680792784492</v>
      </c>
      <c r="AJ12" s="149"/>
      <c r="AK12" s="148">
        <f>SUM(AK6:AK11)</f>
        <v>302787.61439999996</v>
      </c>
      <c r="AL12" s="148">
        <f>SUM(AL6:AL11)</f>
        <v>296504.11</v>
      </c>
      <c r="AM12" s="149">
        <f t="shared" si="0"/>
        <v>6.5787338780311136E-2</v>
      </c>
      <c r="AN12" s="149"/>
      <c r="AO12" s="148">
        <f>SUM(AO6:AO11)</f>
        <v>315738.23</v>
      </c>
      <c r="AP12" s="148">
        <f>SUM(AP6:AP11)</f>
        <v>305862.64999999997</v>
      </c>
      <c r="AQ12" s="149">
        <f t="shared" si="1"/>
        <v>4.2771285825752126E-2</v>
      </c>
      <c r="AR12" s="149"/>
      <c r="AS12" s="148">
        <f>SUM(AS6:AS11)</f>
        <v>326990.69999999995</v>
      </c>
      <c r="AT12" s="148">
        <f>SUM(AT6:AT11)</f>
        <v>141282.39000000001</v>
      </c>
      <c r="AU12" s="149">
        <f t="shared" si="4"/>
        <v>3.563860480246555E-2</v>
      </c>
      <c r="AV12" s="149"/>
      <c r="AW12" s="150" t="e">
        <f>SUM(AW6:AW11)</f>
        <v>#REF!</v>
      </c>
      <c r="AX12" s="148" t="e">
        <f>SUM(AX6:AX11)</f>
        <v>#REF!</v>
      </c>
      <c r="AY12" s="149" t="e">
        <f t="shared" si="3"/>
        <v>#REF!</v>
      </c>
      <c r="AZ12" s="147"/>
    </row>
    <row r="13" spans="1:52" x14ac:dyDescent="0.25">
      <c r="D13" s="62"/>
      <c r="E13" s="62"/>
      <c r="H13" s="62"/>
      <c r="I13" s="62"/>
      <c r="L13" s="62"/>
      <c r="M13" s="62"/>
      <c r="P13" s="62"/>
      <c r="Q13" s="62"/>
      <c r="T13" s="62"/>
      <c r="U13" s="62"/>
      <c r="X13" s="62"/>
      <c r="Y13" s="62"/>
      <c r="AB13" s="62"/>
      <c r="AC13" s="62"/>
      <c r="AF13" s="62"/>
      <c r="AG13" s="62"/>
      <c r="AH13" s="62"/>
      <c r="AK13" s="62"/>
      <c r="AL13" s="62"/>
      <c r="AO13" s="62"/>
      <c r="AP13" s="62"/>
      <c r="AQ13" s="347"/>
      <c r="AS13" s="62"/>
      <c r="AT13" s="62"/>
      <c r="AY13" s="347"/>
      <c r="AZ13" s="287"/>
    </row>
    <row r="14" spans="1:52" x14ac:dyDescent="0.25">
      <c r="C14" s="97" t="s">
        <v>166</v>
      </c>
      <c r="D14" s="62"/>
      <c r="E14" s="62"/>
      <c r="H14" s="62"/>
      <c r="I14" s="62"/>
      <c r="L14" s="62"/>
      <c r="M14" s="62"/>
      <c r="P14" s="62"/>
      <c r="Q14" s="62"/>
      <c r="T14" s="62"/>
      <c r="U14" s="62"/>
      <c r="X14" s="62"/>
      <c r="Y14" s="62"/>
      <c r="AB14" s="62"/>
      <c r="AC14" s="62"/>
      <c r="AF14" s="62"/>
      <c r="AG14" s="62"/>
      <c r="AH14" s="62"/>
      <c r="AK14" s="62"/>
      <c r="AL14" s="62"/>
      <c r="AO14" s="62"/>
      <c r="AP14" s="62"/>
      <c r="AQ14" s="347"/>
      <c r="AS14" s="62"/>
      <c r="AT14" s="62"/>
      <c r="AY14" s="347"/>
      <c r="AZ14" s="61"/>
    </row>
    <row r="15" spans="1:52" s="135" customFormat="1" ht="14.25" x14ac:dyDescent="0.3">
      <c r="A15" s="135" t="s">
        <v>636</v>
      </c>
      <c r="B15" s="138" t="s">
        <v>1229</v>
      </c>
      <c r="C15" s="135" t="s">
        <v>1230</v>
      </c>
      <c r="D15" s="168">
        <v>14000</v>
      </c>
      <c r="E15" s="168">
        <v>8911.6200000000008</v>
      </c>
      <c r="F15" s="139"/>
      <c r="G15" s="137"/>
      <c r="H15" s="168">
        <v>13000</v>
      </c>
      <c r="I15" s="168">
        <v>6615.97</v>
      </c>
      <c r="J15" s="139">
        <v>-7.1428571428571425E-2</v>
      </c>
      <c r="K15" s="137"/>
      <c r="L15" s="168">
        <v>0</v>
      </c>
      <c r="M15" s="168">
        <v>0</v>
      </c>
      <c r="N15" s="139">
        <v>-1</v>
      </c>
      <c r="O15" s="137"/>
      <c r="P15" s="168">
        <v>0</v>
      </c>
      <c r="Q15" s="168">
        <v>0</v>
      </c>
      <c r="R15" s="139" t="e">
        <v>#DIV/0!</v>
      </c>
      <c r="S15" s="137"/>
      <c r="T15" s="168">
        <v>0</v>
      </c>
      <c r="U15" s="168">
        <v>0</v>
      </c>
      <c r="V15" s="139" t="e">
        <v>#DIV/0!</v>
      </c>
      <c r="W15" s="137"/>
      <c r="X15" s="168">
        <v>0</v>
      </c>
      <c r="Y15" s="168">
        <v>0</v>
      </c>
      <c r="Z15" s="139" t="e">
        <v>#DIV/0!</v>
      </c>
      <c r="AA15" s="137"/>
      <c r="AB15" s="168">
        <v>0</v>
      </c>
      <c r="AC15" s="168">
        <v>0</v>
      </c>
      <c r="AD15" s="139"/>
      <c r="AE15" s="137"/>
      <c r="AF15" s="168">
        <v>0</v>
      </c>
      <c r="AG15" s="168">
        <v>0</v>
      </c>
      <c r="AH15" s="168">
        <v>0</v>
      </c>
      <c r="AI15" s="139"/>
      <c r="AJ15" s="139"/>
      <c r="AK15" s="348">
        <v>0</v>
      </c>
      <c r="AL15" s="348"/>
      <c r="AM15" s="289"/>
      <c r="AN15" s="289"/>
      <c r="AO15" s="346">
        <v>0</v>
      </c>
      <c r="AP15" s="291"/>
      <c r="AQ15" s="289"/>
      <c r="AR15" s="289"/>
      <c r="AS15" s="346">
        <v>0</v>
      </c>
      <c r="AT15" s="348"/>
      <c r="AU15" s="289"/>
      <c r="AV15" s="289"/>
      <c r="AW15" s="346"/>
      <c r="AX15" s="141">
        <f t="shared" ref="AX15:AX41" si="5">AW15-AS15</f>
        <v>0</v>
      </c>
      <c r="AY15" s="289"/>
      <c r="AZ15" s="299" t="s">
        <v>1118</v>
      </c>
    </row>
    <row r="16" spans="1:52" s="135" customFormat="1" ht="14.25" x14ac:dyDescent="0.3">
      <c r="A16" s="135" t="s">
        <v>637</v>
      </c>
      <c r="B16" s="138" t="s">
        <v>1231</v>
      </c>
      <c r="C16" s="135" t="s">
        <v>1232</v>
      </c>
      <c r="D16" s="168">
        <v>5000</v>
      </c>
      <c r="E16" s="168">
        <v>6346.41</v>
      </c>
      <c r="F16" s="139"/>
      <c r="G16" s="137"/>
      <c r="H16" s="168">
        <v>6000</v>
      </c>
      <c r="I16" s="168">
        <v>4825.2299999999996</v>
      </c>
      <c r="J16" s="139">
        <v>0.2</v>
      </c>
      <c r="K16" s="137"/>
      <c r="L16" s="168">
        <v>0</v>
      </c>
      <c r="M16" s="168">
        <v>0</v>
      </c>
      <c r="N16" s="139">
        <v>-1</v>
      </c>
      <c r="O16" s="137"/>
      <c r="P16" s="168">
        <v>0</v>
      </c>
      <c r="Q16" s="168">
        <v>0</v>
      </c>
      <c r="R16" s="139" t="e">
        <v>#DIV/0!</v>
      </c>
      <c r="S16" s="137"/>
      <c r="T16" s="168">
        <v>0</v>
      </c>
      <c r="U16" s="168">
        <v>0</v>
      </c>
      <c r="V16" s="139" t="e">
        <v>#DIV/0!</v>
      </c>
      <c r="W16" s="137"/>
      <c r="X16" s="168">
        <v>0</v>
      </c>
      <c r="Y16" s="168">
        <v>0</v>
      </c>
      <c r="Z16" s="139" t="e">
        <v>#DIV/0!</v>
      </c>
      <c r="AA16" s="137"/>
      <c r="AB16" s="168">
        <v>0</v>
      </c>
      <c r="AC16" s="168">
        <v>0</v>
      </c>
      <c r="AD16" s="139"/>
      <c r="AE16" s="137"/>
      <c r="AF16" s="168">
        <v>0</v>
      </c>
      <c r="AG16" s="168">
        <v>0</v>
      </c>
      <c r="AH16" s="168">
        <v>0</v>
      </c>
      <c r="AI16" s="139"/>
      <c r="AJ16" s="139"/>
      <c r="AK16" s="348">
        <v>0</v>
      </c>
      <c r="AL16" s="348">
        <v>0</v>
      </c>
      <c r="AM16" s="289"/>
      <c r="AN16" s="289"/>
      <c r="AO16" s="346">
        <v>0</v>
      </c>
      <c r="AP16" s="291"/>
      <c r="AQ16" s="289"/>
      <c r="AR16" s="289"/>
      <c r="AS16" s="346">
        <v>0</v>
      </c>
      <c r="AT16" s="348"/>
      <c r="AU16" s="289"/>
      <c r="AV16" s="289"/>
      <c r="AW16" s="346"/>
      <c r="AX16" s="141">
        <f t="shared" si="5"/>
        <v>0</v>
      </c>
      <c r="AY16" s="289"/>
      <c r="AZ16" s="299" t="s">
        <v>1118</v>
      </c>
    </row>
    <row r="17" spans="1:52" s="135" customFormat="1" ht="14.25" x14ac:dyDescent="0.3">
      <c r="A17" s="135" t="s">
        <v>638</v>
      </c>
      <c r="B17" s="138" t="s">
        <v>1233</v>
      </c>
      <c r="C17" s="135" t="s">
        <v>1234</v>
      </c>
      <c r="D17" s="168">
        <v>4900</v>
      </c>
      <c r="E17" s="168">
        <v>6425.23</v>
      </c>
      <c r="F17" s="139"/>
      <c r="G17" s="137"/>
      <c r="H17" s="168">
        <v>4900</v>
      </c>
      <c r="I17" s="168">
        <v>5263.47</v>
      </c>
      <c r="J17" s="139">
        <v>0</v>
      </c>
      <c r="K17" s="137"/>
      <c r="L17" s="168">
        <v>4900</v>
      </c>
      <c r="M17" s="168">
        <v>5580.64</v>
      </c>
      <c r="N17" s="139">
        <v>0</v>
      </c>
      <c r="O17" s="137"/>
      <c r="P17" s="168">
        <v>4900</v>
      </c>
      <c r="Q17" s="168">
        <v>5297.73</v>
      </c>
      <c r="R17" s="139">
        <v>0</v>
      </c>
      <c r="S17" s="137"/>
      <c r="T17" s="168">
        <v>4900</v>
      </c>
      <c r="U17" s="168">
        <v>5858.56</v>
      </c>
      <c r="V17" s="139">
        <v>0</v>
      </c>
      <c r="W17" s="137"/>
      <c r="X17" s="168">
        <v>4900</v>
      </c>
      <c r="Y17" s="168">
        <v>7416.67</v>
      </c>
      <c r="Z17" s="139">
        <v>0</v>
      </c>
      <c r="AA17" s="137"/>
      <c r="AB17" s="168">
        <v>4900</v>
      </c>
      <c r="AC17" s="168">
        <v>7727.04</v>
      </c>
      <c r="AD17" s="139">
        <v>0</v>
      </c>
      <c r="AE17" s="137"/>
      <c r="AF17" s="168">
        <v>4900</v>
      </c>
      <c r="AG17" s="168">
        <v>4900</v>
      </c>
      <c r="AH17" s="168">
        <v>6352.75</v>
      </c>
      <c r="AI17" s="139">
        <f t="shared" ref="AI17:AI41" si="6">(AG17-AB17)/AB17</f>
        <v>0</v>
      </c>
      <c r="AJ17" s="139"/>
      <c r="AK17" s="348">
        <v>4900</v>
      </c>
      <c r="AL17" s="348">
        <v>7366.1</v>
      </c>
      <c r="AM17" s="289">
        <f t="shared" si="0"/>
        <v>0</v>
      </c>
      <c r="AN17" s="289"/>
      <c r="AO17" s="346">
        <v>0</v>
      </c>
      <c r="AP17" s="291"/>
      <c r="AQ17" s="289">
        <f t="shared" si="1"/>
        <v>-1</v>
      </c>
      <c r="AR17" s="289"/>
      <c r="AS17" s="346">
        <v>0</v>
      </c>
      <c r="AT17" s="348"/>
      <c r="AU17" s="289" t="e">
        <f t="shared" si="4"/>
        <v>#DIV/0!</v>
      </c>
      <c r="AV17" s="289"/>
      <c r="AW17" s="346"/>
      <c r="AX17" s="141">
        <f t="shared" si="5"/>
        <v>0</v>
      </c>
      <c r="AY17" s="289" t="e">
        <f t="shared" si="3"/>
        <v>#DIV/0!</v>
      </c>
      <c r="AZ17" s="299" t="s">
        <v>1536</v>
      </c>
    </row>
    <row r="18" spans="1:52" s="135" customFormat="1" x14ac:dyDescent="0.25">
      <c r="A18" s="135" t="s">
        <v>639</v>
      </c>
      <c r="B18" s="138" t="s">
        <v>1235</v>
      </c>
      <c r="C18" s="341" t="s">
        <v>1106</v>
      </c>
      <c r="D18" s="168">
        <v>700</v>
      </c>
      <c r="E18" s="168">
        <v>607.59</v>
      </c>
      <c r="F18" s="139"/>
      <c r="G18" s="137"/>
      <c r="H18" s="168">
        <v>700</v>
      </c>
      <c r="I18" s="168">
        <v>582.67999999999995</v>
      </c>
      <c r="J18" s="139">
        <v>0</v>
      </c>
      <c r="K18" s="137"/>
      <c r="L18" s="168">
        <v>700</v>
      </c>
      <c r="M18" s="168">
        <v>290.56</v>
      </c>
      <c r="N18" s="139">
        <v>0</v>
      </c>
      <c r="O18" s="137"/>
      <c r="P18" s="168">
        <v>700</v>
      </c>
      <c r="Q18" s="168">
        <v>808.84</v>
      </c>
      <c r="R18" s="139">
        <v>0</v>
      </c>
      <c r="S18" s="137"/>
      <c r="T18" s="168">
        <v>700</v>
      </c>
      <c r="U18" s="168">
        <v>610.45000000000005</v>
      </c>
      <c r="V18" s="139">
        <v>0</v>
      </c>
      <c r="W18" s="137"/>
      <c r="X18" s="168">
        <v>700</v>
      </c>
      <c r="Y18" s="168">
        <v>521.41</v>
      </c>
      <c r="Z18" s="139">
        <v>0</v>
      </c>
      <c r="AA18" s="137"/>
      <c r="AB18" s="168">
        <v>700</v>
      </c>
      <c r="AC18" s="168">
        <v>1306.1300000000001</v>
      </c>
      <c r="AD18" s="139">
        <v>0</v>
      </c>
      <c r="AE18" s="137"/>
      <c r="AF18" s="168">
        <v>700</v>
      </c>
      <c r="AG18" s="168">
        <v>700</v>
      </c>
      <c r="AH18" s="168">
        <v>1132.02</v>
      </c>
      <c r="AI18" s="139">
        <f t="shared" si="6"/>
        <v>0</v>
      </c>
      <c r="AJ18" s="139"/>
      <c r="AK18" s="348">
        <v>700</v>
      </c>
      <c r="AL18" s="348">
        <v>298.29000000000002</v>
      </c>
      <c r="AM18" s="289">
        <f t="shared" si="0"/>
        <v>0</v>
      </c>
      <c r="AN18" s="289"/>
      <c r="AO18" s="291">
        <v>900</v>
      </c>
      <c r="AP18" s="291">
        <v>185.1</v>
      </c>
      <c r="AQ18" s="289">
        <f t="shared" si="1"/>
        <v>0.2857142857142857</v>
      </c>
      <c r="AR18" s="289"/>
      <c r="AS18" s="348">
        <v>900</v>
      </c>
      <c r="AT18" s="348">
        <v>919.22</v>
      </c>
      <c r="AU18" s="289">
        <f t="shared" si="4"/>
        <v>0</v>
      </c>
      <c r="AV18" s="289"/>
      <c r="AW18" s="342">
        <v>900</v>
      </c>
      <c r="AX18" s="141">
        <f t="shared" si="5"/>
        <v>0</v>
      </c>
      <c r="AY18" s="289">
        <f t="shared" si="3"/>
        <v>0</v>
      </c>
      <c r="AZ18" s="105"/>
    </row>
    <row r="19" spans="1:52" s="135" customFormat="1" x14ac:dyDescent="0.25">
      <c r="A19" s="135" t="s">
        <v>640</v>
      </c>
      <c r="B19" s="138" t="s">
        <v>1236</v>
      </c>
      <c r="C19" s="137" t="s">
        <v>1237</v>
      </c>
      <c r="D19" s="168">
        <v>4810</v>
      </c>
      <c r="E19" s="168">
        <v>3877.62</v>
      </c>
      <c r="F19" s="139"/>
      <c r="G19" s="137"/>
      <c r="H19" s="168">
        <v>4810</v>
      </c>
      <c r="I19" s="168">
        <v>4007.26</v>
      </c>
      <c r="J19" s="139">
        <v>0</v>
      </c>
      <c r="K19" s="137"/>
      <c r="L19" s="168">
        <v>4800</v>
      </c>
      <c r="M19" s="168">
        <v>2491.04</v>
      </c>
      <c r="N19" s="139">
        <v>-2.0790020790020791E-3</v>
      </c>
      <c r="O19" s="137"/>
      <c r="P19" s="168">
        <v>4800</v>
      </c>
      <c r="Q19" s="168">
        <v>3833.38</v>
      </c>
      <c r="R19" s="139">
        <v>0</v>
      </c>
      <c r="S19" s="137"/>
      <c r="T19" s="168">
        <v>4800</v>
      </c>
      <c r="U19" s="168">
        <v>3606.44</v>
      </c>
      <c r="V19" s="139">
        <v>0</v>
      </c>
      <c r="W19" s="137"/>
      <c r="X19" s="168">
        <v>4800</v>
      </c>
      <c r="Y19" s="168">
        <v>2029.46</v>
      </c>
      <c r="Z19" s="139">
        <v>0</v>
      </c>
      <c r="AA19" s="137"/>
      <c r="AB19" s="168">
        <v>4800</v>
      </c>
      <c r="AC19" s="168">
        <v>4888.51</v>
      </c>
      <c r="AD19" s="139">
        <v>0</v>
      </c>
      <c r="AE19" s="137"/>
      <c r="AF19" s="168">
        <v>4800</v>
      </c>
      <c r="AG19" s="168">
        <v>4800</v>
      </c>
      <c r="AH19" s="168">
        <v>5285.5</v>
      </c>
      <c r="AI19" s="139">
        <f t="shared" si="6"/>
        <v>0</v>
      </c>
      <c r="AJ19" s="139"/>
      <c r="AK19" s="348">
        <v>4800</v>
      </c>
      <c r="AL19" s="348">
        <v>2318.25</v>
      </c>
      <c r="AM19" s="289">
        <f t="shared" si="0"/>
        <v>0</v>
      </c>
      <c r="AN19" s="289"/>
      <c r="AO19" s="291">
        <v>4800</v>
      </c>
      <c r="AP19" s="291">
        <v>1822.36</v>
      </c>
      <c r="AQ19" s="289">
        <f t="shared" si="1"/>
        <v>0</v>
      </c>
      <c r="AR19" s="289"/>
      <c r="AS19" s="348">
        <v>4800</v>
      </c>
      <c r="AT19" s="348">
        <v>353.65</v>
      </c>
      <c r="AU19" s="289">
        <f t="shared" si="4"/>
        <v>0</v>
      </c>
      <c r="AV19" s="289"/>
      <c r="AW19" s="346">
        <v>4800</v>
      </c>
      <c r="AX19" s="141">
        <f t="shared" si="5"/>
        <v>0</v>
      </c>
      <c r="AY19" s="289">
        <f t="shared" si="3"/>
        <v>0</v>
      </c>
      <c r="AZ19" s="209" t="s">
        <v>1537</v>
      </c>
    </row>
    <row r="20" spans="1:52" s="137" customFormat="1" x14ac:dyDescent="0.25">
      <c r="A20" s="135" t="s">
        <v>641</v>
      </c>
      <c r="B20" s="135" t="s">
        <v>1238</v>
      </c>
      <c r="C20" s="137" t="s">
        <v>1239</v>
      </c>
      <c r="D20" s="168">
        <v>2500</v>
      </c>
      <c r="E20" s="168">
        <v>2400</v>
      </c>
      <c r="F20" s="139"/>
      <c r="H20" s="168">
        <v>2500</v>
      </c>
      <c r="I20" s="168">
        <v>2683.2</v>
      </c>
      <c r="J20" s="139">
        <v>0</v>
      </c>
      <c r="L20" s="168">
        <v>2500</v>
      </c>
      <c r="M20" s="168">
        <v>2589.13</v>
      </c>
      <c r="N20" s="139">
        <v>0</v>
      </c>
      <c r="P20" s="168">
        <v>2500</v>
      </c>
      <c r="Q20" s="168">
        <v>2497.15</v>
      </c>
      <c r="R20" s="139">
        <v>0</v>
      </c>
      <c r="T20" s="168">
        <v>1000</v>
      </c>
      <c r="U20" s="168">
        <v>1550.14</v>
      </c>
      <c r="V20" s="139">
        <v>-0.6</v>
      </c>
      <c r="X20" s="168">
        <v>1000</v>
      </c>
      <c r="Y20" s="168">
        <v>1256.57</v>
      </c>
      <c r="Z20" s="139">
        <v>0</v>
      </c>
      <c r="AB20" s="168">
        <v>1500</v>
      </c>
      <c r="AC20" s="168">
        <v>1001.25</v>
      </c>
      <c r="AD20" s="139">
        <v>0.5</v>
      </c>
      <c r="AF20" s="168">
        <v>1500</v>
      </c>
      <c r="AG20" s="168">
        <v>1500</v>
      </c>
      <c r="AH20" s="168">
        <v>1972.37</v>
      </c>
      <c r="AI20" s="139">
        <f t="shared" si="6"/>
        <v>0</v>
      </c>
      <c r="AJ20" s="139"/>
      <c r="AK20" s="348">
        <v>1500</v>
      </c>
      <c r="AL20" s="348">
        <v>2686.56</v>
      </c>
      <c r="AM20" s="289">
        <f t="shared" si="0"/>
        <v>0</v>
      </c>
      <c r="AN20" s="289"/>
      <c r="AO20" s="291">
        <v>2000</v>
      </c>
      <c r="AP20" s="291">
        <v>2077.4899999999998</v>
      </c>
      <c r="AQ20" s="289">
        <f t="shared" si="1"/>
        <v>0.33333333333333331</v>
      </c>
      <c r="AR20" s="289"/>
      <c r="AS20" s="348">
        <v>2000</v>
      </c>
      <c r="AT20" s="348">
        <v>0</v>
      </c>
      <c r="AU20" s="289">
        <f t="shared" si="4"/>
        <v>0</v>
      </c>
      <c r="AV20" s="289"/>
      <c r="AW20" s="108">
        <v>2000</v>
      </c>
      <c r="AX20" s="141">
        <f t="shared" si="5"/>
        <v>0</v>
      </c>
      <c r="AY20" s="289">
        <f t="shared" si="3"/>
        <v>0</v>
      </c>
      <c r="AZ20" s="208"/>
    </row>
    <row r="21" spans="1:52" s="135" customFormat="1" ht="14.25" x14ac:dyDescent="0.3">
      <c r="A21" s="135" t="s">
        <v>642</v>
      </c>
      <c r="B21" s="138" t="s">
        <v>1216</v>
      </c>
      <c r="C21" s="137" t="s">
        <v>1217</v>
      </c>
      <c r="D21" s="168">
        <v>850</v>
      </c>
      <c r="E21" s="168">
        <v>640</v>
      </c>
      <c r="F21" s="139"/>
      <c r="G21" s="137"/>
      <c r="H21" s="168">
        <v>850</v>
      </c>
      <c r="I21" s="168">
        <v>954.1</v>
      </c>
      <c r="J21" s="139">
        <v>0</v>
      </c>
      <c r="K21" s="137"/>
      <c r="L21" s="168">
        <v>6800</v>
      </c>
      <c r="M21" s="168">
        <v>11943.8</v>
      </c>
      <c r="N21" s="139">
        <v>7</v>
      </c>
      <c r="O21" s="137"/>
      <c r="P21" s="168">
        <v>13000</v>
      </c>
      <c r="Q21" s="168">
        <v>13532.12</v>
      </c>
      <c r="R21" s="139">
        <v>0.91176470588235292</v>
      </c>
      <c r="S21" s="137"/>
      <c r="T21" s="168">
        <v>14313</v>
      </c>
      <c r="U21" s="168">
        <v>14121.63</v>
      </c>
      <c r="V21" s="139">
        <v>0.10100000000000001</v>
      </c>
      <c r="W21" s="137"/>
      <c r="X21" s="168">
        <v>15580</v>
      </c>
      <c r="Y21" s="168">
        <v>16097.95</v>
      </c>
      <c r="Z21" s="139">
        <v>8.852092503318662E-2</v>
      </c>
      <c r="AA21" s="137"/>
      <c r="AB21" s="168">
        <v>16879</v>
      </c>
      <c r="AC21" s="168">
        <v>16293.13</v>
      </c>
      <c r="AD21" s="139">
        <v>8.3376123234916555E-2</v>
      </c>
      <c r="AE21" s="137"/>
      <c r="AF21" s="168">
        <v>16025</v>
      </c>
      <c r="AG21" s="168">
        <v>16025</v>
      </c>
      <c r="AH21" s="168">
        <v>16299.49</v>
      </c>
      <c r="AI21" s="139">
        <f t="shared" si="6"/>
        <v>-5.0595414420285562E-2</v>
      </c>
      <c r="AJ21" s="139"/>
      <c r="AK21" s="348">
        <v>16675</v>
      </c>
      <c r="AL21" s="348">
        <v>16019.25</v>
      </c>
      <c r="AM21" s="289">
        <f t="shared" si="0"/>
        <v>4.0561622464898597E-2</v>
      </c>
      <c r="AN21" s="289"/>
      <c r="AO21" s="291">
        <v>16925</v>
      </c>
      <c r="AP21" s="291">
        <v>14839.61</v>
      </c>
      <c r="AQ21" s="289">
        <f t="shared" si="1"/>
        <v>1.4992503748125937E-2</v>
      </c>
      <c r="AR21" s="289"/>
      <c r="AS21" s="348">
        <v>16925</v>
      </c>
      <c r="AT21" s="348">
        <v>8733.2800000000007</v>
      </c>
      <c r="AU21" s="289">
        <f t="shared" si="4"/>
        <v>0</v>
      </c>
      <c r="AV21" s="289"/>
      <c r="AW21" s="108">
        <v>16925</v>
      </c>
      <c r="AX21" s="141">
        <f t="shared" si="5"/>
        <v>0</v>
      </c>
      <c r="AY21" s="289">
        <f t="shared" si="3"/>
        <v>0</v>
      </c>
      <c r="AZ21" s="102"/>
    </row>
    <row r="22" spans="1:52" s="137" customFormat="1" ht="14.25" x14ac:dyDescent="0.3">
      <c r="A22" s="135" t="s">
        <v>643</v>
      </c>
      <c r="B22" s="135" t="s">
        <v>1240</v>
      </c>
      <c r="C22" s="137" t="s">
        <v>1115</v>
      </c>
      <c r="D22" s="168">
        <v>300</v>
      </c>
      <c r="E22" s="168">
        <v>127.65</v>
      </c>
      <c r="F22" s="139"/>
      <c r="H22" s="168">
        <v>300</v>
      </c>
      <c r="I22" s="168">
        <v>327.64999999999998</v>
      </c>
      <c r="J22" s="139">
        <v>0</v>
      </c>
      <c r="L22" s="168">
        <v>300</v>
      </c>
      <c r="M22" s="168">
        <v>256</v>
      </c>
      <c r="N22" s="139">
        <v>0</v>
      </c>
      <c r="P22" s="168">
        <v>300</v>
      </c>
      <c r="Q22" s="168">
        <v>198.25</v>
      </c>
      <c r="R22" s="139">
        <v>0</v>
      </c>
      <c r="T22" s="168">
        <v>300</v>
      </c>
      <c r="U22" s="168">
        <v>134.35</v>
      </c>
      <c r="V22" s="139">
        <v>0</v>
      </c>
      <c r="X22" s="168">
        <v>300</v>
      </c>
      <c r="Y22" s="168">
        <v>143.85</v>
      </c>
      <c r="Z22" s="139">
        <v>0</v>
      </c>
      <c r="AB22" s="168">
        <v>300</v>
      </c>
      <c r="AC22" s="168">
        <v>360.75</v>
      </c>
      <c r="AD22" s="139">
        <v>0</v>
      </c>
      <c r="AF22" s="168">
        <v>300</v>
      </c>
      <c r="AG22" s="168">
        <v>300</v>
      </c>
      <c r="AH22" s="168">
        <v>293.95</v>
      </c>
      <c r="AI22" s="139">
        <f t="shared" si="6"/>
        <v>0</v>
      </c>
      <c r="AJ22" s="139"/>
      <c r="AK22" s="348">
        <v>300</v>
      </c>
      <c r="AL22" s="348">
        <v>282.39</v>
      </c>
      <c r="AM22" s="289">
        <f t="shared" si="0"/>
        <v>0</v>
      </c>
      <c r="AN22" s="289"/>
      <c r="AO22" s="291">
        <v>0</v>
      </c>
      <c r="AP22" s="291"/>
      <c r="AQ22" s="289">
        <f t="shared" si="1"/>
        <v>-1</v>
      </c>
      <c r="AR22" s="289"/>
      <c r="AS22" s="348">
        <v>0</v>
      </c>
      <c r="AT22" s="348">
        <v>15</v>
      </c>
      <c r="AU22" s="289" t="e">
        <f t="shared" si="4"/>
        <v>#DIV/0!</v>
      </c>
      <c r="AV22" s="289"/>
      <c r="AW22" s="346"/>
      <c r="AX22" s="141">
        <f t="shared" si="5"/>
        <v>0</v>
      </c>
      <c r="AY22" s="289" t="e">
        <f t="shared" si="3"/>
        <v>#DIV/0!</v>
      </c>
      <c r="AZ22" s="339" t="s">
        <v>1518</v>
      </c>
    </row>
    <row r="23" spans="1:52" s="137" customFormat="1" ht="14.25" x14ac:dyDescent="0.3">
      <c r="A23" s="135" t="s">
        <v>644</v>
      </c>
      <c r="B23" s="135" t="s">
        <v>185</v>
      </c>
      <c r="C23" s="137" t="s">
        <v>1113</v>
      </c>
      <c r="D23" s="168">
        <v>800</v>
      </c>
      <c r="E23" s="168">
        <v>0</v>
      </c>
      <c r="F23" s="139"/>
      <c r="H23" s="168">
        <v>800</v>
      </c>
      <c r="I23" s="168">
        <v>0</v>
      </c>
      <c r="J23" s="139">
        <v>0</v>
      </c>
      <c r="L23" s="168">
        <v>0</v>
      </c>
      <c r="M23" s="168">
        <v>0</v>
      </c>
      <c r="N23" s="139">
        <v>-1</v>
      </c>
      <c r="P23" s="168">
        <v>800</v>
      </c>
      <c r="Q23" s="168">
        <v>0</v>
      </c>
      <c r="R23" s="139" t="e">
        <v>#DIV/0!</v>
      </c>
      <c r="T23" s="168">
        <v>800</v>
      </c>
      <c r="U23" s="168">
        <v>509</v>
      </c>
      <c r="V23" s="139">
        <v>0</v>
      </c>
      <c r="X23" s="168">
        <v>800</v>
      </c>
      <c r="Y23" s="168">
        <v>0</v>
      </c>
      <c r="Z23" s="139">
        <v>0</v>
      </c>
      <c r="AB23" s="168">
        <v>1500</v>
      </c>
      <c r="AC23" s="168">
        <v>298.75</v>
      </c>
      <c r="AD23" s="139">
        <v>0.875</v>
      </c>
      <c r="AF23" s="168">
        <v>1500</v>
      </c>
      <c r="AG23" s="168">
        <v>1500</v>
      </c>
      <c r="AH23" s="168">
        <v>1563.41</v>
      </c>
      <c r="AI23" s="139">
        <f t="shared" si="6"/>
        <v>0</v>
      </c>
      <c r="AJ23" s="139"/>
      <c r="AK23" s="348">
        <v>1500</v>
      </c>
      <c r="AL23" s="348">
        <v>0</v>
      </c>
      <c r="AM23" s="289">
        <f t="shared" si="0"/>
        <v>0</v>
      </c>
      <c r="AN23" s="289"/>
      <c r="AO23" s="291">
        <v>1500</v>
      </c>
      <c r="AP23" s="291">
        <v>80</v>
      </c>
      <c r="AQ23" s="289">
        <f t="shared" si="1"/>
        <v>0</v>
      </c>
      <c r="AR23" s="289"/>
      <c r="AS23" s="348">
        <v>1500</v>
      </c>
      <c r="AT23" s="348">
        <v>0</v>
      </c>
      <c r="AU23" s="289">
        <f t="shared" si="4"/>
        <v>0</v>
      </c>
      <c r="AV23" s="289"/>
      <c r="AW23" s="108">
        <v>1500</v>
      </c>
      <c r="AX23" s="141">
        <f t="shared" si="5"/>
        <v>0</v>
      </c>
      <c r="AY23" s="289">
        <f t="shared" si="3"/>
        <v>0</v>
      </c>
      <c r="AZ23" s="102"/>
    </row>
    <row r="24" spans="1:52" s="137" customFormat="1" ht="14.25" x14ac:dyDescent="0.3">
      <c r="A24" s="135" t="s">
        <v>645</v>
      </c>
      <c r="B24" s="135" t="s">
        <v>187</v>
      </c>
      <c r="C24" s="137" t="s">
        <v>1203</v>
      </c>
      <c r="D24" s="168">
        <v>150</v>
      </c>
      <c r="E24" s="168">
        <v>100.1</v>
      </c>
      <c r="F24" s="139"/>
      <c r="H24" s="168">
        <v>150</v>
      </c>
      <c r="I24" s="168">
        <v>97.05</v>
      </c>
      <c r="J24" s="139">
        <v>0</v>
      </c>
      <c r="L24" s="168">
        <v>150</v>
      </c>
      <c r="M24" s="168">
        <v>95</v>
      </c>
      <c r="N24" s="139">
        <v>0</v>
      </c>
      <c r="P24" s="168">
        <v>150</v>
      </c>
      <c r="Q24" s="168">
        <v>127.55</v>
      </c>
      <c r="R24" s="139">
        <v>0</v>
      </c>
      <c r="T24" s="168">
        <v>150</v>
      </c>
      <c r="U24" s="168">
        <v>0</v>
      </c>
      <c r="V24" s="139">
        <v>0</v>
      </c>
      <c r="X24" s="168">
        <v>150</v>
      </c>
      <c r="Y24" s="168">
        <v>344.12</v>
      </c>
      <c r="Z24" s="139">
        <v>0</v>
      </c>
      <c r="AB24" s="168">
        <v>150</v>
      </c>
      <c r="AC24" s="168">
        <v>449.84</v>
      </c>
      <c r="AD24" s="139">
        <v>0</v>
      </c>
      <c r="AF24" s="168">
        <v>150</v>
      </c>
      <c r="AG24" s="168">
        <v>150</v>
      </c>
      <c r="AH24" s="168">
        <v>499.7</v>
      </c>
      <c r="AI24" s="139">
        <f t="shared" si="6"/>
        <v>0</v>
      </c>
      <c r="AJ24" s="139"/>
      <c r="AK24" s="348">
        <v>150</v>
      </c>
      <c r="AL24" s="348">
        <v>76</v>
      </c>
      <c r="AM24" s="289">
        <f t="shared" si="0"/>
        <v>0</v>
      </c>
      <c r="AN24" s="289"/>
      <c r="AO24" s="291">
        <v>150</v>
      </c>
      <c r="AP24" s="291">
        <v>588.4</v>
      </c>
      <c r="AQ24" s="289">
        <f t="shared" si="1"/>
        <v>0</v>
      </c>
      <c r="AR24" s="289"/>
      <c r="AS24" s="348">
        <v>150</v>
      </c>
      <c r="AT24" s="348">
        <v>95.24</v>
      </c>
      <c r="AU24" s="289">
        <f t="shared" si="4"/>
        <v>0</v>
      </c>
      <c r="AV24" s="289"/>
      <c r="AW24" s="108">
        <v>150</v>
      </c>
      <c r="AX24" s="141">
        <f t="shared" si="5"/>
        <v>0</v>
      </c>
      <c r="AY24" s="289">
        <f t="shared" si="3"/>
        <v>0</v>
      </c>
      <c r="AZ24" s="102"/>
    </row>
    <row r="25" spans="1:52" s="290" customFormat="1" ht="14.25" hidden="1" x14ac:dyDescent="0.3">
      <c r="A25" s="287" t="s">
        <v>646</v>
      </c>
      <c r="B25" s="287" t="s">
        <v>1241</v>
      </c>
      <c r="C25" s="290" t="s">
        <v>1242</v>
      </c>
      <c r="D25" s="291">
        <v>100</v>
      </c>
      <c r="E25" s="291">
        <v>99.46</v>
      </c>
      <c r="F25" s="289"/>
      <c r="H25" s="291">
        <v>100</v>
      </c>
      <c r="I25" s="291">
        <v>0</v>
      </c>
      <c r="J25" s="289">
        <v>0</v>
      </c>
      <c r="L25" s="291">
        <v>0</v>
      </c>
      <c r="M25" s="291">
        <v>0</v>
      </c>
      <c r="N25" s="289">
        <v>-1</v>
      </c>
      <c r="P25" s="291">
        <v>0</v>
      </c>
      <c r="Q25" s="291">
        <v>0</v>
      </c>
      <c r="R25" s="289" t="e">
        <v>#DIV/0!</v>
      </c>
      <c r="T25" s="291">
        <v>0</v>
      </c>
      <c r="U25" s="291">
        <v>0</v>
      </c>
      <c r="V25" s="289" t="e">
        <v>#DIV/0!</v>
      </c>
      <c r="X25" s="291">
        <v>0</v>
      </c>
      <c r="Y25" s="291">
        <v>0</v>
      </c>
      <c r="Z25" s="289" t="e">
        <v>#DIV/0!</v>
      </c>
      <c r="AB25" s="291">
        <v>0</v>
      </c>
      <c r="AC25" s="291">
        <v>0</v>
      </c>
      <c r="AD25" s="289" t="e">
        <v>#DIV/0!</v>
      </c>
      <c r="AF25" s="291"/>
      <c r="AG25" s="291"/>
      <c r="AH25" s="291"/>
      <c r="AI25" s="289" t="e">
        <f t="shared" si="6"/>
        <v>#DIV/0!</v>
      </c>
      <c r="AJ25" s="289"/>
      <c r="AK25" s="348"/>
      <c r="AL25" s="348"/>
      <c r="AM25" s="289" t="e">
        <f t="shared" si="0"/>
        <v>#DIV/0!</v>
      </c>
      <c r="AN25" s="289"/>
      <c r="AO25" s="291"/>
      <c r="AP25" s="291"/>
      <c r="AQ25" s="289" t="e">
        <f t="shared" si="1"/>
        <v>#DIV/0!</v>
      </c>
      <c r="AR25" s="289"/>
      <c r="AS25" s="348"/>
      <c r="AT25" s="348"/>
      <c r="AU25" s="289" t="e">
        <f t="shared" si="4"/>
        <v>#DIV/0!</v>
      </c>
      <c r="AV25" s="289"/>
      <c r="AW25" s="108"/>
      <c r="AX25" s="141">
        <f t="shared" si="5"/>
        <v>0</v>
      </c>
      <c r="AY25" s="289" t="e">
        <f t="shared" si="3"/>
        <v>#DIV/0!</v>
      </c>
      <c r="AZ25" s="102"/>
    </row>
    <row r="26" spans="1:52" s="137" customFormat="1" ht="14.25" x14ac:dyDescent="0.3">
      <c r="A26" s="135" t="s">
        <v>647</v>
      </c>
      <c r="B26" s="135" t="s">
        <v>1243</v>
      </c>
      <c r="C26" s="137" t="s">
        <v>1244</v>
      </c>
      <c r="D26" s="168">
        <v>2200</v>
      </c>
      <c r="E26" s="168">
        <v>2003.42</v>
      </c>
      <c r="F26" s="139"/>
      <c r="H26" s="168">
        <v>2200</v>
      </c>
      <c r="I26" s="168">
        <v>2031.87</v>
      </c>
      <c r="J26" s="139">
        <v>0</v>
      </c>
      <c r="L26" s="168">
        <v>2200</v>
      </c>
      <c r="M26" s="168">
        <v>2896.09</v>
      </c>
      <c r="N26" s="139">
        <v>0</v>
      </c>
      <c r="P26" s="168">
        <v>2200</v>
      </c>
      <c r="Q26" s="168">
        <v>2818.84</v>
      </c>
      <c r="R26" s="139">
        <v>0</v>
      </c>
      <c r="T26" s="168">
        <v>2200</v>
      </c>
      <c r="U26" s="168">
        <v>2783.06</v>
      </c>
      <c r="V26" s="139">
        <v>0</v>
      </c>
      <c r="X26" s="168">
        <v>2200</v>
      </c>
      <c r="Y26" s="168">
        <v>2888.63</v>
      </c>
      <c r="Z26" s="139">
        <v>0</v>
      </c>
      <c r="AB26" s="168">
        <v>2700</v>
      </c>
      <c r="AC26" s="168">
        <v>2531.61</v>
      </c>
      <c r="AD26" s="139">
        <v>0.22727272727272727</v>
      </c>
      <c r="AF26" s="168">
        <v>2700</v>
      </c>
      <c r="AG26" s="168">
        <v>2700</v>
      </c>
      <c r="AH26" s="168">
        <v>2552.1799999999998</v>
      </c>
      <c r="AI26" s="139">
        <f t="shared" si="6"/>
        <v>0</v>
      </c>
      <c r="AJ26" s="139"/>
      <c r="AK26" s="348">
        <v>2700</v>
      </c>
      <c r="AL26" s="348">
        <v>2725.12</v>
      </c>
      <c r="AM26" s="289">
        <f t="shared" si="0"/>
        <v>0</v>
      </c>
      <c r="AN26" s="289"/>
      <c r="AO26" s="291">
        <v>100</v>
      </c>
      <c r="AP26" s="291">
        <v>0</v>
      </c>
      <c r="AQ26" s="289">
        <f t="shared" si="1"/>
        <v>-0.96296296296296291</v>
      </c>
      <c r="AR26" s="289"/>
      <c r="AS26" s="348">
        <v>100</v>
      </c>
      <c r="AT26" s="348">
        <v>62.97</v>
      </c>
      <c r="AU26" s="289">
        <f t="shared" si="4"/>
        <v>0</v>
      </c>
      <c r="AV26" s="289"/>
      <c r="AW26" s="346">
        <v>100</v>
      </c>
      <c r="AX26" s="141">
        <f t="shared" si="5"/>
        <v>0</v>
      </c>
      <c r="AY26" s="289">
        <f t="shared" si="3"/>
        <v>0</v>
      </c>
      <c r="AZ26" s="339" t="s">
        <v>1519</v>
      </c>
    </row>
    <row r="27" spans="1:52" s="137" customFormat="1" ht="14.25" x14ac:dyDescent="0.3">
      <c r="A27" s="135" t="s">
        <v>648</v>
      </c>
      <c r="B27" s="135" t="s">
        <v>191</v>
      </c>
      <c r="C27" s="137" t="s">
        <v>1205</v>
      </c>
      <c r="D27" s="168">
        <v>100</v>
      </c>
      <c r="E27" s="168">
        <v>110</v>
      </c>
      <c r="F27" s="139"/>
      <c r="H27" s="168">
        <v>100</v>
      </c>
      <c r="I27" s="168">
        <v>110</v>
      </c>
      <c r="J27" s="139">
        <v>0</v>
      </c>
      <c r="L27" s="168">
        <v>200</v>
      </c>
      <c r="M27" s="168">
        <v>130</v>
      </c>
      <c r="N27" s="139">
        <v>1</v>
      </c>
      <c r="P27" s="168">
        <v>200</v>
      </c>
      <c r="Q27" s="168">
        <v>140</v>
      </c>
      <c r="R27" s="139">
        <v>0</v>
      </c>
      <c r="T27" s="168">
        <v>200</v>
      </c>
      <c r="U27" s="168">
        <v>144</v>
      </c>
      <c r="V27" s="139">
        <v>0</v>
      </c>
      <c r="X27" s="168">
        <v>200</v>
      </c>
      <c r="Y27" s="168">
        <v>138</v>
      </c>
      <c r="Z27" s="139">
        <v>0</v>
      </c>
      <c r="AB27" s="168">
        <v>200</v>
      </c>
      <c r="AC27" s="168">
        <v>258.2</v>
      </c>
      <c r="AD27" s="139">
        <v>0</v>
      </c>
      <c r="AF27" s="168">
        <v>200</v>
      </c>
      <c r="AG27" s="168">
        <v>200</v>
      </c>
      <c r="AH27" s="168">
        <v>144</v>
      </c>
      <c r="AI27" s="139">
        <f t="shared" si="6"/>
        <v>0</v>
      </c>
      <c r="AJ27" s="139"/>
      <c r="AK27" s="348">
        <v>200</v>
      </c>
      <c r="AL27" s="348">
        <v>165.4</v>
      </c>
      <c r="AM27" s="289">
        <f t="shared" si="0"/>
        <v>0</v>
      </c>
      <c r="AN27" s="289"/>
      <c r="AO27" s="291">
        <v>200</v>
      </c>
      <c r="AP27" s="291">
        <v>150</v>
      </c>
      <c r="AQ27" s="289">
        <f t="shared" si="1"/>
        <v>0</v>
      </c>
      <c r="AR27" s="289"/>
      <c r="AS27" s="348">
        <v>200</v>
      </c>
      <c r="AT27" s="348">
        <v>58.4</v>
      </c>
      <c r="AU27" s="289">
        <f t="shared" si="4"/>
        <v>0</v>
      </c>
      <c r="AV27" s="289"/>
      <c r="AW27" s="108">
        <v>200</v>
      </c>
      <c r="AX27" s="141">
        <f t="shared" si="5"/>
        <v>0</v>
      </c>
      <c r="AY27" s="289">
        <f t="shared" si="3"/>
        <v>0</v>
      </c>
      <c r="AZ27" s="102"/>
    </row>
    <row r="28" spans="1:52" s="137" customFormat="1" ht="14.25" x14ac:dyDescent="0.3">
      <c r="A28" s="135" t="s">
        <v>649</v>
      </c>
      <c r="B28" s="135" t="s">
        <v>1245</v>
      </c>
      <c r="C28" s="137" t="s">
        <v>1246</v>
      </c>
      <c r="D28" s="168">
        <v>250</v>
      </c>
      <c r="E28" s="168">
        <v>334.41</v>
      </c>
      <c r="F28" s="139"/>
      <c r="H28" s="168">
        <v>250</v>
      </c>
      <c r="I28" s="168">
        <v>249.6</v>
      </c>
      <c r="J28" s="139">
        <v>0</v>
      </c>
      <c r="L28" s="168">
        <v>250</v>
      </c>
      <c r="M28" s="168">
        <v>63.04</v>
      </c>
      <c r="N28" s="139">
        <v>0</v>
      </c>
      <c r="P28" s="168">
        <v>250</v>
      </c>
      <c r="Q28" s="168">
        <v>149.43</v>
      </c>
      <c r="R28" s="139">
        <v>0</v>
      </c>
      <c r="T28" s="168">
        <v>250</v>
      </c>
      <c r="U28" s="168">
        <v>434.58</v>
      </c>
      <c r="V28" s="139">
        <v>0</v>
      </c>
      <c r="X28" s="168">
        <v>250</v>
      </c>
      <c r="Y28" s="168">
        <v>193.36</v>
      </c>
      <c r="Z28" s="139">
        <v>0</v>
      </c>
      <c r="AB28" s="168">
        <v>250</v>
      </c>
      <c r="AC28" s="168">
        <v>240.57</v>
      </c>
      <c r="AD28" s="139">
        <v>0</v>
      </c>
      <c r="AF28" s="168">
        <v>250</v>
      </c>
      <c r="AG28" s="168">
        <v>250</v>
      </c>
      <c r="AH28" s="168">
        <v>301.89</v>
      </c>
      <c r="AI28" s="139">
        <f t="shared" si="6"/>
        <v>0</v>
      </c>
      <c r="AJ28" s="139"/>
      <c r="AK28" s="348">
        <v>250</v>
      </c>
      <c r="AL28" s="348">
        <v>207.43</v>
      </c>
      <c r="AM28" s="289">
        <f t="shared" si="0"/>
        <v>0</v>
      </c>
      <c r="AN28" s="289"/>
      <c r="AO28" s="291">
        <v>250</v>
      </c>
      <c r="AP28" s="291">
        <v>156.5</v>
      </c>
      <c r="AQ28" s="289">
        <f t="shared" si="1"/>
        <v>0</v>
      </c>
      <c r="AR28" s="289"/>
      <c r="AS28" s="348">
        <v>250</v>
      </c>
      <c r="AT28" s="348">
        <v>367.85</v>
      </c>
      <c r="AU28" s="289">
        <f t="shared" si="4"/>
        <v>0</v>
      </c>
      <c r="AV28" s="289"/>
      <c r="AW28" s="108">
        <v>250</v>
      </c>
      <c r="AX28" s="141">
        <f t="shared" si="5"/>
        <v>0</v>
      </c>
      <c r="AY28" s="289">
        <f t="shared" si="3"/>
        <v>0</v>
      </c>
      <c r="AZ28" s="102"/>
    </row>
    <row r="29" spans="1:52" s="137" customFormat="1" ht="14.25" x14ac:dyDescent="0.3">
      <c r="A29" s="135" t="s">
        <v>650</v>
      </c>
      <c r="B29" s="135" t="s">
        <v>804</v>
      </c>
      <c r="C29" s="137" t="s">
        <v>1099</v>
      </c>
      <c r="D29" s="168">
        <v>600</v>
      </c>
      <c r="E29" s="168">
        <v>727.6</v>
      </c>
      <c r="F29" s="139"/>
      <c r="H29" s="168">
        <v>600</v>
      </c>
      <c r="I29" s="168">
        <v>485.33</v>
      </c>
      <c r="J29" s="139">
        <v>0</v>
      </c>
      <c r="L29" s="168">
        <v>600</v>
      </c>
      <c r="M29" s="168">
        <v>1299.51</v>
      </c>
      <c r="N29" s="139">
        <v>0</v>
      </c>
      <c r="P29" s="168">
        <v>600</v>
      </c>
      <c r="Q29" s="168">
        <v>641.13</v>
      </c>
      <c r="R29" s="139">
        <v>0</v>
      </c>
      <c r="T29" s="168">
        <v>600</v>
      </c>
      <c r="U29" s="168">
        <v>661.09</v>
      </c>
      <c r="V29" s="139">
        <v>0</v>
      </c>
      <c r="X29" s="168">
        <v>600</v>
      </c>
      <c r="Y29" s="168">
        <v>1034.8800000000001</v>
      </c>
      <c r="Z29" s="139">
        <v>0</v>
      </c>
      <c r="AB29" s="168">
        <v>750</v>
      </c>
      <c r="AC29" s="168">
        <v>1200.58</v>
      </c>
      <c r="AD29" s="139">
        <v>0.25</v>
      </c>
      <c r="AF29" s="168">
        <v>750</v>
      </c>
      <c r="AG29" s="168">
        <v>750</v>
      </c>
      <c r="AH29" s="168">
        <v>738.44</v>
      </c>
      <c r="AI29" s="139">
        <f t="shared" si="6"/>
        <v>0</v>
      </c>
      <c r="AJ29" s="139"/>
      <c r="AK29" s="348">
        <v>750</v>
      </c>
      <c r="AL29" s="348">
        <v>1654.85</v>
      </c>
      <c r="AM29" s="289">
        <f t="shared" si="0"/>
        <v>0</v>
      </c>
      <c r="AN29" s="289"/>
      <c r="AO29" s="291">
        <v>750</v>
      </c>
      <c r="AP29" s="291">
        <v>579.15</v>
      </c>
      <c r="AQ29" s="289">
        <f t="shared" si="1"/>
        <v>0</v>
      </c>
      <c r="AR29" s="289"/>
      <c r="AS29" s="348">
        <v>750</v>
      </c>
      <c r="AT29" s="348">
        <v>200.68</v>
      </c>
      <c r="AU29" s="289">
        <f t="shared" si="4"/>
        <v>0</v>
      </c>
      <c r="AV29" s="289"/>
      <c r="AW29" s="108">
        <v>750</v>
      </c>
      <c r="AX29" s="141">
        <f t="shared" si="5"/>
        <v>0</v>
      </c>
      <c r="AY29" s="289">
        <f t="shared" si="3"/>
        <v>0</v>
      </c>
      <c r="AZ29" s="102"/>
    </row>
    <row r="30" spans="1:52" s="137" customFormat="1" ht="14.25" x14ac:dyDescent="0.3">
      <c r="A30" s="135" t="s">
        <v>651</v>
      </c>
      <c r="B30" s="135" t="s">
        <v>1247</v>
      </c>
      <c r="C30" s="341" t="s">
        <v>1248</v>
      </c>
      <c r="D30" s="168">
        <v>900</v>
      </c>
      <c r="E30" s="168">
        <v>645.71</v>
      </c>
      <c r="F30" s="139"/>
      <c r="H30" s="168">
        <v>900</v>
      </c>
      <c r="I30" s="168">
        <v>1163.3599999999999</v>
      </c>
      <c r="J30" s="139">
        <v>0</v>
      </c>
      <c r="L30" s="168">
        <v>900</v>
      </c>
      <c r="M30" s="168">
        <v>478.62</v>
      </c>
      <c r="N30" s="139">
        <v>0</v>
      </c>
      <c r="P30" s="168">
        <v>900</v>
      </c>
      <c r="Q30" s="168">
        <v>858.29</v>
      </c>
      <c r="R30" s="139">
        <v>0</v>
      </c>
      <c r="T30" s="168">
        <v>900</v>
      </c>
      <c r="U30" s="168">
        <v>717.89</v>
      </c>
      <c r="V30" s="139">
        <v>0</v>
      </c>
      <c r="X30" s="168">
        <v>900</v>
      </c>
      <c r="Y30" s="168">
        <v>806.54</v>
      </c>
      <c r="Z30" s="139">
        <v>0</v>
      </c>
      <c r="AB30" s="168">
        <v>900</v>
      </c>
      <c r="AC30" s="168">
        <v>921.35</v>
      </c>
      <c r="AD30" s="139">
        <v>0</v>
      </c>
      <c r="AF30" s="168">
        <v>900</v>
      </c>
      <c r="AG30" s="168">
        <v>900</v>
      </c>
      <c r="AH30" s="168">
        <v>965.09</v>
      </c>
      <c r="AI30" s="139">
        <f t="shared" si="6"/>
        <v>0</v>
      </c>
      <c r="AJ30" s="139"/>
      <c r="AK30" s="348">
        <v>900</v>
      </c>
      <c r="AL30" s="348">
        <v>783.21</v>
      </c>
      <c r="AM30" s="289">
        <f t="shared" si="0"/>
        <v>0</v>
      </c>
      <c r="AN30" s="289"/>
      <c r="AO30" s="291">
        <v>1300</v>
      </c>
      <c r="AP30" s="291">
        <v>904.7</v>
      </c>
      <c r="AQ30" s="289">
        <f t="shared" si="1"/>
        <v>0.44444444444444442</v>
      </c>
      <c r="AR30" s="289"/>
      <c r="AS30" s="348">
        <v>1300</v>
      </c>
      <c r="AT30" s="348">
        <v>336.63</v>
      </c>
      <c r="AU30" s="289">
        <f t="shared" si="4"/>
        <v>0</v>
      </c>
      <c r="AV30" s="289"/>
      <c r="AW30" s="342">
        <v>1300</v>
      </c>
      <c r="AX30" s="141">
        <f t="shared" si="5"/>
        <v>0</v>
      </c>
      <c r="AY30" s="289">
        <f t="shared" si="3"/>
        <v>0</v>
      </c>
      <c r="AZ30" s="102"/>
    </row>
    <row r="31" spans="1:52" s="135" customFormat="1" ht="14.25" x14ac:dyDescent="0.3">
      <c r="A31" s="135" t="s">
        <v>652</v>
      </c>
      <c r="B31" s="138" t="s">
        <v>195</v>
      </c>
      <c r="C31" s="137" t="s">
        <v>1207</v>
      </c>
      <c r="D31" s="168">
        <v>28600</v>
      </c>
      <c r="E31" s="168">
        <v>29213.67</v>
      </c>
      <c r="F31" s="139"/>
      <c r="G31" s="137"/>
      <c r="H31" s="168">
        <v>30700</v>
      </c>
      <c r="I31" s="168">
        <v>32759.13</v>
      </c>
      <c r="J31" s="139">
        <v>7.3426573426573424E-2</v>
      </c>
      <c r="K31" s="137"/>
      <c r="L31" s="168">
        <v>28020</v>
      </c>
      <c r="M31" s="168">
        <v>27573.42</v>
      </c>
      <c r="N31" s="139">
        <v>-8.7296416938110744E-2</v>
      </c>
      <c r="O31" s="137"/>
      <c r="P31" s="168">
        <v>30200</v>
      </c>
      <c r="Q31" s="168">
        <v>34719.08</v>
      </c>
      <c r="R31" s="139">
        <v>7.7801570306923626E-2</v>
      </c>
      <c r="S31" s="137"/>
      <c r="T31" s="168">
        <v>32000</v>
      </c>
      <c r="U31" s="168">
        <v>34382.04</v>
      </c>
      <c r="V31" s="139">
        <v>5.9602649006622516E-2</v>
      </c>
      <c r="W31" s="137"/>
      <c r="X31" s="168">
        <v>35000</v>
      </c>
      <c r="Y31" s="168">
        <v>34211.51</v>
      </c>
      <c r="Z31" s="139">
        <v>9.375E-2</v>
      </c>
      <c r="AA31" s="137"/>
      <c r="AB31" s="168">
        <v>37000</v>
      </c>
      <c r="AC31" s="168">
        <v>33631.339999999997</v>
      </c>
      <c r="AD31" s="139">
        <v>5.7142857142857141E-2</v>
      </c>
      <c r="AE31" s="137"/>
      <c r="AF31" s="168">
        <v>39500</v>
      </c>
      <c r="AG31" s="168">
        <v>39500</v>
      </c>
      <c r="AH31" s="168">
        <v>37443.82</v>
      </c>
      <c r="AI31" s="139">
        <f t="shared" si="6"/>
        <v>6.7567567567567571E-2</v>
      </c>
      <c r="AJ31" s="139"/>
      <c r="AK31" s="348">
        <v>37000</v>
      </c>
      <c r="AL31" s="348">
        <v>44705.55</v>
      </c>
      <c r="AM31" s="289">
        <f t="shared" si="0"/>
        <v>-6.3291139240506333E-2</v>
      </c>
      <c r="AN31" s="289"/>
      <c r="AO31" s="291">
        <v>41000</v>
      </c>
      <c r="AP31" s="291">
        <v>44946.39</v>
      </c>
      <c r="AQ31" s="289">
        <f t="shared" si="1"/>
        <v>0.10810810810810811</v>
      </c>
      <c r="AR31" s="289"/>
      <c r="AS31" s="348">
        <v>44050</v>
      </c>
      <c r="AT31" s="348">
        <v>23074.45</v>
      </c>
      <c r="AU31" s="289">
        <f t="shared" si="4"/>
        <v>7.4390243902439021E-2</v>
      </c>
      <c r="AV31" s="289"/>
      <c r="AW31" s="108">
        <v>45700</v>
      </c>
      <c r="AX31" s="141">
        <f t="shared" si="5"/>
        <v>1650</v>
      </c>
      <c r="AY31" s="289">
        <f t="shared" si="3"/>
        <v>3.7457434733257661E-2</v>
      </c>
      <c r="AZ31" s="102" t="s">
        <v>989</v>
      </c>
    </row>
    <row r="32" spans="1:52" s="135" customFormat="1" ht="14.25" x14ac:dyDescent="0.3">
      <c r="A32" s="135" t="s">
        <v>653</v>
      </c>
      <c r="B32" s="138" t="s">
        <v>1249</v>
      </c>
      <c r="C32" s="137" t="s">
        <v>1250</v>
      </c>
      <c r="D32" s="168">
        <v>10500</v>
      </c>
      <c r="E32" s="168">
        <v>12281.37</v>
      </c>
      <c r="F32" s="139"/>
      <c r="G32" s="137"/>
      <c r="H32" s="168">
        <v>11250</v>
      </c>
      <c r="I32" s="168">
        <v>12505.61</v>
      </c>
      <c r="J32" s="139">
        <v>7.1428571428571425E-2</v>
      </c>
      <c r="K32" s="137"/>
      <c r="L32" s="168">
        <v>13000</v>
      </c>
      <c r="M32" s="168">
        <v>10245.85</v>
      </c>
      <c r="N32" s="139">
        <v>0.15555555555555556</v>
      </c>
      <c r="O32" s="137"/>
      <c r="P32" s="168">
        <v>13600</v>
      </c>
      <c r="Q32" s="168">
        <v>9876.49</v>
      </c>
      <c r="R32" s="139">
        <v>4.6153846153846156E-2</v>
      </c>
      <c r="S32" s="137"/>
      <c r="T32" s="168">
        <v>14000</v>
      </c>
      <c r="U32" s="168">
        <v>12008.71</v>
      </c>
      <c r="V32" s="139">
        <v>2.9411764705882353E-2</v>
      </c>
      <c r="W32" s="137"/>
      <c r="X32" s="168">
        <v>14400</v>
      </c>
      <c r="Y32" s="168">
        <v>9227.07</v>
      </c>
      <c r="Z32" s="139">
        <v>2.8571428571428571E-2</v>
      </c>
      <c r="AA32" s="137"/>
      <c r="AB32" s="168">
        <v>14400</v>
      </c>
      <c r="AC32" s="168">
        <v>12228.97</v>
      </c>
      <c r="AD32" s="139">
        <v>0</v>
      </c>
      <c r="AE32" s="137"/>
      <c r="AF32" s="168">
        <v>15600</v>
      </c>
      <c r="AG32" s="168">
        <v>15600</v>
      </c>
      <c r="AH32" s="168">
        <v>13418.05</v>
      </c>
      <c r="AI32" s="139">
        <f t="shared" si="6"/>
        <v>8.3333333333333329E-2</v>
      </c>
      <c r="AJ32" s="139"/>
      <c r="AK32" s="348">
        <v>15000</v>
      </c>
      <c r="AL32" s="348">
        <v>8780.7099999999991</v>
      </c>
      <c r="AM32" s="289">
        <f t="shared" si="0"/>
        <v>-3.8461538461538464E-2</v>
      </c>
      <c r="AN32" s="289"/>
      <c r="AO32" s="291">
        <v>15000</v>
      </c>
      <c r="AP32" s="291">
        <v>7440.02</v>
      </c>
      <c r="AQ32" s="289">
        <f t="shared" si="1"/>
        <v>0</v>
      </c>
      <c r="AR32" s="289"/>
      <c r="AS32" s="348">
        <v>15000</v>
      </c>
      <c r="AT32" s="348">
        <v>4493.12</v>
      </c>
      <c r="AU32" s="289">
        <f t="shared" si="4"/>
        <v>0</v>
      </c>
      <c r="AV32" s="289"/>
      <c r="AW32" s="108">
        <v>15000</v>
      </c>
      <c r="AX32" s="141">
        <f t="shared" si="5"/>
        <v>0</v>
      </c>
      <c r="AY32" s="289">
        <f t="shared" si="3"/>
        <v>0</v>
      </c>
      <c r="AZ32" s="102" t="s">
        <v>989</v>
      </c>
    </row>
    <row r="33" spans="1:61" s="135" customFormat="1" ht="14.25" x14ac:dyDescent="0.3">
      <c r="A33" s="288" t="s">
        <v>1260</v>
      </c>
      <c r="B33" s="288">
        <v>5514</v>
      </c>
      <c r="C33" s="290" t="s">
        <v>1050</v>
      </c>
      <c r="D33" s="168"/>
      <c r="E33" s="168"/>
      <c r="F33" s="139"/>
      <c r="G33" s="137"/>
      <c r="H33" s="168"/>
      <c r="I33" s="168"/>
      <c r="J33" s="139"/>
      <c r="K33" s="137"/>
      <c r="L33" s="168"/>
      <c r="M33" s="168"/>
      <c r="N33" s="139"/>
      <c r="O33" s="137"/>
      <c r="P33" s="168"/>
      <c r="Q33" s="168"/>
      <c r="R33" s="139"/>
      <c r="S33" s="137"/>
      <c r="T33" s="168"/>
      <c r="U33" s="168"/>
      <c r="V33" s="139"/>
      <c r="W33" s="137"/>
      <c r="X33" s="168"/>
      <c r="Y33" s="168"/>
      <c r="Z33" s="139"/>
      <c r="AA33" s="137"/>
      <c r="AB33" s="168"/>
      <c r="AC33" s="168"/>
      <c r="AD33" s="139"/>
      <c r="AE33" s="137"/>
      <c r="AF33" s="168"/>
      <c r="AG33" s="168"/>
      <c r="AH33" s="168">
        <v>162.37</v>
      </c>
      <c r="AI33" s="139"/>
      <c r="AJ33" s="139"/>
      <c r="AK33" s="348">
        <v>7500</v>
      </c>
      <c r="AL33" s="348">
        <v>5092.3999999999996</v>
      </c>
      <c r="AM33" s="289" t="e">
        <f t="shared" si="0"/>
        <v>#DIV/0!</v>
      </c>
      <c r="AN33" s="289"/>
      <c r="AO33" s="291">
        <v>9000</v>
      </c>
      <c r="AP33" s="291">
        <v>7936.28</v>
      </c>
      <c r="AQ33" s="289">
        <f t="shared" si="1"/>
        <v>0.2</v>
      </c>
      <c r="AR33" s="289"/>
      <c r="AS33" s="348">
        <v>10000</v>
      </c>
      <c r="AT33" s="348">
        <v>3363.46</v>
      </c>
      <c r="AU33" s="289">
        <f t="shared" si="4"/>
        <v>0.1111111111111111</v>
      </c>
      <c r="AV33" s="289"/>
      <c r="AW33" s="108">
        <v>12000</v>
      </c>
      <c r="AX33" s="141">
        <f t="shared" si="5"/>
        <v>2000</v>
      </c>
      <c r="AY33" s="289">
        <f t="shared" si="3"/>
        <v>0.2</v>
      </c>
      <c r="AZ33" s="339" t="s">
        <v>989</v>
      </c>
    </row>
    <row r="34" spans="1:61" s="290" customFormat="1" ht="14.25" hidden="1" x14ac:dyDescent="0.3">
      <c r="A34" s="287" t="s">
        <v>654</v>
      </c>
      <c r="B34" s="287" t="s">
        <v>1251</v>
      </c>
      <c r="C34" s="290" t="s">
        <v>1252</v>
      </c>
      <c r="D34" s="291">
        <v>100</v>
      </c>
      <c r="E34" s="291">
        <v>0</v>
      </c>
      <c r="F34" s="289"/>
      <c r="H34" s="291">
        <v>100</v>
      </c>
      <c r="I34" s="291">
        <v>0</v>
      </c>
      <c r="J34" s="289">
        <v>0</v>
      </c>
      <c r="L34" s="291">
        <v>0</v>
      </c>
      <c r="M34" s="291">
        <v>0</v>
      </c>
      <c r="N34" s="289">
        <v>-1</v>
      </c>
      <c r="P34" s="291">
        <v>0</v>
      </c>
      <c r="Q34" s="291">
        <v>0</v>
      </c>
      <c r="R34" s="289" t="e">
        <v>#DIV/0!</v>
      </c>
      <c r="T34" s="291">
        <v>0</v>
      </c>
      <c r="U34" s="291">
        <v>0</v>
      </c>
      <c r="V34" s="289" t="e">
        <v>#DIV/0!</v>
      </c>
      <c r="X34" s="291">
        <v>0</v>
      </c>
      <c r="Y34" s="291">
        <v>0</v>
      </c>
      <c r="Z34" s="289" t="e">
        <v>#DIV/0!</v>
      </c>
      <c r="AB34" s="291">
        <v>0</v>
      </c>
      <c r="AC34" s="291">
        <v>0</v>
      </c>
      <c r="AD34" s="289" t="e">
        <v>#DIV/0!</v>
      </c>
      <c r="AF34" s="291"/>
      <c r="AG34" s="291"/>
      <c r="AH34" s="291"/>
      <c r="AI34" s="289" t="e">
        <f t="shared" si="6"/>
        <v>#DIV/0!</v>
      </c>
      <c r="AJ34" s="289"/>
      <c r="AK34" s="348"/>
      <c r="AL34" s="348"/>
      <c r="AM34" s="289" t="e">
        <f t="shared" si="0"/>
        <v>#DIV/0!</v>
      </c>
      <c r="AN34" s="289"/>
      <c r="AO34" s="291"/>
      <c r="AP34" s="291"/>
      <c r="AQ34" s="289" t="e">
        <f t="shared" si="1"/>
        <v>#DIV/0!</v>
      </c>
      <c r="AR34" s="289"/>
      <c r="AS34" s="348"/>
      <c r="AT34" s="348"/>
      <c r="AU34" s="289" t="e">
        <f t="shared" si="4"/>
        <v>#DIV/0!</v>
      </c>
      <c r="AV34" s="289"/>
      <c r="AW34" s="108"/>
      <c r="AX34" s="141">
        <f t="shared" si="5"/>
        <v>0</v>
      </c>
      <c r="AY34" s="289" t="e">
        <f t="shared" si="3"/>
        <v>#DIV/0!</v>
      </c>
      <c r="AZ34" s="102"/>
    </row>
    <row r="35" spans="1:61" s="135" customFormat="1" ht="14.25" x14ac:dyDescent="0.3">
      <c r="A35" s="135" t="s">
        <v>655</v>
      </c>
      <c r="B35" s="138" t="s">
        <v>1253</v>
      </c>
      <c r="C35" s="137" t="s">
        <v>1254</v>
      </c>
      <c r="D35" s="168">
        <v>700</v>
      </c>
      <c r="E35" s="168">
        <v>773.35</v>
      </c>
      <c r="F35" s="139"/>
      <c r="G35" s="137"/>
      <c r="H35" s="168">
        <v>700</v>
      </c>
      <c r="I35" s="168">
        <v>753.52</v>
      </c>
      <c r="J35" s="139">
        <v>0</v>
      </c>
      <c r="K35" s="137"/>
      <c r="L35" s="168">
        <v>700</v>
      </c>
      <c r="M35" s="168">
        <v>602.41</v>
      </c>
      <c r="N35" s="139">
        <v>0</v>
      </c>
      <c r="O35" s="137"/>
      <c r="P35" s="168">
        <v>700</v>
      </c>
      <c r="Q35" s="168">
        <v>682.31</v>
      </c>
      <c r="R35" s="139">
        <v>0</v>
      </c>
      <c r="S35" s="137"/>
      <c r="T35" s="168">
        <v>700</v>
      </c>
      <c r="U35" s="168">
        <v>359.6</v>
      </c>
      <c r="V35" s="139">
        <v>0</v>
      </c>
      <c r="W35" s="137"/>
      <c r="X35" s="168">
        <v>700</v>
      </c>
      <c r="Y35" s="168">
        <v>1043.99</v>
      </c>
      <c r="Z35" s="139">
        <v>0</v>
      </c>
      <c r="AA35" s="137"/>
      <c r="AB35" s="168">
        <v>700</v>
      </c>
      <c r="AC35" s="168">
        <v>63.22</v>
      </c>
      <c r="AD35" s="139">
        <v>0</v>
      </c>
      <c r="AE35" s="137"/>
      <c r="AF35" s="168">
        <v>700</v>
      </c>
      <c r="AG35" s="168">
        <v>700</v>
      </c>
      <c r="AH35" s="168">
        <v>152.78</v>
      </c>
      <c r="AI35" s="139">
        <f t="shared" si="6"/>
        <v>0</v>
      </c>
      <c r="AJ35" s="139"/>
      <c r="AK35" s="348">
        <v>700</v>
      </c>
      <c r="AL35" s="348">
        <v>265.02</v>
      </c>
      <c r="AM35" s="289">
        <f t="shared" si="0"/>
        <v>0</v>
      </c>
      <c r="AN35" s="289"/>
      <c r="AO35" s="291">
        <v>700</v>
      </c>
      <c r="AP35" s="291">
        <v>188.3</v>
      </c>
      <c r="AQ35" s="289">
        <f t="shared" si="1"/>
        <v>0</v>
      </c>
      <c r="AR35" s="289"/>
      <c r="AS35" s="348">
        <v>700</v>
      </c>
      <c r="AT35" s="348">
        <v>109.69</v>
      </c>
      <c r="AU35" s="289">
        <f t="shared" si="4"/>
        <v>0</v>
      </c>
      <c r="AV35" s="289"/>
      <c r="AW35" s="108">
        <v>700</v>
      </c>
      <c r="AX35" s="141">
        <f t="shared" si="5"/>
        <v>0</v>
      </c>
      <c r="AY35" s="289">
        <f t="shared" si="3"/>
        <v>0</v>
      </c>
      <c r="AZ35" s="299"/>
    </row>
    <row r="36" spans="1:61" s="135" customFormat="1" ht="14.25" x14ac:dyDescent="0.3">
      <c r="A36" s="135" t="s">
        <v>656</v>
      </c>
      <c r="B36" s="138" t="s">
        <v>1255</v>
      </c>
      <c r="C36" s="137" t="s">
        <v>1256</v>
      </c>
      <c r="D36" s="168">
        <v>4500</v>
      </c>
      <c r="E36" s="168">
        <v>4258.33</v>
      </c>
      <c r="F36" s="139"/>
      <c r="G36" s="137"/>
      <c r="H36" s="168">
        <v>4500</v>
      </c>
      <c r="I36" s="168">
        <v>4920.6400000000003</v>
      </c>
      <c r="J36" s="139">
        <v>0</v>
      </c>
      <c r="K36" s="137"/>
      <c r="L36" s="168">
        <v>4800</v>
      </c>
      <c r="M36" s="168">
        <v>4760.99</v>
      </c>
      <c r="N36" s="139">
        <v>6.6666666666666666E-2</v>
      </c>
      <c r="O36" s="137"/>
      <c r="P36" s="168">
        <v>5000</v>
      </c>
      <c r="Q36" s="168">
        <v>4594.84</v>
      </c>
      <c r="R36" s="139">
        <v>4.1666666666666664E-2</v>
      </c>
      <c r="S36" s="137"/>
      <c r="T36" s="168">
        <v>5500</v>
      </c>
      <c r="U36" s="168">
        <v>4724.8900000000003</v>
      </c>
      <c r="V36" s="139">
        <v>0.1</v>
      </c>
      <c r="W36" s="137"/>
      <c r="X36" s="168">
        <v>5600</v>
      </c>
      <c r="Y36" s="168">
        <v>7016.9</v>
      </c>
      <c r="Z36" s="139">
        <v>1.8181818181818181E-2</v>
      </c>
      <c r="AA36" s="137"/>
      <c r="AB36" s="168">
        <v>5600</v>
      </c>
      <c r="AC36" s="168">
        <v>7580.18</v>
      </c>
      <c r="AD36" s="139">
        <v>0</v>
      </c>
      <c r="AE36" s="137"/>
      <c r="AF36" s="168">
        <v>6600</v>
      </c>
      <c r="AG36" s="168">
        <v>6600</v>
      </c>
      <c r="AH36" s="168">
        <v>7807.23</v>
      </c>
      <c r="AI36" s="139">
        <f t="shared" si="6"/>
        <v>0.17857142857142858</v>
      </c>
      <c r="AJ36" s="139"/>
      <c r="AK36" s="348">
        <v>5700</v>
      </c>
      <c r="AL36" s="348">
        <v>6241.74</v>
      </c>
      <c r="AM36" s="289">
        <f t="shared" si="0"/>
        <v>-0.13636363636363635</v>
      </c>
      <c r="AN36" s="289"/>
      <c r="AO36" s="291">
        <v>6000</v>
      </c>
      <c r="AP36" s="291">
        <v>6179.43</v>
      </c>
      <c r="AQ36" s="289">
        <f t="shared" si="1"/>
        <v>5.2631578947368418E-2</v>
      </c>
      <c r="AR36" s="289"/>
      <c r="AS36" s="348">
        <v>6000</v>
      </c>
      <c r="AT36" s="348">
        <v>481.44</v>
      </c>
      <c r="AU36" s="289">
        <f t="shared" si="4"/>
        <v>0</v>
      </c>
      <c r="AV36" s="289"/>
      <c r="AW36" s="108">
        <v>6000</v>
      </c>
      <c r="AX36" s="141">
        <f t="shared" si="5"/>
        <v>0</v>
      </c>
      <c r="AY36" s="289">
        <f t="shared" si="3"/>
        <v>0</v>
      </c>
      <c r="AZ36" s="102" t="s">
        <v>989</v>
      </c>
    </row>
    <row r="37" spans="1:61" s="290" customFormat="1" ht="14.25" hidden="1" x14ac:dyDescent="0.3">
      <c r="A37" s="287" t="s">
        <v>657</v>
      </c>
      <c r="B37" s="287" t="s">
        <v>197</v>
      </c>
      <c r="C37" s="290" t="s">
        <v>1208</v>
      </c>
      <c r="D37" s="291">
        <v>300</v>
      </c>
      <c r="E37" s="291">
        <v>290.25</v>
      </c>
      <c r="F37" s="289"/>
      <c r="H37" s="291">
        <v>300</v>
      </c>
      <c r="I37" s="291">
        <v>0</v>
      </c>
      <c r="J37" s="289">
        <v>0</v>
      </c>
      <c r="L37" s="291">
        <v>0</v>
      </c>
      <c r="M37" s="291">
        <v>0</v>
      </c>
      <c r="N37" s="289">
        <v>-1</v>
      </c>
      <c r="P37" s="291">
        <v>0</v>
      </c>
      <c r="Q37" s="291">
        <v>3</v>
      </c>
      <c r="R37" s="289" t="e">
        <v>#DIV/0!</v>
      </c>
      <c r="T37" s="291">
        <v>0</v>
      </c>
      <c r="U37" s="291">
        <v>0</v>
      </c>
      <c r="V37" s="289" t="e">
        <v>#DIV/0!</v>
      </c>
      <c r="X37" s="291">
        <v>0</v>
      </c>
      <c r="Y37" s="291">
        <v>0</v>
      </c>
      <c r="Z37" s="289" t="e">
        <v>#DIV/0!</v>
      </c>
      <c r="AB37" s="291">
        <v>0</v>
      </c>
      <c r="AC37" s="291">
        <v>0</v>
      </c>
      <c r="AD37" s="289" t="e">
        <v>#DIV/0!</v>
      </c>
      <c r="AF37" s="291"/>
      <c r="AG37" s="291"/>
      <c r="AH37" s="291"/>
      <c r="AI37" s="289" t="e">
        <f t="shared" si="6"/>
        <v>#DIV/0!</v>
      </c>
      <c r="AJ37" s="289"/>
      <c r="AK37" s="348"/>
      <c r="AL37" s="348"/>
      <c r="AM37" s="289" t="e">
        <f t="shared" si="0"/>
        <v>#DIV/0!</v>
      </c>
      <c r="AN37" s="289"/>
      <c r="AO37" s="291"/>
      <c r="AP37" s="291"/>
      <c r="AQ37" s="289" t="e">
        <f t="shared" si="1"/>
        <v>#DIV/0!</v>
      </c>
      <c r="AR37" s="289"/>
      <c r="AS37" s="348"/>
      <c r="AT37" s="348"/>
      <c r="AU37" s="289" t="e">
        <f t="shared" si="4"/>
        <v>#DIV/0!</v>
      </c>
      <c r="AV37" s="289"/>
      <c r="AW37" s="108"/>
      <c r="AX37" s="141">
        <f t="shared" si="5"/>
        <v>0</v>
      </c>
      <c r="AY37" s="289" t="e">
        <f t="shared" si="3"/>
        <v>#DIV/0!</v>
      </c>
      <c r="AZ37" s="112"/>
    </row>
    <row r="38" spans="1:61" s="137" customFormat="1" x14ac:dyDescent="0.25">
      <c r="A38" s="135" t="s">
        <v>658</v>
      </c>
      <c r="B38" s="135" t="s">
        <v>1257</v>
      </c>
      <c r="C38" s="135" t="s">
        <v>1258</v>
      </c>
      <c r="D38" s="168">
        <v>0</v>
      </c>
      <c r="E38" s="168">
        <v>0</v>
      </c>
      <c r="F38" s="139"/>
      <c r="H38" s="168">
        <v>0</v>
      </c>
      <c r="I38" s="168">
        <v>422.1</v>
      </c>
      <c r="J38" s="139" t="e">
        <v>#DIV/0!</v>
      </c>
      <c r="L38" s="168">
        <v>300</v>
      </c>
      <c r="M38" s="168">
        <v>278</v>
      </c>
      <c r="N38" s="139" t="e">
        <v>#DIV/0!</v>
      </c>
      <c r="P38" s="168">
        <v>300</v>
      </c>
      <c r="Q38" s="168">
        <v>278.25</v>
      </c>
      <c r="R38" s="139">
        <v>0</v>
      </c>
      <c r="T38" s="168">
        <v>300</v>
      </c>
      <c r="U38" s="168">
        <v>355</v>
      </c>
      <c r="V38" s="139">
        <v>0</v>
      </c>
      <c r="X38" s="168">
        <v>300</v>
      </c>
      <c r="Y38" s="168">
        <v>469</v>
      </c>
      <c r="Z38" s="139">
        <v>0</v>
      </c>
      <c r="AB38" s="168">
        <v>350</v>
      </c>
      <c r="AC38" s="168">
        <v>427.75</v>
      </c>
      <c r="AD38" s="139">
        <v>0.16666666666666666</v>
      </c>
      <c r="AF38" s="168">
        <v>350</v>
      </c>
      <c r="AG38" s="168">
        <v>350</v>
      </c>
      <c r="AH38" s="168">
        <v>382.5</v>
      </c>
      <c r="AI38" s="139">
        <f t="shared" si="6"/>
        <v>0</v>
      </c>
      <c r="AJ38" s="139"/>
      <c r="AK38" s="348">
        <v>350</v>
      </c>
      <c r="AL38" s="348">
        <v>412.25</v>
      </c>
      <c r="AM38" s="289">
        <f t="shared" si="0"/>
        <v>0</v>
      </c>
      <c r="AN38" s="289"/>
      <c r="AO38" s="291">
        <v>350</v>
      </c>
      <c r="AP38" s="291">
        <v>352.5</v>
      </c>
      <c r="AQ38" s="289">
        <f t="shared" si="1"/>
        <v>0</v>
      </c>
      <c r="AR38" s="289"/>
      <c r="AS38" s="348">
        <v>350</v>
      </c>
      <c r="AT38" s="348">
        <v>254</v>
      </c>
      <c r="AU38" s="289">
        <f t="shared" si="4"/>
        <v>0</v>
      </c>
      <c r="AV38" s="289"/>
      <c r="AW38" s="108">
        <v>350</v>
      </c>
      <c r="AX38" s="141">
        <f t="shared" si="5"/>
        <v>0</v>
      </c>
      <c r="AY38" s="289">
        <f t="shared" si="3"/>
        <v>0</v>
      </c>
      <c r="AZ38" s="208"/>
    </row>
    <row r="39" spans="1:61" s="135" customFormat="1" x14ac:dyDescent="0.25">
      <c r="A39" s="135" t="s">
        <v>659</v>
      </c>
      <c r="B39" s="138" t="s">
        <v>199</v>
      </c>
      <c r="C39" s="135" t="s">
        <v>1209</v>
      </c>
      <c r="D39" s="168">
        <v>750</v>
      </c>
      <c r="E39" s="168">
        <v>568.76</v>
      </c>
      <c r="F39" s="139"/>
      <c r="G39" s="137"/>
      <c r="H39" s="168">
        <v>750</v>
      </c>
      <c r="I39" s="168">
        <v>410.46</v>
      </c>
      <c r="J39" s="139">
        <v>0</v>
      </c>
      <c r="K39" s="137"/>
      <c r="L39" s="168">
        <v>750</v>
      </c>
      <c r="M39" s="168">
        <v>408</v>
      </c>
      <c r="N39" s="139">
        <v>0</v>
      </c>
      <c r="O39" s="137"/>
      <c r="P39" s="168">
        <v>750</v>
      </c>
      <c r="Q39" s="168">
        <v>852.07</v>
      </c>
      <c r="R39" s="139">
        <v>0</v>
      </c>
      <c r="S39" s="137"/>
      <c r="T39" s="168">
        <v>750</v>
      </c>
      <c r="U39" s="168">
        <v>1551.57</v>
      </c>
      <c r="V39" s="139">
        <v>0</v>
      </c>
      <c r="W39" s="137"/>
      <c r="X39" s="168">
        <v>750</v>
      </c>
      <c r="Y39" s="168">
        <v>607.75</v>
      </c>
      <c r="Z39" s="139">
        <v>0</v>
      </c>
      <c r="AA39" s="137"/>
      <c r="AB39" s="168">
        <v>750</v>
      </c>
      <c r="AC39" s="168">
        <v>1105.75</v>
      </c>
      <c r="AD39" s="139">
        <v>0</v>
      </c>
      <c r="AE39" s="137"/>
      <c r="AF39" s="168">
        <v>750</v>
      </c>
      <c r="AG39" s="168">
        <v>750</v>
      </c>
      <c r="AH39" s="168">
        <v>1025.51</v>
      </c>
      <c r="AI39" s="139">
        <f t="shared" si="6"/>
        <v>0</v>
      </c>
      <c r="AJ39" s="139"/>
      <c r="AK39" s="348">
        <v>750</v>
      </c>
      <c r="AL39" s="348">
        <v>2322.48</v>
      </c>
      <c r="AM39" s="289">
        <f t="shared" si="0"/>
        <v>0</v>
      </c>
      <c r="AN39" s="289"/>
      <c r="AO39" s="291">
        <v>1000</v>
      </c>
      <c r="AP39" s="291">
        <v>1070.77</v>
      </c>
      <c r="AQ39" s="289">
        <f t="shared" si="1"/>
        <v>0.33333333333333331</v>
      </c>
      <c r="AR39" s="289"/>
      <c r="AS39" s="348">
        <v>1000</v>
      </c>
      <c r="AT39" s="348">
        <v>0</v>
      </c>
      <c r="AU39" s="289">
        <f t="shared" si="4"/>
        <v>0</v>
      </c>
      <c r="AV39" s="289"/>
      <c r="AW39" s="108">
        <v>1000</v>
      </c>
      <c r="AX39" s="141">
        <f t="shared" si="5"/>
        <v>0</v>
      </c>
      <c r="AY39" s="289">
        <f>(AW39-AS39)/AS39</f>
        <v>0</v>
      </c>
      <c r="AZ39" s="209"/>
    </row>
    <row r="40" spans="1:61" s="290" customFormat="1" ht="14.25" hidden="1" x14ac:dyDescent="0.3">
      <c r="A40" s="287" t="s">
        <v>811</v>
      </c>
      <c r="B40" s="287" t="s">
        <v>806</v>
      </c>
      <c r="C40" s="290" t="s">
        <v>1210</v>
      </c>
      <c r="D40" s="291">
        <v>0</v>
      </c>
      <c r="E40" s="291">
        <v>0</v>
      </c>
      <c r="F40" s="289"/>
      <c r="H40" s="291">
        <v>0</v>
      </c>
      <c r="I40" s="291">
        <v>112.67</v>
      </c>
      <c r="J40" s="289" t="e">
        <v>#DIV/0!</v>
      </c>
      <c r="L40" s="291">
        <v>0</v>
      </c>
      <c r="M40" s="291">
        <v>33.299999999999997</v>
      </c>
      <c r="N40" s="289" t="e">
        <v>#DIV/0!</v>
      </c>
      <c r="P40" s="291">
        <v>0</v>
      </c>
      <c r="Q40" s="291">
        <v>0</v>
      </c>
      <c r="R40" s="289" t="e">
        <v>#DIV/0!</v>
      </c>
      <c r="T40" s="291">
        <v>0</v>
      </c>
      <c r="U40" s="291">
        <v>0</v>
      </c>
      <c r="V40" s="289" t="e">
        <v>#DIV/0!</v>
      </c>
      <c r="X40" s="291">
        <v>0</v>
      </c>
      <c r="Y40" s="291">
        <v>0</v>
      </c>
      <c r="Z40" s="289" t="e">
        <v>#DIV/0!</v>
      </c>
      <c r="AB40" s="291">
        <v>0</v>
      </c>
      <c r="AC40" s="291">
        <v>0</v>
      </c>
      <c r="AD40" s="289" t="e">
        <v>#DIV/0!</v>
      </c>
      <c r="AF40" s="291"/>
      <c r="AG40" s="291"/>
      <c r="AH40" s="291"/>
      <c r="AI40" s="289" t="e">
        <f t="shared" si="6"/>
        <v>#DIV/0!</v>
      </c>
      <c r="AJ40" s="289"/>
      <c r="AK40" s="348"/>
      <c r="AL40" s="348"/>
      <c r="AM40" s="289" t="e">
        <f t="shared" si="0"/>
        <v>#DIV/0!</v>
      </c>
      <c r="AN40" s="289"/>
      <c r="AO40" s="291"/>
      <c r="AP40" s="291">
        <v>17.48</v>
      </c>
      <c r="AQ40" s="289" t="e">
        <f t="shared" si="1"/>
        <v>#DIV/0!</v>
      </c>
      <c r="AR40" s="289"/>
      <c r="AS40" s="348"/>
      <c r="AT40" s="348"/>
      <c r="AU40" s="289" t="e">
        <f t="shared" si="4"/>
        <v>#DIV/0!</v>
      </c>
      <c r="AV40" s="289"/>
      <c r="AW40" s="108"/>
      <c r="AX40" s="141">
        <f t="shared" si="5"/>
        <v>0</v>
      </c>
      <c r="AY40" s="289" t="e">
        <f t="shared" si="3"/>
        <v>#DIV/0!</v>
      </c>
      <c r="AZ40" s="112"/>
    </row>
    <row r="41" spans="1:61" s="135" customFormat="1" x14ac:dyDescent="0.25">
      <c r="A41" s="135" t="s">
        <v>660</v>
      </c>
      <c r="B41" s="138" t="s">
        <v>201</v>
      </c>
      <c r="C41" s="135" t="s">
        <v>1199</v>
      </c>
      <c r="D41" s="168">
        <v>350</v>
      </c>
      <c r="E41" s="168">
        <v>200</v>
      </c>
      <c r="F41" s="139"/>
      <c r="G41" s="137"/>
      <c r="H41" s="168">
        <v>350</v>
      </c>
      <c r="I41" s="168">
        <v>200</v>
      </c>
      <c r="J41" s="139">
        <v>0</v>
      </c>
      <c r="K41" s="137"/>
      <c r="L41" s="168">
        <v>350</v>
      </c>
      <c r="M41" s="168">
        <v>200</v>
      </c>
      <c r="N41" s="139">
        <v>0</v>
      </c>
      <c r="O41" s="137"/>
      <c r="P41" s="168">
        <v>350</v>
      </c>
      <c r="Q41" s="168">
        <v>200</v>
      </c>
      <c r="R41" s="139">
        <v>0</v>
      </c>
      <c r="S41" s="137"/>
      <c r="T41" s="168">
        <v>350</v>
      </c>
      <c r="U41" s="168">
        <v>200</v>
      </c>
      <c r="V41" s="139">
        <v>0</v>
      </c>
      <c r="W41" s="137"/>
      <c r="X41" s="168">
        <v>350</v>
      </c>
      <c r="Y41" s="168">
        <v>200</v>
      </c>
      <c r="Z41" s="139">
        <v>0</v>
      </c>
      <c r="AA41" s="137"/>
      <c r="AB41" s="168">
        <v>350</v>
      </c>
      <c r="AC41" s="168">
        <v>200</v>
      </c>
      <c r="AD41" s="139">
        <v>0</v>
      </c>
      <c r="AE41" s="137"/>
      <c r="AF41" s="168">
        <v>350</v>
      </c>
      <c r="AG41" s="168">
        <v>350</v>
      </c>
      <c r="AH41" s="168">
        <v>229</v>
      </c>
      <c r="AI41" s="139">
        <f t="shared" si="6"/>
        <v>0</v>
      </c>
      <c r="AJ41" s="139"/>
      <c r="AK41" s="348">
        <v>350</v>
      </c>
      <c r="AL41" s="348">
        <v>272</v>
      </c>
      <c r="AM41" s="289">
        <f t="shared" si="0"/>
        <v>0</v>
      </c>
      <c r="AN41" s="289"/>
      <c r="AO41" s="291">
        <v>350</v>
      </c>
      <c r="AP41" s="291">
        <v>312</v>
      </c>
      <c r="AQ41" s="289">
        <f t="shared" si="1"/>
        <v>0</v>
      </c>
      <c r="AR41" s="289"/>
      <c r="AS41" s="348">
        <v>350</v>
      </c>
      <c r="AT41" s="348">
        <v>200</v>
      </c>
      <c r="AU41" s="289">
        <f t="shared" si="4"/>
        <v>0</v>
      </c>
      <c r="AV41" s="289"/>
      <c r="AW41" s="103">
        <v>350</v>
      </c>
      <c r="AX41" s="141">
        <f t="shared" si="5"/>
        <v>0</v>
      </c>
      <c r="AY41" s="289">
        <f t="shared" si="3"/>
        <v>0</v>
      </c>
      <c r="AZ41" s="105"/>
    </row>
    <row r="42" spans="1:61" s="64" customFormat="1" x14ac:dyDescent="0.25">
      <c r="A42" s="142"/>
      <c r="B42" s="142"/>
      <c r="C42" s="142" t="s">
        <v>168</v>
      </c>
      <c r="D42" s="143">
        <f>SUM(D15:D41)</f>
        <v>83960</v>
      </c>
      <c r="E42" s="143">
        <f>SUM(E15:E41)</f>
        <v>80942.55</v>
      </c>
      <c r="F42" s="144">
        <v>-0.1681</v>
      </c>
      <c r="G42" s="142"/>
      <c r="H42" s="143">
        <f>SUM(H15:H41)</f>
        <v>86810</v>
      </c>
      <c r="I42" s="143">
        <f>SUM(I15:I41)</f>
        <v>81480.900000000023</v>
      </c>
      <c r="J42" s="144">
        <v>-0.1681</v>
      </c>
      <c r="K42" s="142"/>
      <c r="L42" s="143">
        <f>SUM(L15:L41)</f>
        <v>72220</v>
      </c>
      <c r="M42" s="143">
        <f>SUM(M15:M41)</f>
        <v>72215.400000000009</v>
      </c>
      <c r="N42" s="144">
        <v>-0.1681</v>
      </c>
      <c r="O42" s="142"/>
      <c r="P42" s="143">
        <f>SUM(P15:P41)</f>
        <v>82200</v>
      </c>
      <c r="Q42" s="143">
        <f>SUM(Q15:Q41)</f>
        <v>82108.750000000015</v>
      </c>
      <c r="R42" s="144">
        <v>-0.1681</v>
      </c>
      <c r="S42" s="142"/>
      <c r="T42" s="143">
        <f>SUM(T15:T41)</f>
        <v>84713</v>
      </c>
      <c r="U42" s="143">
        <f>SUM(U15:U41)</f>
        <v>84713.000000000015</v>
      </c>
      <c r="V42" s="144">
        <v>-0.1681</v>
      </c>
      <c r="W42" s="142"/>
      <c r="X42" s="143">
        <f>SUM(X15:X41)</f>
        <v>89480</v>
      </c>
      <c r="Y42" s="143">
        <f>SUM(Y15:Y41)</f>
        <v>85647.660000000018</v>
      </c>
      <c r="Z42" s="145">
        <f>(X42-T42)/T42</f>
        <v>5.6272354892401399E-2</v>
      </c>
      <c r="AA42" s="142"/>
      <c r="AB42" s="143">
        <f>SUM(AB15:AB41)</f>
        <v>94679</v>
      </c>
      <c r="AC42" s="143">
        <f>SUM(AC15:AC41)</f>
        <v>92714.919999999984</v>
      </c>
      <c r="AD42" s="144">
        <f>(AB42-X42)/X42</f>
        <v>5.8102369244523916E-2</v>
      </c>
      <c r="AE42" s="142"/>
      <c r="AF42" s="143">
        <f>SUM(AF15:AF41)</f>
        <v>98525</v>
      </c>
      <c r="AG42" s="143">
        <f>SUM(AG15:AG41)</f>
        <v>98525</v>
      </c>
      <c r="AH42" s="143">
        <f>SUM(AH15:AH41)</f>
        <v>98722.049999999974</v>
      </c>
      <c r="AI42" s="144">
        <f>(AG42-AB42)/AB42</f>
        <v>4.0621468329830268E-2</v>
      </c>
      <c r="AJ42" s="144"/>
      <c r="AK42" s="294">
        <f>SUM(AK15:AK41)</f>
        <v>102675</v>
      </c>
      <c r="AL42" s="294">
        <f>SUM(AL15:AL41)</f>
        <v>102674.99999999999</v>
      </c>
      <c r="AM42" s="144">
        <f t="shared" si="0"/>
        <v>4.2121289012940877E-2</v>
      </c>
      <c r="AN42" s="144"/>
      <c r="AO42" s="294">
        <f>SUM(AO15:AO41)</f>
        <v>102275</v>
      </c>
      <c r="AP42" s="294">
        <f>SUM(AP15:AP41)</f>
        <v>89826.48000000001</v>
      </c>
      <c r="AQ42" s="144">
        <f t="shared" si="1"/>
        <v>-3.8957876795714633E-3</v>
      </c>
      <c r="AR42" s="144"/>
      <c r="AS42" s="294">
        <f>SUM(AS15:AS41)</f>
        <v>106325</v>
      </c>
      <c r="AT42" s="294">
        <f>SUM(AT15:AT41)</f>
        <v>43119.080000000009</v>
      </c>
      <c r="AU42" s="144">
        <f t="shared" si="4"/>
        <v>3.9599120019555123E-2</v>
      </c>
      <c r="AV42" s="144"/>
      <c r="AW42" s="146">
        <f>SUM(AW15:AW41)</f>
        <v>109975</v>
      </c>
      <c r="AX42" s="143">
        <f>SUM(AX15:AX41)</f>
        <v>3650</v>
      </c>
      <c r="AY42" s="144">
        <f t="shared" si="3"/>
        <v>3.4328709146484837E-2</v>
      </c>
      <c r="AZ42" s="142"/>
    </row>
    <row r="43" spans="1:61" s="135" customFormat="1" x14ac:dyDescent="0.25">
      <c r="D43" s="62"/>
      <c r="E43" s="62"/>
      <c r="F43" s="139"/>
      <c r="G43" s="137"/>
      <c r="H43" s="62"/>
      <c r="I43" s="62"/>
      <c r="J43" s="139"/>
      <c r="K43" s="137"/>
      <c r="L43" s="62"/>
      <c r="M43" s="62"/>
      <c r="N43" s="139"/>
      <c r="O43" s="137"/>
      <c r="P43" s="62"/>
      <c r="Q43" s="62"/>
      <c r="R43" s="139"/>
      <c r="S43" s="137"/>
      <c r="T43" s="62"/>
      <c r="U43" s="62"/>
      <c r="V43" s="139"/>
      <c r="W43" s="137"/>
      <c r="X43" s="62"/>
      <c r="Y43" s="62"/>
      <c r="Z43" s="139"/>
      <c r="AA43" s="137"/>
      <c r="AB43" s="62"/>
      <c r="AC43" s="62"/>
      <c r="AD43" s="139"/>
      <c r="AE43" s="137"/>
      <c r="AF43" s="62"/>
      <c r="AG43" s="62"/>
      <c r="AH43" s="62"/>
      <c r="AI43" s="139"/>
      <c r="AJ43" s="139"/>
      <c r="AK43" s="62"/>
      <c r="AL43" s="62"/>
      <c r="AM43" s="289"/>
      <c r="AN43" s="289"/>
      <c r="AO43" s="62"/>
      <c r="AP43" s="62"/>
      <c r="AQ43" s="289"/>
      <c r="AR43" s="289"/>
      <c r="AS43" s="62"/>
      <c r="AT43" s="62"/>
      <c r="AU43" s="289"/>
      <c r="AV43" s="289"/>
      <c r="AW43" s="136"/>
      <c r="AX43" s="136"/>
      <c r="AY43" s="289"/>
    </row>
    <row r="44" spans="1:61" s="64" customFormat="1" ht="12.75" x14ac:dyDescent="0.2">
      <c r="A44" s="151"/>
      <c r="B44" s="151"/>
      <c r="C44" s="156" t="s">
        <v>169</v>
      </c>
      <c r="D44" s="153">
        <f>D12+D42</f>
        <v>267636</v>
      </c>
      <c r="E44" s="153">
        <f>E12+E42</f>
        <v>261724.79000000004</v>
      </c>
      <c r="F44" s="154">
        <v>-2.1899999999999999E-2</v>
      </c>
      <c r="G44" s="151"/>
      <c r="H44" s="153">
        <f>H12+H42</f>
        <v>285672</v>
      </c>
      <c r="I44" s="153">
        <f>I12+I42</f>
        <v>278042.26</v>
      </c>
      <c r="J44" s="154">
        <v>-2.1899999999999999E-2</v>
      </c>
      <c r="K44" s="151"/>
      <c r="L44" s="153">
        <f>L12+L42</f>
        <v>279422.20999999996</v>
      </c>
      <c r="M44" s="153">
        <f>M12+M42</f>
        <v>278189.11000000004</v>
      </c>
      <c r="N44" s="154">
        <v>-2.1899999999999999E-2</v>
      </c>
      <c r="O44" s="151"/>
      <c r="P44" s="153">
        <f>P12+P42</f>
        <v>301221.55</v>
      </c>
      <c r="Q44" s="153">
        <f>Q12+Q42</f>
        <v>300477.32</v>
      </c>
      <c r="R44" s="154">
        <v>-2.1899999999999999E-2</v>
      </c>
      <c r="S44" s="151"/>
      <c r="T44" s="153">
        <f>T12+T42</f>
        <v>315802.7</v>
      </c>
      <c r="U44" s="153">
        <f>U12+U42</f>
        <v>314996.51</v>
      </c>
      <c r="V44" s="154">
        <v>-2.1899999999999999E-2</v>
      </c>
      <c r="W44" s="151"/>
      <c r="X44" s="153">
        <f>X12+X42</f>
        <v>329689.77</v>
      </c>
      <c r="Y44" s="153">
        <f>Y12+Y42</f>
        <v>327811.98000000004</v>
      </c>
      <c r="Z44" s="154">
        <f>(X44-T44)/T44</f>
        <v>4.3973879893997127E-2</v>
      </c>
      <c r="AA44" s="151"/>
      <c r="AB44" s="153">
        <f>AB12+AB42</f>
        <v>348044.2</v>
      </c>
      <c r="AC44" s="153">
        <f>AC12+AC42</f>
        <v>339633.54</v>
      </c>
      <c r="AD44" s="154">
        <f>(AB44-X44)/X44</f>
        <v>5.567182142169589E-2</v>
      </c>
      <c r="AE44" s="151"/>
      <c r="AF44" s="153">
        <f>AF12+AF42</f>
        <v>366617.19880000001</v>
      </c>
      <c r="AG44" s="153">
        <f>AG12+AG42</f>
        <v>382622.59</v>
      </c>
      <c r="AH44" s="153">
        <f>AH12+AH42</f>
        <v>374064.63999999996</v>
      </c>
      <c r="AI44" s="154">
        <f>(AG44-AB44)/AB44</f>
        <v>9.9350570990696052E-2</v>
      </c>
      <c r="AJ44" s="154"/>
      <c r="AK44" s="295">
        <f>AK12+AK42</f>
        <v>405462.61439999996</v>
      </c>
      <c r="AL44" s="295">
        <f>AL12+AL42</f>
        <v>399179.11</v>
      </c>
      <c r="AM44" s="154">
        <f t="shared" si="0"/>
        <v>5.9693350567722452E-2</v>
      </c>
      <c r="AN44" s="154"/>
      <c r="AO44" s="295">
        <f>AO12+AO42</f>
        <v>418013.23</v>
      </c>
      <c r="AP44" s="295">
        <f>AP12+AP42</f>
        <v>395689.13</v>
      </c>
      <c r="AQ44" s="154">
        <f t="shared" si="1"/>
        <v>3.0953817082673109E-2</v>
      </c>
      <c r="AR44" s="154"/>
      <c r="AS44" s="295">
        <f>AS12+AS42</f>
        <v>433315.69999999995</v>
      </c>
      <c r="AT44" s="295">
        <f>AT12+AT42</f>
        <v>184401.47000000003</v>
      </c>
      <c r="AU44" s="154">
        <f t="shared" si="4"/>
        <v>3.6607621246820279E-2</v>
      </c>
      <c r="AV44" s="154"/>
      <c r="AW44" s="155" t="e">
        <f>AW12+AW42</f>
        <v>#REF!</v>
      </c>
      <c r="AX44" s="153" t="e">
        <f>AX12+AX42</f>
        <v>#REF!</v>
      </c>
      <c r="AY44" s="154" t="e">
        <f t="shared" si="3"/>
        <v>#REF!</v>
      </c>
      <c r="AZ44" s="156"/>
    </row>
    <row r="45" spans="1:61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  <c r="AZ45" s="58" t="s">
        <v>1783</v>
      </c>
    </row>
    <row r="46" spans="1:61" s="61" customFormat="1" thickBot="1" x14ac:dyDescent="0.25">
      <c r="C46" s="61" t="s">
        <v>170</v>
      </c>
      <c r="D46" s="69"/>
      <c r="E46" s="68">
        <f>D44-E44</f>
        <v>5911.2099999999627</v>
      </c>
      <c r="H46" s="69"/>
      <c r="I46" s="68">
        <f>H44-I44</f>
        <v>7629.7399999999907</v>
      </c>
      <c r="L46" s="69"/>
      <c r="M46" s="68">
        <f>L44-M44</f>
        <v>1233.0999999999185</v>
      </c>
      <c r="P46" s="69"/>
      <c r="Q46" s="68">
        <f>P44-Q44</f>
        <v>744.22999999998137</v>
      </c>
      <c r="T46" s="69"/>
      <c r="U46" s="68">
        <f>T44-U44</f>
        <v>806.19000000000233</v>
      </c>
      <c r="X46" s="69"/>
      <c r="Y46" s="68">
        <f>X44-Y44</f>
        <v>1877.789999999979</v>
      </c>
      <c r="AB46" s="69"/>
      <c r="AC46" s="68">
        <f>AB44-AC44</f>
        <v>8410.6600000000326</v>
      </c>
      <c r="AF46" s="69"/>
      <c r="AG46" s="69"/>
      <c r="AH46" s="68">
        <f>AG44-AH44</f>
        <v>8557.9500000000698</v>
      </c>
      <c r="AK46" s="69"/>
      <c r="AL46" s="68">
        <f>AK44-AL44</f>
        <v>6283.5043999999762</v>
      </c>
      <c r="AO46" s="69"/>
      <c r="AP46" s="68">
        <f>AO44-AP44</f>
        <v>22324.099999999977</v>
      </c>
      <c r="AS46" s="69"/>
      <c r="AT46" s="68">
        <f>AS44-AT44</f>
        <v>248914.22999999992</v>
      </c>
      <c r="AW46" s="70"/>
      <c r="AX46" s="70"/>
    </row>
    <row r="47" spans="1:61" ht="14.25" thickTop="1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  <c r="AW47" s="163" t="s">
        <v>947</v>
      </c>
      <c r="AX47" s="164"/>
      <c r="AY47" s="165"/>
      <c r="AZ47" s="135"/>
      <c r="BA47" s="61"/>
      <c r="BB47" s="61"/>
      <c r="BC47" s="61"/>
      <c r="BD47" s="61"/>
      <c r="BE47" s="135"/>
      <c r="BF47" s="135"/>
      <c r="BG47" s="135"/>
      <c r="BH47" s="135"/>
      <c r="BI47" s="135"/>
    </row>
    <row r="48" spans="1:61" x14ac:dyDescent="0.25">
      <c r="AW48" s="136"/>
      <c r="AX48" s="136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</row>
    <row r="49" spans="4:61" x14ac:dyDescent="0.25">
      <c r="AW49" s="78"/>
      <c r="AX49" s="78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</row>
    <row r="50" spans="4:61" x14ac:dyDescent="0.25">
      <c r="AW50" s="78"/>
      <c r="AX50" s="78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</row>
    <row r="51" spans="4:61" x14ac:dyDescent="0.25">
      <c r="AW51" s="136"/>
      <c r="AX51" s="136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</row>
    <row r="52" spans="4:61" x14ac:dyDescent="0.25">
      <c r="AW52" s="78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</row>
    <row r="53" spans="4:61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  <c r="AW53" s="78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</row>
    <row r="54" spans="4:61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  <c r="AW54" s="78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</row>
    <row r="55" spans="4:61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  <c r="AW55" s="136"/>
      <c r="AX55" s="136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</row>
    <row r="56" spans="4:61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  <c r="AW56" s="136"/>
      <c r="AX56" s="136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</row>
    <row r="57" spans="4:61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  <c r="AW57" s="136"/>
      <c r="AX57" s="136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</row>
    <row r="58" spans="4:61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  <c r="AW58" s="136"/>
      <c r="AX58" s="136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</row>
    <row r="59" spans="4:61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  <c r="AW59" s="136"/>
      <c r="AX59" s="136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</row>
    <row r="60" spans="4:61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  <c r="AW60" s="136"/>
      <c r="AX60" s="136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</row>
    <row r="61" spans="4:61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  <c r="AW61" s="136"/>
      <c r="AX61" s="136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</row>
    <row r="62" spans="4:61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  <c r="AW62" s="136"/>
      <c r="AX62" s="136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</row>
    <row r="63" spans="4:61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61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296" t="s">
        <v>1128</v>
      </c>
      <c r="E117" s="135">
        <v>30.35</v>
      </c>
      <c r="F117" s="135">
        <v>25</v>
      </c>
      <c r="G117" s="287"/>
      <c r="H117" s="296"/>
      <c r="I117" s="287"/>
      <c r="J117" s="28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  <row r="381" spans="4:45" x14ac:dyDescent="0.25">
      <c r="D381" s="67"/>
      <c r="H381" s="67"/>
      <c r="L381" s="67"/>
      <c r="P381" s="67"/>
      <c r="T381" s="67"/>
      <c r="X381" s="67"/>
      <c r="AB381" s="67"/>
      <c r="AF381" s="67"/>
      <c r="AG381" s="67"/>
      <c r="AK381" s="296"/>
      <c r="AO381" s="296"/>
      <c r="AS381" s="296"/>
    </row>
    <row r="382" spans="4:45" x14ac:dyDescent="0.25">
      <c r="D382" s="67"/>
      <c r="H382" s="67"/>
      <c r="L382" s="67"/>
      <c r="P382" s="67"/>
      <c r="T382" s="67"/>
      <c r="X382" s="67"/>
      <c r="AB382" s="67"/>
      <c r="AF382" s="67"/>
      <c r="AG382" s="67"/>
      <c r="AK382" s="296"/>
      <c r="AO382" s="296"/>
      <c r="AS382" s="296"/>
    </row>
    <row r="383" spans="4:45" x14ac:dyDescent="0.25">
      <c r="D383" s="67"/>
      <c r="H383" s="67"/>
      <c r="L383" s="67"/>
      <c r="P383" s="67"/>
      <c r="T383" s="67"/>
      <c r="X383" s="67"/>
      <c r="AB383" s="67"/>
      <c r="AF383" s="67"/>
      <c r="AG383" s="67"/>
      <c r="AK383" s="296"/>
      <c r="AO383" s="296"/>
      <c r="AS383" s="296"/>
    </row>
    <row r="384" spans="4:45" x14ac:dyDescent="0.25">
      <c r="D384" s="67"/>
      <c r="H384" s="67"/>
      <c r="L384" s="67"/>
      <c r="P384" s="67"/>
      <c r="T384" s="67"/>
      <c r="X384" s="67"/>
      <c r="AB384" s="67"/>
      <c r="AF384" s="67"/>
      <c r="AG384" s="67"/>
      <c r="AK384" s="296"/>
      <c r="AO384" s="296"/>
      <c r="AS384" s="296"/>
    </row>
    <row r="385" spans="4:45" x14ac:dyDescent="0.25">
      <c r="D385" s="67"/>
      <c r="H385" s="67"/>
      <c r="L385" s="67"/>
      <c r="P385" s="67"/>
      <c r="T385" s="67"/>
      <c r="X385" s="67"/>
      <c r="AB385" s="67"/>
      <c r="AF385" s="67"/>
      <c r="AG385" s="67"/>
      <c r="AK385" s="296"/>
      <c r="AO385" s="296"/>
      <c r="AS385" s="296"/>
    </row>
    <row r="386" spans="4:45" x14ac:dyDescent="0.25">
      <c r="D386" s="67"/>
      <c r="H386" s="67"/>
      <c r="L386" s="67"/>
      <c r="P386" s="67"/>
      <c r="T386" s="67"/>
      <c r="X386" s="67"/>
      <c r="AB386" s="67"/>
      <c r="AF386" s="67"/>
      <c r="AG386" s="67"/>
      <c r="AK386" s="296"/>
      <c r="AO386" s="296"/>
      <c r="AS386" s="296"/>
    </row>
    <row r="387" spans="4:45" x14ac:dyDescent="0.25">
      <c r="D387" s="67"/>
      <c r="H387" s="67"/>
      <c r="L387" s="67"/>
      <c r="P387" s="67"/>
      <c r="T387" s="67"/>
      <c r="X387" s="67"/>
      <c r="AB387" s="67"/>
      <c r="AF387" s="67"/>
      <c r="AG387" s="67"/>
      <c r="AK387" s="296"/>
      <c r="AO387" s="296"/>
      <c r="AS387" s="296"/>
    </row>
    <row r="388" spans="4:45" x14ac:dyDescent="0.25">
      <c r="D388" s="67"/>
      <c r="H388" s="67"/>
      <c r="L388" s="67"/>
      <c r="P388" s="67"/>
      <c r="T388" s="67"/>
      <c r="X388" s="67"/>
      <c r="AB388" s="67"/>
      <c r="AF388" s="67"/>
      <c r="AG388" s="67"/>
      <c r="AK388" s="296"/>
      <c r="AO388" s="296"/>
      <c r="AS388" s="296"/>
    </row>
    <row r="389" spans="4:45" x14ac:dyDescent="0.25">
      <c r="D389" s="67"/>
      <c r="H389" s="67"/>
      <c r="L389" s="67"/>
      <c r="P389" s="67"/>
      <c r="T389" s="67"/>
      <c r="X389" s="67"/>
      <c r="AB389" s="67"/>
      <c r="AF389" s="67"/>
      <c r="AG389" s="67"/>
      <c r="AK389" s="296"/>
      <c r="AO389" s="296"/>
      <c r="AS389" s="296"/>
    </row>
    <row r="390" spans="4:45" x14ac:dyDescent="0.25">
      <c r="D390" s="67"/>
      <c r="H390" s="67"/>
      <c r="L390" s="67"/>
      <c r="P390" s="67"/>
      <c r="T390" s="67"/>
      <c r="X390" s="67"/>
      <c r="AB390" s="67"/>
      <c r="AF390" s="67"/>
      <c r="AG390" s="67"/>
      <c r="AK390" s="296"/>
      <c r="AO390" s="296"/>
      <c r="AS390" s="296"/>
    </row>
    <row r="391" spans="4:45" x14ac:dyDescent="0.25">
      <c r="D391" s="67"/>
      <c r="H391" s="67"/>
      <c r="L391" s="67"/>
      <c r="P391" s="67"/>
      <c r="T391" s="67"/>
      <c r="X391" s="67"/>
      <c r="AB391" s="67"/>
      <c r="AF391" s="67"/>
      <c r="AG391" s="67"/>
      <c r="AK391" s="296"/>
      <c r="AO391" s="296"/>
      <c r="AS391" s="296"/>
    </row>
    <row r="392" spans="4:45" x14ac:dyDescent="0.25">
      <c r="D392" s="67"/>
      <c r="H392" s="67"/>
      <c r="L392" s="67"/>
      <c r="P392" s="67"/>
      <c r="T392" s="67"/>
      <c r="X392" s="67"/>
      <c r="AB392" s="67"/>
      <c r="AF392" s="67"/>
      <c r="AG392" s="67"/>
      <c r="AK392" s="296"/>
      <c r="AO392" s="296"/>
      <c r="AS392" s="296"/>
    </row>
    <row r="393" spans="4:45" x14ac:dyDescent="0.25">
      <c r="D393" s="67"/>
      <c r="H393" s="67"/>
      <c r="L393" s="67"/>
      <c r="P393" s="67"/>
      <c r="T393" s="67"/>
      <c r="X393" s="67"/>
      <c r="AB393" s="67"/>
      <c r="AF393" s="67"/>
      <c r="AG393" s="67"/>
      <c r="AK393" s="296"/>
      <c r="AO393" s="296"/>
      <c r="AS393" s="296"/>
    </row>
    <row r="394" spans="4:45" x14ac:dyDescent="0.25">
      <c r="D394" s="67"/>
      <c r="H394" s="67"/>
      <c r="L394" s="67"/>
      <c r="P394" s="67"/>
      <c r="T394" s="67"/>
      <c r="X394" s="67"/>
      <c r="AB394" s="67"/>
      <c r="AF394" s="67"/>
      <c r="AG394" s="67"/>
      <c r="AK394" s="296"/>
      <c r="AO394" s="296"/>
      <c r="AS394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K3:AM3"/>
    <mergeCell ref="AO3:AQ3"/>
    <mergeCell ref="AS3:AU3"/>
  </mergeCells>
  <pageMargins left="0.75" right="0.75" top="1" bottom="1" header="0.5" footer="0.5"/>
  <pageSetup paperSize="5" scale="80" orientation="landscape" r:id="rId1"/>
  <headerFooter alignWithMargins="0">
    <oddHeader>&amp;C&amp;"-,Bold"Proposed Budget &amp; Analysis Report for FY22</oddHeader>
    <oddFooter>&amp;C&amp;D&amp;T</oddFooter>
  </headerFooter>
  <rowBreaks count="1" manualBreakCount="1">
    <brk id="46" min="1" max="47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387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11" sqref="F11"/>
    </sheetView>
  </sheetViews>
  <sheetFormatPr defaultRowHeight="13.5" x14ac:dyDescent="0.25"/>
  <cols>
    <col min="1" max="1" width="19" style="106" customWidth="1"/>
    <col min="2" max="2" width="5" style="106" customWidth="1"/>
    <col min="3" max="3" width="31.85546875" style="106" customWidth="1"/>
    <col min="4" max="4" width="11.5703125" style="135" customWidth="1"/>
    <col min="5" max="5" width="11.5703125" style="135" bestFit="1" customWidth="1"/>
    <col min="6" max="6" width="8" style="135" bestFit="1" customWidth="1"/>
    <col min="7" max="7" width="2.42578125" style="135" customWidth="1"/>
    <col min="8" max="8" width="11.5703125" style="135" customWidth="1"/>
    <col min="9" max="9" width="11.5703125" style="135" bestFit="1" customWidth="1"/>
    <col min="10" max="10" width="7.5703125" style="135" bestFit="1" customWidth="1"/>
    <col min="11" max="11" width="2.42578125" style="135" customWidth="1"/>
    <col min="12" max="12" width="11.5703125" style="135" customWidth="1"/>
    <col min="13" max="13" width="11.5703125" style="135" bestFit="1" customWidth="1"/>
    <col min="14" max="14" width="6.140625" style="135" customWidth="1"/>
    <col min="15" max="15" width="2.42578125" style="135" customWidth="1"/>
    <col min="16" max="16" width="11.5703125" style="135" customWidth="1"/>
    <col min="17" max="17" width="11.5703125" style="135" bestFit="1" customWidth="1"/>
    <col min="18" max="18" width="6.140625" style="135" customWidth="1"/>
    <col min="19" max="19" width="2.42578125" style="135" customWidth="1"/>
    <col min="20" max="20" width="11.5703125" style="106" customWidth="1"/>
    <col min="21" max="21" width="11.5703125" style="106" bestFit="1" customWidth="1"/>
    <col min="22" max="22" width="7.5703125" style="106" bestFit="1" customWidth="1"/>
    <col min="23" max="23" width="2.42578125" style="106" customWidth="1"/>
    <col min="24" max="24" width="11.5703125" style="106" customWidth="1"/>
    <col min="25" max="25" width="11.5703125" style="106" bestFit="1" customWidth="1"/>
    <col min="26" max="26" width="9.28515625" style="106" customWidth="1"/>
    <col min="27" max="27" width="2.42578125" style="106" customWidth="1"/>
    <col min="28" max="28" width="11.5703125" style="106" customWidth="1"/>
    <col min="29" max="29" width="11.5703125" style="106" bestFit="1" customWidth="1"/>
    <col min="30" max="30" width="9.28515625" style="106" customWidth="1"/>
    <col min="31" max="31" width="2.42578125" style="135" customWidth="1"/>
    <col min="32" max="33" width="11.5703125" style="135" bestFit="1" customWidth="1"/>
    <col min="34" max="34" width="11.5703125" style="135" customWidth="1"/>
    <col min="35" max="35" width="8.28515625" style="135" bestFit="1" customWidth="1"/>
    <col min="36" max="36" width="1.85546875" style="106" customWidth="1"/>
    <col min="37" max="37" width="11.5703125" style="347" customWidth="1"/>
    <col min="38" max="38" width="11.5703125" style="347" bestFit="1" customWidth="1"/>
    <col min="39" max="39" width="8.28515625" style="347" bestFit="1" customWidth="1"/>
    <col min="40" max="40" width="2.42578125" style="347" customWidth="1"/>
    <col min="41" max="41" width="11.5703125" style="287" customWidth="1"/>
    <col min="42" max="42" width="11.5703125" style="287" bestFit="1" customWidth="1"/>
    <col min="43" max="43" width="8.28515625" style="287" bestFit="1" customWidth="1"/>
    <col min="44" max="44" width="2.42578125" style="347" customWidth="1"/>
    <col min="45" max="45" width="11.5703125" style="347" customWidth="1"/>
    <col min="46" max="46" width="11.5703125" style="347" bestFit="1" customWidth="1"/>
    <col min="47" max="47" width="9.28515625" style="347" bestFit="1" customWidth="1"/>
    <col min="48" max="48" width="2.42578125" style="287" hidden="1" customWidth="1"/>
    <col min="49" max="49" width="12" style="60" hidden="1" customWidth="1"/>
    <col min="50" max="50" width="11.28515625" style="60" hidden="1" customWidth="1"/>
    <col min="51" max="51" width="12" style="106" hidden="1" customWidth="1"/>
    <col min="52" max="52" width="19.85546875" style="106" hidden="1" customWidth="1"/>
    <col min="53" max="53" width="13.28515625" style="106" hidden="1" customWidth="1"/>
    <col min="54" max="54" width="0" style="106" hidden="1" customWidth="1"/>
    <col min="55" max="55" width="10.5703125" style="106" hidden="1" customWidth="1"/>
    <col min="56" max="58" width="0" style="106" hidden="1" customWidth="1"/>
    <col min="59" max="16384" width="9.140625" style="106"/>
  </cols>
  <sheetData>
    <row r="1" spans="1:52" s="135" customFormat="1" x14ac:dyDescent="0.25">
      <c r="AK1" s="347"/>
      <c r="AL1" s="347"/>
      <c r="AM1" s="347"/>
      <c r="AN1" s="347"/>
      <c r="AO1" s="287"/>
      <c r="AP1" s="287"/>
      <c r="AQ1" s="287"/>
      <c r="AR1" s="347"/>
      <c r="AS1" s="347"/>
      <c r="AT1" s="347"/>
      <c r="AU1" s="347"/>
      <c r="AV1" s="287"/>
      <c r="AW1" s="136"/>
      <c r="AX1" s="136"/>
    </row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1494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O4" s="521" t="s">
        <v>29</v>
      </c>
      <c r="AP4" s="521" t="s">
        <v>27</v>
      </c>
      <c r="AQ4" s="521" t="s">
        <v>162</v>
      </c>
      <c r="AS4" s="521" t="s">
        <v>29</v>
      </c>
      <c r="AT4" s="524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Y5" s="99"/>
      <c r="AZ5" s="61"/>
    </row>
    <row r="6" spans="1:52" ht="14.25" x14ac:dyDescent="0.3">
      <c r="A6" s="106" t="s">
        <v>661</v>
      </c>
      <c r="B6" s="66" t="str">
        <f t="shared" ref="B6:B13" si="0">MID(A6,14,4)</f>
        <v>5155</v>
      </c>
      <c r="C6" s="106" t="s">
        <v>1443</v>
      </c>
      <c r="D6" s="168">
        <v>21868</v>
      </c>
      <c r="E6" s="168">
        <v>22945.27</v>
      </c>
      <c r="F6" s="139"/>
      <c r="G6" s="137"/>
      <c r="H6" s="168">
        <v>25943</v>
      </c>
      <c r="I6" s="168">
        <v>24446.11</v>
      </c>
      <c r="J6" s="139"/>
      <c r="K6" s="137"/>
      <c r="L6" s="168">
        <v>28778.400000000001</v>
      </c>
      <c r="M6" s="168">
        <v>26166.080000000002</v>
      </c>
      <c r="N6" s="139"/>
      <c r="O6" s="137"/>
      <c r="P6" s="168">
        <v>29467.200000000001</v>
      </c>
      <c r="Q6" s="168">
        <v>16242.04</v>
      </c>
      <c r="R6" s="139"/>
      <c r="S6" s="137"/>
      <c r="T6" s="107">
        <v>30268.5</v>
      </c>
      <c r="U6" s="107">
        <v>26292.35</v>
      </c>
      <c r="V6" s="38"/>
      <c r="W6" s="59"/>
      <c r="X6" s="107">
        <v>30298.799999999999</v>
      </c>
      <c r="Y6" s="107">
        <v>29324.93</v>
      </c>
      <c r="Z6" s="38">
        <v>1.0010406858615153E-3</v>
      </c>
      <c r="AA6" s="59"/>
      <c r="AB6" s="107">
        <v>30601.200000000001</v>
      </c>
      <c r="AC6" s="107">
        <v>28643.11</v>
      </c>
      <c r="AD6" s="38">
        <f>(AB6-X6)/X6</f>
        <v>9.9805932908234481E-3</v>
      </c>
      <c r="AE6" s="137"/>
      <c r="AF6" s="168">
        <v>30907</v>
      </c>
      <c r="AG6" s="276">
        <v>32978.400000000001</v>
      </c>
      <c r="AH6" s="168">
        <v>30366.13</v>
      </c>
      <c r="AI6" s="139">
        <f>(AG6-AB6)/AB6</f>
        <v>7.7683228108701638E-2</v>
      </c>
      <c r="AJ6" s="38"/>
      <c r="AK6" s="348">
        <v>33608.400000000001</v>
      </c>
      <c r="AL6" s="348">
        <v>34208.559999999998</v>
      </c>
      <c r="AM6" s="289">
        <f>(AK6-AG6)/AG6</f>
        <v>1.9103413143148243E-2</v>
      </c>
      <c r="AN6" s="290"/>
      <c r="AO6" s="342">
        <v>34347.599999999999</v>
      </c>
      <c r="AP6" s="291">
        <v>34194.29</v>
      </c>
      <c r="AQ6" s="289">
        <f>(AO6-AK6)/AK6</f>
        <v>2.1994501374656247E-2</v>
      </c>
      <c r="AR6" s="290"/>
      <c r="AS6" s="342">
        <v>34860</v>
      </c>
      <c r="AT6" s="348"/>
      <c r="AU6" s="289">
        <f>(AS6-AO6)/AO6</f>
        <v>1.4918072878454433E-2</v>
      </c>
      <c r="AV6" s="290"/>
      <c r="AW6" s="108" t="e">
        <f>#REF!</f>
        <v>#REF!</v>
      </c>
      <c r="AX6" s="85" t="e">
        <f>AW6-AS6</f>
        <v>#REF!</v>
      </c>
      <c r="AY6" s="289" t="e">
        <f>(AW6-AS6)/AS6</f>
        <v>#REF!</v>
      </c>
      <c r="AZ6" s="112" t="s">
        <v>28</v>
      </c>
    </row>
    <row r="7" spans="1:52" s="135" customFormat="1" ht="14.25" hidden="1" x14ac:dyDescent="0.3">
      <c r="A7" s="138" t="s">
        <v>1048</v>
      </c>
      <c r="B7" s="138" t="str">
        <f>MID(A7,14,4)</f>
        <v>5108</v>
      </c>
      <c r="C7" s="135" t="s">
        <v>1298</v>
      </c>
      <c r="D7" s="168">
        <v>0</v>
      </c>
      <c r="E7" s="168">
        <v>0</v>
      </c>
      <c r="F7" s="139"/>
      <c r="G7" s="137"/>
      <c r="H7" s="168">
        <v>0</v>
      </c>
      <c r="I7" s="168">
        <v>0</v>
      </c>
      <c r="J7" s="139"/>
      <c r="K7" s="137"/>
      <c r="L7" s="168">
        <v>0</v>
      </c>
      <c r="M7" s="168">
        <v>0</v>
      </c>
      <c r="N7" s="139"/>
      <c r="O7" s="137"/>
      <c r="P7" s="168">
        <v>1000</v>
      </c>
      <c r="Q7" s="168">
        <v>0</v>
      </c>
      <c r="R7" s="139"/>
      <c r="S7" s="137"/>
      <c r="T7" s="168">
        <v>0</v>
      </c>
      <c r="U7" s="168">
        <v>0</v>
      </c>
      <c r="V7" s="139"/>
      <c r="W7" s="137"/>
      <c r="X7" s="168">
        <v>0</v>
      </c>
      <c r="Y7" s="168">
        <v>0</v>
      </c>
      <c r="Z7" s="139" t="e">
        <v>#DIV/0!</v>
      </c>
      <c r="AA7" s="137"/>
      <c r="AB7" s="168">
        <v>0</v>
      </c>
      <c r="AC7" s="168">
        <v>0</v>
      </c>
      <c r="AD7" s="139" t="e">
        <f>(AB7-X7)/X7</f>
        <v>#DIV/0!</v>
      </c>
      <c r="AE7" s="137"/>
      <c r="AF7" s="168"/>
      <c r="AG7" s="276"/>
      <c r="AH7" s="168"/>
      <c r="AI7" s="139"/>
      <c r="AJ7" s="139"/>
      <c r="AK7" s="348">
        <v>0</v>
      </c>
      <c r="AL7" s="348"/>
      <c r="AM7" s="289"/>
      <c r="AN7" s="290"/>
      <c r="AO7" s="291">
        <v>0</v>
      </c>
      <c r="AP7" s="291"/>
      <c r="AQ7" s="289"/>
      <c r="AR7" s="290"/>
      <c r="AS7" s="348">
        <v>0</v>
      </c>
      <c r="AT7" s="348"/>
      <c r="AU7" s="289"/>
      <c r="AV7" s="290"/>
      <c r="AW7" s="108"/>
      <c r="AX7" s="141">
        <f>AW7-AG7</f>
        <v>0</v>
      </c>
      <c r="AY7" s="289"/>
      <c r="AZ7" s="112"/>
    </row>
    <row r="8" spans="1:52" ht="14.25" x14ac:dyDescent="0.3">
      <c r="A8" s="106" t="s">
        <v>662</v>
      </c>
      <c r="B8" s="66" t="str">
        <f t="shared" si="0"/>
        <v>5183</v>
      </c>
      <c r="C8" s="106" t="s">
        <v>1444</v>
      </c>
      <c r="D8" s="168">
        <v>12563</v>
      </c>
      <c r="E8" s="168">
        <v>12604.5</v>
      </c>
      <c r="F8" s="139"/>
      <c r="G8" s="137"/>
      <c r="H8" s="168">
        <v>14274</v>
      </c>
      <c r="I8" s="168">
        <v>12532.51</v>
      </c>
      <c r="J8" s="139"/>
      <c r="K8" s="137"/>
      <c r="L8" s="168">
        <v>13141.9</v>
      </c>
      <c r="M8" s="168">
        <v>11466.6</v>
      </c>
      <c r="N8" s="139"/>
      <c r="O8" s="137"/>
      <c r="P8" s="168">
        <v>13354</v>
      </c>
      <c r="Q8" s="168">
        <v>15590.04</v>
      </c>
      <c r="R8" s="139"/>
      <c r="S8" s="137"/>
      <c r="T8" s="168">
        <v>13283.2</v>
      </c>
      <c r="U8" s="168">
        <v>8624.1299999999992</v>
      </c>
      <c r="V8" s="139"/>
      <c r="W8" s="137"/>
      <c r="X8" s="168">
        <v>13750.03</v>
      </c>
      <c r="Y8" s="168">
        <v>11748.94</v>
      </c>
      <c r="Z8" s="139">
        <v>3.5144392917369302E-2</v>
      </c>
      <c r="AA8" s="137"/>
      <c r="AB8" s="168">
        <v>13750.03</v>
      </c>
      <c r="AC8" s="168">
        <v>12754.19</v>
      </c>
      <c r="AD8" s="139">
        <f t="shared" ref="AD8:AD13" si="1">(AB8-X8)/X8</f>
        <v>0</v>
      </c>
      <c r="AE8" s="137"/>
      <c r="AF8" s="168">
        <v>13722</v>
      </c>
      <c r="AG8" s="276">
        <v>13722</v>
      </c>
      <c r="AH8" s="168">
        <v>13102.07</v>
      </c>
      <c r="AI8" s="139">
        <f>(AG8-AB8)/AB8</f>
        <v>-2.038541006819669E-3</v>
      </c>
      <c r="AJ8" s="38"/>
      <c r="AK8" s="348">
        <v>13899</v>
      </c>
      <c r="AL8" s="348">
        <v>12275.77</v>
      </c>
      <c r="AM8" s="289">
        <f t="shared" ref="AM8:AM48" si="2">(AK8-AG8)/AG8</f>
        <v>1.289899431569742E-2</v>
      </c>
      <c r="AN8" s="290"/>
      <c r="AO8" s="291">
        <v>14322.72</v>
      </c>
      <c r="AP8" s="291">
        <v>14714.37</v>
      </c>
      <c r="AQ8" s="289">
        <f t="shared" ref="AQ8:AQ48" si="3">(AO8-AK8)/AK8</f>
        <v>3.0485646449384802E-2</v>
      </c>
      <c r="AR8" s="290"/>
      <c r="AS8" s="348">
        <v>14796.24</v>
      </c>
      <c r="AT8" s="348"/>
      <c r="AU8" s="289">
        <f>(AS8-AO8)/AO8</f>
        <v>3.3060759408827405E-2</v>
      </c>
      <c r="AV8" s="290"/>
      <c r="AW8" s="300" t="e">
        <f>#REF!</f>
        <v>#REF!</v>
      </c>
      <c r="AX8" s="141" t="e">
        <f t="shared" ref="AX8:AX12" si="4">AW8-AS8</f>
        <v>#REF!</v>
      </c>
      <c r="AY8" s="289" t="e">
        <f t="shared" ref="AY8:AY48" si="5">(AW8-AS8)/AS8</f>
        <v>#REF!</v>
      </c>
      <c r="AZ8" s="112" t="s">
        <v>1633</v>
      </c>
    </row>
    <row r="9" spans="1:52" s="137" customFormat="1" x14ac:dyDescent="0.25">
      <c r="A9" s="135" t="s">
        <v>663</v>
      </c>
      <c r="B9" s="135" t="str">
        <f t="shared" si="0"/>
        <v>5156</v>
      </c>
      <c r="C9" s="135" t="s">
        <v>1445</v>
      </c>
      <c r="D9" s="168">
        <v>132915.43</v>
      </c>
      <c r="E9" s="168">
        <v>119237.67</v>
      </c>
      <c r="F9" s="139"/>
      <c r="H9" s="168">
        <v>116584</v>
      </c>
      <c r="I9" s="168">
        <v>115402.65</v>
      </c>
      <c r="J9" s="139"/>
      <c r="L9" s="168">
        <v>123147.42</v>
      </c>
      <c r="M9" s="168">
        <v>95053.52</v>
      </c>
      <c r="N9" s="139"/>
      <c r="P9" s="168">
        <v>117014.62</v>
      </c>
      <c r="Q9" s="168">
        <v>106413.89</v>
      </c>
      <c r="R9" s="139"/>
      <c r="T9" s="168">
        <v>114413.98</v>
      </c>
      <c r="U9" s="168">
        <v>105689.98</v>
      </c>
      <c r="V9" s="139"/>
      <c r="X9" s="168">
        <v>101113.35</v>
      </c>
      <c r="Y9" s="168">
        <v>125398.99</v>
      </c>
      <c r="Z9" s="139">
        <v>-0.11625004217141988</v>
      </c>
      <c r="AB9" s="168">
        <v>123471</v>
      </c>
      <c r="AC9" s="168">
        <v>114025.96</v>
      </c>
      <c r="AD9" s="139">
        <f t="shared" si="1"/>
        <v>0.22111471927297427</v>
      </c>
      <c r="AF9" s="168">
        <v>114714</v>
      </c>
      <c r="AG9" s="276">
        <v>114714</v>
      </c>
      <c r="AH9" s="168">
        <v>119384.17</v>
      </c>
      <c r="AI9" s="139">
        <f>(AG9-AB9)/AB9</f>
        <v>-7.0923536700925729E-2</v>
      </c>
      <c r="AJ9" s="139"/>
      <c r="AK9" s="348">
        <v>117007</v>
      </c>
      <c r="AL9" s="348">
        <v>117718.04</v>
      </c>
      <c r="AM9" s="289">
        <f t="shared" si="2"/>
        <v>1.9988841815297174E-2</v>
      </c>
      <c r="AN9" s="290"/>
      <c r="AO9" s="291">
        <v>125730.29</v>
      </c>
      <c r="AP9" s="291">
        <v>121754.91</v>
      </c>
      <c r="AQ9" s="289">
        <f t="shared" si="3"/>
        <v>7.4553573717811697E-2</v>
      </c>
      <c r="AR9" s="290"/>
      <c r="AS9" s="348">
        <v>131865.19</v>
      </c>
      <c r="AT9" s="348"/>
      <c r="AU9" s="289">
        <f t="shared" ref="AU9:AU48" si="6">(AS9-AO9)/AO9</f>
        <v>4.879412908377137E-2</v>
      </c>
      <c r="AV9" s="290"/>
      <c r="AW9" s="300" t="e">
        <f>#REF!</f>
        <v>#REF!</v>
      </c>
      <c r="AX9" s="141" t="e">
        <f t="shared" si="4"/>
        <v>#REF!</v>
      </c>
      <c r="AY9" s="289" t="e">
        <f t="shared" si="5"/>
        <v>#REF!</v>
      </c>
      <c r="AZ9" s="129" t="s">
        <v>1632</v>
      </c>
    </row>
    <row r="10" spans="1:52" ht="14.25" x14ac:dyDescent="0.3">
      <c r="A10" s="106" t="s">
        <v>664</v>
      </c>
      <c r="B10" s="66" t="str">
        <f t="shared" si="0"/>
        <v>5157</v>
      </c>
      <c r="C10" s="106" t="s">
        <v>1446</v>
      </c>
      <c r="D10" s="168">
        <v>10911</v>
      </c>
      <c r="E10" s="168">
        <v>10511.1</v>
      </c>
      <c r="F10" s="139"/>
      <c r="G10" s="137"/>
      <c r="H10" s="168">
        <v>12800</v>
      </c>
      <c r="I10" s="168">
        <v>9584.42</v>
      </c>
      <c r="J10" s="139"/>
      <c r="K10" s="137"/>
      <c r="L10" s="168">
        <v>11626.82</v>
      </c>
      <c r="M10" s="168">
        <v>10027.370000000001</v>
      </c>
      <c r="N10" s="139"/>
      <c r="O10" s="137"/>
      <c r="P10" s="168">
        <v>11393.17</v>
      </c>
      <c r="Q10" s="168">
        <v>8475.1299999999992</v>
      </c>
      <c r="R10" s="139"/>
      <c r="S10" s="137"/>
      <c r="T10" s="168">
        <v>11099.43</v>
      </c>
      <c r="U10" s="168">
        <v>9045.07</v>
      </c>
      <c r="V10" s="139"/>
      <c r="W10" s="137"/>
      <c r="X10" s="168">
        <v>12680.85</v>
      </c>
      <c r="Y10" s="168">
        <v>11103.45</v>
      </c>
      <c r="Z10" s="139">
        <v>0.14247758668688393</v>
      </c>
      <c r="AA10" s="137"/>
      <c r="AB10" s="168">
        <v>11352.4</v>
      </c>
      <c r="AC10" s="168">
        <v>8549.42</v>
      </c>
      <c r="AD10" s="139">
        <f t="shared" si="1"/>
        <v>-0.10476032758056444</v>
      </c>
      <c r="AE10" s="137"/>
      <c r="AF10" s="168">
        <v>11897.6</v>
      </c>
      <c r="AG10" s="276">
        <v>11879.6</v>
      </c>
      <c r="AH10" s="168">
        <v>8756.4599999999991</v>
      </c>
      <c r="AI10" s="139">
        <f>(AG10-AB10)/AB10</f>
        <v>4.6439519396779601E-2</v>
      </c>
      <c r="AJ10" s="38"/>
      <c r="AK10" s="348">
        <v>11616</v>
      </c>
      <c r="AL10" s="348">
        <v>8567.3799999999992</v>
      </c>
      <c r="AM10" s="289">
        <f t="shared" si="2"/>
        <v>-2.2189299303006865E-2</v>
      </c>
      <c r="AN10" s="290"/>
      <c r="AO10" s="291">
        <v>11873.81</v>
      </c>
      <c r="AP10" s="291">
        <v>9402.17</v>
      </c>
      <c r="AQ10" s="289">
        <f t="shared" si="3"/>
        <v>2.2194387052341554E-2</v>
      </c>
      <c r="AR10" s="290"/>
      <c r="AS10" s="348">
        <v>10873.21</v>
      </c>
      <c r="AT10" s="348"/>
      <c r="AU10" s="289">
        <f t="shared" si="6"/>
        <v>-8.4269497322258011E-2</v>
      </c>
      <c r="AV10" s="290"/>
      <c r="AW10" s="300" t="e">
        <f>#REF!</f>
        <v>#REF!</v>
      </c>
      <c r="AX10" s="141" t="e">
        <f t="shared" si="4"/>
        <v>#REF!</v>
      </c>
      <c r="AY10" s="289" t="e">
        <f t="shared" si="5"/>
        <v>#REF!</v>
      </c>
      <c r="AZ10" s="112" t="s">
        <v>1670</v>
      </c>
    </row>
    <row r="11" spans="1:52" ht="14.25" x14ac:dyDescent="0.3">
      <c r="A11" s="106" t="s">
        <v>665</v>
      </c>
      <c r="B11" s="66" t="str">
        <f t="shared" si="0"/>
        <v>5158</v>
      </c>
      <c r="C11" s="106" t="s">
        <v>1447</v>
      </c>
      <c r="D11" s="168">
        <v>14690</v>
      </c>
      <c r="E11" s="168">
        <v>12707.94</v>
      </c>
      <c r="F11" s="139"/>
      <c r="G11" s="137"/>
      <c r="H11" s="168">
        <v>14716</v>
      </c>
      <c r="I11" s="168">
        <v>10071.120000000001</v>
      </c>
      <c r="J11" s="139"/>
      <c r="K11" s="137"/>
      <c r="L11" s="168">
        <v>14789.77</v>
      </c>
      <c r="M11" s="168">
        <v>14955</v>
      </c>
      <c r="N11" s="139"/>
      <c r="O11" s="137"/>
      <c r="P11" s="168">
        <v>13129.05</v>
      </c>
      <c r="Q11" s="168">
        <v>14165.41</v>
      </c>
      <c r="R11" s="139"/>
      <c r="S11" s="137"/>
      <c r="T11" s="168">
        <v>13967.1</v>
      </c>
      <c r="U11" s="168">
        <v>13531.76</v>
      </c>
      <c r="V11" s="139"/>
      <c r="W11" s="137"/>
      <c r="X11" s="168">
        <v>14672.7</v>
      </c>
      <c r="Y11" s="168">
        <v>12193.38</v>
      </c>
      <c r="Z11" s="139">
        <v>5.0518718989625643E-2</v>
      </c>
      <c r="AA11" s="137"/>
      <c r="AB11" s="168">
        <v>13693.39</v>
      </c>
      <c r="AC11" s="168">
        <v>12475.11</v>
      </c>
      <c r="AD11" s="139">
        <f t="shared" si="1"/>
        <v>-6.6743680440546141E-2</v>
      </c>
      <c r="AE11" s="137"/>
      <c r="AF11" s="168">
        <v>9045</v>
      </c>
      <c r="AG11" s="276">
        <v>9045</v>
      </c>
      <c r="AH11" s="168">
        <v>10346.24</v>
      </c>
      <c r="AI11" s="139">
        <f>(AG11-AB11)/AB11</f>
        <v>-0.33946232452299974</v>
      </c>
      <c r="AJ11" s="38"/>
      <c r="AK11" s="348">
        <v>11515.77</v>
      </c>
      <c r="AL11" s="348">
        <v>14767.34</v>
      </c>
      <c r="AM11" s="289">
        <f t="shared" si="2"/>
        <v>0.27316417910447766</v>
      </c>
      <c r="AN11" s="290"/>
      <c r="AO11" s="291">
        <v>13740.8</v>
      </c>
      <c r="AP11" s="291">
        <v>14012.31</v>
      </c>
      <c r="AQ11" s="289">
        <f t="shared" si="3"/>
        <v>0.19321591174537167</v>
      </c>
      <c r="AR11" s="290"/>
      <c r="AS11" s="348">
        <v>15334</v>
      </c>
      <c r="AT11" s="348"/>
      <c r="AU11" s="289">
        <f t="shared" si="6"/>
        <v>0.11594666977177463</v>
      </c>
      <c r="AV11" s="290"/>
      <c r="AW11" s="300" t="e">
        <f>#REF!</f>
        <v>#REF!</v>
      </c>
      <c r="AX11" s="141" t="e">
        <f t="shared" si="4"/>
        <v>#REF!</v>
      </c>
      <c r="AY11" s="289" t="e">
        <f t="shared" si="5"/>
        <v>#REF!</v>
      </c>
      <c r="AZ11" s="112" t="s">
        <v>1635</v>
      </c>
    </row>
    <row r="12" spans="1:52" s="135" customFormat="1" ht="14.25" x14ac:dyDescent="0.3">
      <c r="A12" s="135" t="s">
        <v>666</v>
      </c>
      <c r="B12" s="138" t="str">
        <f>MID(A12,14,4)</f>
        <v>5159</v>
      </c>
      <c r="C12" s="135" t="s">
        <v>1448</v>
      </c>
      <c r="D12" s="168">
        <v>13797</v>
      </c>
      <c r="E12" s="168">
        <v>8531.73</v>
      </c>
      <c r="F12" s="139"/>
      <c r="G12" s="137"/>
      <c r="H12" s="168">
        <v>14043</v>
      </c>
      <c r="I12" s="168">
        <v>8066.14</v>
      </c>
      <c r="J12" s="139"/>
      <c r="K12" s="137"/>
      <c r="L12" s="168">
        <v>12545.43</v>
      </c>
      <c r="M12" s="168">
        <v>9932.14</v>
      </c>
      <c r="N12" s="139"/>
      <c r="O12" s="137"/>
      <c r="P12" s="168">
        <v>14758.48</v>
      </c>
      <c r="Q12" s="168">
        <v>13383.38</v>
      </c>
      <c r="R12" s="139"/>
      <c r="S12" s="137"/>
      <c r="T12" s="168">
        <v>14822.64</v>
      </c>
      <c r="U12" s="168">
        <v>10007.290000000001</v>
      </c>
      <c r="V12" s="139"/>
      <c r="W12" s="137"/>
      <c r="X12" s="168">
        <v>15940.74</v>
      </c>
      <c r="Y12" s="168">
        <v>16734.84</v>
      </c>
      <c r="Z12" s="139">
        <v>7.5431906866792992E-2</v>
      </c>
      <c r="AA12" s="137"/>
      <c r="AB12" s="168">
        <v>10096.219999999999</v>
      </c>
      <c r="AC12" s="168">
        <v>10562.44</v>
      </c>
      <c r="AD12" s="139">
        <f>(AB12-X12)/X12</f>
        <v>-0.36664044454648909</v>
      </c>
      <c r="AE12" s="137"/>
      <c r="AF12" s="168">
        <v>9759.42</v>
      </c>
      <c r="AG12" s="276">
        <v>9932.14</v>
      </c>
      <c r="AH12" s="168">
        <v>5982.64</v>
      </c>
      <c r="AI12" s="139">
        <f>(AG12-AB12)/AB12</f>
        <v>-1.6251626846483132E-2</v>
      </c>
      <c r="AJ12" s="139"/>
      <c r="AK12" s="348">
        <v>9944</v>
      </c>
      <c r="AL12" s="348">
        <v>9205.41</v>
      </c>
      <c r="AM12" s="289">
        <f t="shared" si="2"/>
        <v>1.1941031842080945E-3</v>
      </c>
      <c r="AN12" s="290"/>
      <c r="AO12" s="291">
        <v>10161.799999999999</v>
      </c>
      <c r="AP12" s="291">
        <v>10561.22</v>
      </c>
      <c r="AQ12" s="289">
        <f t="shared" si="3"/>
        <v>2.1902654867256562E-2</v>
      </c>
      <c r="AR12" s="290"/>
      <c r="AS12" s="348">
        <v>10311.84</v>
      </c>
      <c r="AT12" s="348"/>
      <c r="AU12" s="289">
        <f t="shared" si="6"/>
        <v>1.4765100671141026E-2</v>
      </c>
      <c r="AV12" s="290"/>
      <c r="AW12" s="300" t="e">
        <f>#REF!</f>
        <v>#REF!</v>
      </c>
      <c r="AX12" s="141" t="e">
        <f t="shared" si="4"/>
        <v>#REF!</v>
      </c>
      <c r="AY12" s="289" t="e">
        <f t="shared" si="5"/>
        <v>#REF!</v>
      </c>
      <c r="AZ12" s="112" t="s">
        <v>1634</v>
      </c>
    </row>
    <row r="13" spans="1:52" ht="14.25" hidden="1" x14ac:dyDescent="0.3">
      <c r="A13" s="138" t="s">
        <v>1047</v>
      </c>
      <c r="B13" s="66" t="str">
        <f t="shared" si="0"/>
        <v>5120</v>
      </c>
      <c r="C13" s="106" t="s">
        <v>1326</v>
      </c>
      <c r="D13" s="168">
        <v>0</v>
      </c>
      <c r="E13" s="168">
        <v>0</v>
      </c>
      <c r="F13" s="139"/>
      <c r="G13" s="137"/>
      <c r="H13" s="168">
        <v>0</v>
      </c>
      <c r="I13" s="168">
        <v>27.48</v>
      </c>
      <c r="J13" s="139"/>
      <c r="K13" s="137"/>
      <c r="L13" s="168">
        <v>0</v>
      </c>
      <c r="M13" s="168">
        <v>207.32</v>
      </c>
      <c r="N13" s="139"/>
      <c r="O13" s="137"/>
      <c r="P13" s="168">
        <v>5302.06</v>
      </c>
      <c r="Q13" s="168">
        <v>0</v>
      </c>
      <c r="R13" s="139"/>
      <c r="S13" s="137"/>
      <c r="T13" s="168">
        <v>0</v>
      </c>
      <c r="U13" s="168">
        <v>0</v>
      </c>
      <c r="V13" s="139"/>
      <c r="W13" s="137"/>
      <c r="X13" s="168">
        <v>0</v>
      </c>
      <c r="Y13" s="168">
        <v>0</v>
      </c>
      <c r="Z13" s="139" t="e">
        <v>#DIV/0!</v>
      </c>
      <c r="AA13" s="137"/>
      <c r="AB13" s="168">
        <v>0</v>
      </c>
      <c r="AC13" s="168">
        <v>0</v>
      </c>
      <c r="AD13" s="139" t="e">
        <f t="shared" si="1"/>
        <v>#DIV/0!</v>
      </c>
      <c r="AE13" s="137"/>
      <c r="AF13" s="168"/>
      <c r="AG13" s="276"/>
      <c r="AH13" s="168"/>
      <c r="AI13" s="139"/>
      <c r="AJ13" s="38"/>
      <c r="AK13" s="348">
        <v>0</v>
      </c>
      <c r="AL13" s="348">
        <v>0</v>
      </c>
      <c r="AM13" s="289" t="e">
        <f t="shared" si="2"/>
        <v>#DIV/0!</v>
      </c>
      <c r="AN13" s="290"/>
      <c r="AO13" s="291">
        <v>0</v>
      </c>
      <c r="AP13" s="291">
        <v>0</v>
      </c>
      <c r="AQ13" s="289" t="e">
        <f t="shared" si="3"/>
        <v>#DIV/0!</v>
      </c>
      <c r="AR13" s="290"/>
      <c r="AS13" s="348">
        <v>0</v>
      </c>
      <c r="AT13" s="348">
        <v>0</v>
      </c>
      <c r="AU13" s="289" t="e">
        <f t="shared" si="6"/>
        <v>#DIV/0!</v>
      </c>
      <c r="AV13" s="290"/>
      <c r="AW13" s="63"/>
      <c r="AX13" s="291">
        <f t="shared" ref="AX13" si="7">AW13-AO13</f>
        <v>0</v>
      </c>
      <c r="AY13" s="289" t="e">
        <f t="shared" si="5"/>
        <v>#DIV/0!</v>
      </c>
      <c r="AZ13" s="112"/>
    </row>
    <row r="14" spans="1:52" s="64" customFormat="1" x14ac:dyDescent="0.25">
      <c r="A14" s="147"/>
      <c r="B14" s="147"/>
      <c r="C14" s="147" t="s">
        <v>26</v>
      </c>
      <c r="D14" s="148">
        <f>SUM(D6:D13)</f>
        <v>206744.43</v>
      </c>
      <c r="E14" s="148">
        <f>SUM(E6:E13)</f>
        <v>186538.21000000002</v>
      </c>
      <c r="F14" s="149">
        <v>2.86E-2</v>
      </c>
      <c r="G14" s="147"/>
      <c r="H14" s="148">
        <f>SUM(H6:H13)</f>
        <v>198360</v>
      </c>
      <c r="I14" s="148">
        <f>SUM(I6:I13)</f>
        <v>180130.43000000002</v>
      </c>
      <c r="J14" s="149">
        <v>2.86E-2</v>
      </c>
      <c r="K14" s="147"/>
      <c r="L14" s="148">
        <f>SUM(L6:L13)</f>
        <v>204029.74</v>
      </c>
      <c r="M14" s="148">
        <f>SUM(M6:M13)</f>
        <v>167808.03000000003</v>
      </c>
      <c r="N14" s="149">
        <v>2.86E-2</v>
      </c>
      <c r="O14" s="147"/>
      <c r="P14" s="148">
        <f>SUM(P6:P13)</f>
        <v>205418.58000000002</v>
      </c>
      <c r="Q14" s="148">
        <f>SUM(Q6:Q13)</f>
        <v>174269.89</v>
      </c>
      <c r="R14" s="149">
        <v>2.86E-2</v>
      </c>
      <c r="S14" s="147"/>
      <c r="T14" s="148">
        <f>SUM(T6:T13)</f>
        <v>197854.84999999998</v>
      </c>
      <c r="U14" s="148">
        <f>SUM(U6:U13)</f>
        <v>173190.58000000002</v>
      </c>
      <c r="V14" s="149">
        <v>2.86E-2</v>
      </c>
      <c r="W14" s="147"/>
      <c r="X14" s="148">
        <f>SUM(X6:X13)</f>
        <v>188456.47</v>
      </c>
      <c r="Y14" s="148">
        <f>SUM(Y6:Y13)</f>
        <v>206504.53000000003</v>
      </c>
      <c r="Z14" s="149">
        <f>(X14-T14)/T14</f>
        <v>-4.7501388012474687E-2</v>
      </c>
      <c r="AA14" s="147"/>
      <c r="AB14" s="148">
        <f>SUM(AB6:AB13)</f>
        <v>202964.24000000002</v>
      </c>
      <c r="AC14" s="148">
        <f>SUM(AC6:AC13)</f>
        <v>187010.23000000004</v>
      </c>
      <c r="AD14" s="170">
        <f>(AB14-X14)/X14</f>
        <v>7.698207442811604E-2</v>
      </c>
      <c r="AE14" s="147"/>
      <c r="AF14" s="148">
        <f>SUM(AF6:AF13)</f>
        <v>190045.02000000002</v>
      </c>
      <c r="AG14" s="148">
        <f>SUM(AG6:AG13)</f>
        <v>192271.14</v>
      </c>
      <c r="AH14" s="148">
        <f>SUM(AH6:AH13)</f>
        <v>187937.71</v>
      </c>
      <c r="AI14" s="170">
        <f>(AG14-AB14)/AB14</f>
        <v>-5.2684650261543634E-2</v>
      </c>
      <c r="AJ14" s="149"/>
      <c r="AK14" s="148">
        <f>SUM(AK6:AK13)</f>
        <v>197590.16999999998</v>
      </c>
      <c r="AL14" s="148">
        <f>SUM(AL6:AL13)</f>
        <v>196742.5</v>
      </c>
      <c r="AM14" s="170">
        <f t="shared" si="2"/>
        <v>2.766421419251984E-2</v>
      </c>
      <c r="AN14" s="147"/>
      <c r="AO14" s="148">
        <f>SUM(AO6:AO13)</f>
        <v>210177.01999999996</v>
      </c>
      <c r="AP14" s="148">
        <f>SUM(AP6:AP13)</f>
        <v>204639.27000000002</v>
      </c>
      <c r="AQ14" s="170">
        <f t="shared" si="3"/>
        <v>6.3701802574490304E-2</v>
      </c>
      <c r="AR14" s="147"/>
      <c r="AS14" s="148">
        <f>SUM(AS6:AS13)</f>
        <v>218040.47999999998</v>
      </c>
      <c r="AT14" s="148">
        <f>SUM(AT6:AT13)</f>
        <v>0</v>
      </c>
      <c r="AU14" s="170">
        <f t="shared" si="6"/>
        <v>3.7413509811872026E-2</v>
      </c>
      <c r="AV14" s="147"/>
      <c r="AW14" s="150" t="e">
        <f>SUM(AW6:AW13)</f>
        <v>#REF!</v>
      </c>
      <c r="AX14" s="148" t="e">
        <f>SUM(AX6:AX13)</f>
        <v>#REF!</v>
      </c>
      <c r="AY14" s="170" t="e">
        <f t="shared" si="5"/>
        <v>#REF!</v>
      </c>
      <c r="AZ14" s="147"/>
    </row>
    <row r="15" spans="1:52" x14ac:dyDescent="0.25">
      <c r="C15" s="72"/>
      <c r="D15" s="62"/>
      <c r="E15" s="62"/>
      <c r="H15" s="62"/>
      <c r="I15" s="62"/>
      <c r="L15" s="62"/>
      <c r="M15" s="62"/>
      <c r="P15" s="62"/>
      <c r="Q15" s="62"/>
      <c r="T15" s="62"/>
      <c r="U15" s="62"/>
      <c r="X15" s="62"/>
      <c r="Y15" s="62"/>
      <c r="AB15" s="62"/>
      <c r="AC15" s="62"/>
      <c r="AF15" s="62"/>
      <c r="AG15" s="62"/>
      <c r="AH15" s="62"/>
      <c r="AK15" s="62"/>
      <c r="AL15" s="62"/>
      <c r="AO15" s="62"/>
      <c r="AP15" s="62"/>
      <c r="AQ15" s="347"/>
      <c r="AS15" s="62"/>
      <c r="AT15" s="62"/>
      <c r="AX15" s="62"/>
      <c r="AY15" s="347"/>
    </row>
    <row r="16" spans="1:52" x14ac:dyDescent="0.25">
      <c r="C16" s="61" t="s">
        <v>166</v>
      </c>
      <c r="D16" s="62"/>
      <c r="E16" s="62"/>
      <c r="F16" s="62"/>
      <c r="H16" s="62"/>
      <c r="I16" s="62"/>
      <c r="J16" s="62"/>
      <c r="L16" s="62"/>
      <c r="M16" s="62"/>
      <c r="N16" s="62"/>
      <c r="P16" s="62"/>
      <c r="Q16" s="62"/>
      <c r="R16" s="62"/>
      <c r="T16" s="62"/>
      <c r="U16" s="62"/>
      <c r="V16" s="62"/>
      <c r="X16" s="62"/>
      <c r="Y16" s="62"/>
      <c r="Z16" s="62"/>
      <c r="AB16" s="62"/>
      <c r="AC16" s="62"/>
      <c r="AD16" s="62"/>
      <c r="AF16" s="62"/>
      <c r="AG16" s="62"/>
      <c r="AH16" s="62"/>
      <c r="AI16" s="62"/>
      <c r="AJ16" s="62"/>
      <c r="AK16" s="62"/>
      <c r="AL16" s="62"/>
      <c r="AM16" s="62"/>
      <c r="AO16" s="62"/>
      <c r="AP16" s="62"/>
      <c r="AQ16" s="62"/>
      <c r="AS16" s="62"/>
      <c r="AT16" s="62"/>
      <c r="AU16" s="62"/>
      <c r="AX16" s="62"/>
      <c r="AY16" s="62"/>
      <c r="AZ16" s="61"/>
    </row>
    <row r="17" spans="1:52" x14ac:dyDescent="0.25">
      <c r="A17" s="106" t="s">
        <v>667</v>
      </c>
      <c r="B17" s="66" t="str">
        <f t="shared" ref="B17:B45" si="8">MID(A17,14,4)</f>
        <v>5210</v>
      </c>
      <c r="C17" s="106" t="s">
        <v>1230</v>
      </c>
      <c r="D17" s="168">
        <v>200</v>
      </c>
      <c r="E17" s="168">
        <v>318.18</v>
      </c>
      <c r="F17" s="139"/>
      <c r="G17" s="137"/>
      <c r="H17" s="168">
        <v>250</v>
      </c>
      <c r="I17" s="168">
        <v>278.26</v>
      </c>
      <c r="J17" s="139"/>
      <c r="K17" s="137"/>
      <c r="L17" s="168">
        <v>275</v>
      </c>
      <c r="M17" s="168">
        <v>290.27</v>
      </c>
      <c r="N17" s="139"/>
      <c r="O17" s="137"/>
      <c r="P17" s="168">
        <v>300</v>
      </c>
      <c r="Q17" s="168">
        <v>404.85</v>
      </c>
      <c r="R17" s="139"/>
      <c r="S17" s="137"/>
      <c r="T17" s="168">
        <v>350</v>
      </c>
      <c r="U17" s="168">
        <v>252.79</v>
      </c>
      <c r="V17" s="139"/>
      <c r="W17" s="137"/>
      <c r="X17" s="168">
        <v>450</v>
      </c>
      <c r="Y17" s="168">
        <v>278.43</v>
      </c>
      <c r="Z17" s="139">
        <v>0.2857142857142857</v>
      </c>
      <c r="AA17" s="137"/>
      <c r="AB17" s="168">
        <v>400</v>
      </c>
      <c r="AC17" s="168">
        <v>297.97000000000003</v>
      </c>
      <c r="AD17" s="139">
        <f t="shared" ref="AD17:AD45" si="9">(AB17-X17)/X17</f>
        <v>-0.1111111111111111</v>
      </c>
      <c r="AE17" s="137"/>
      <c r="AF17" s="168">
        <v>400</v>
      </c>
      <c r="AG17" s="168">
        <v>400</v>
      </c>
      <c r="AH17" s="168">
        <v>295.23</v>
      </c>
      <c r="AI17" s="139">
        <f t="shared" ref="AI17:AI45" si="10">(AG17-AB17)/AB17</f>
        <v>0</v>
      </c>
      <c r="AJ17" s="38"/>
      <c r="AK17" s="348">
        <v>400</v>
      </c>
      <c r="AL17" s="348">
        <v>278.56</v>
      </c>
      <c r="AM17" s="289">
        <f t="shared" si="2"/>
        <v>0</v>
      </c>
      <c r="AN17" s="290"/>
      <c r="AO17" s="415">
        <v>400</v>
      </c>
      <c r="AP17" s="291">
        <v>277.87</v>
      </c>
      <c r="AQ17" s="289">
        <f t="shared" si="3"/>
        <v>0</v>
      </c>
      <c r="AR17" s="290"/>
      <c r="AS17" s="415">
        <v>400</v>
      </c>
      <c r="AT17" s="348"/>
      <c r="AU17" s="289">
        <f t="shared" si="6"/>
        <v>0</v>
      </c>
      <c r="AV17" s="290"/>
      <c r="AW17" s="90">
        <v>400</v>
      </c>
      <c r="AX17" s="141">
        <f t="shared" ref="AX17:AX45" si="11">AW17-AS17</f>
        <v>0</v>
      </c>
      <c r="AY17" s="289">
        <f t="shared" si="5"/>
        <v>0</v>
      </c>
      <c r="AZ17" s="111"/>
    </row>
    <row r="18" spans="1:52" s="135" customFormat="1" ht="14.25" x14ac:dyDescent="0.3">
      <c r="A18" s="135" t="s">
        <v>668</v>
      </c>
      <c r="B18" s="138" t="str">
        <f t="shared" si="8"/>
        <v>5242</v>
      </c>
      <c r="C18" s="135" t="s">
        <v>1106</v>
      </c>
      <c r="D18" s="168">
        <v>4500</v>
      </c>
      <c r="E18" s="168">
        <v>6537.35</v>
      </c>
      <c r="F18" s="139"/>
      <c r="G18" s="137"/>
      <c r="H18" s="168">
        <v>6500</v>
      </c>
      <c r="I18" s="168">
        <v>12679.07</v>
      </c>
      <c r="J18" s="139"/>
      <c r="K18" s="137"/>
      <c r="L18" s="168">
        <v>6500</v>
      </c>
      <c r="M18" s="168">
        <v>9843.2099999999991</v>
      </c>
      <c r="N18" s="139"/>
      <c r="O18" s="137"/>
      <c r="P18" s="168">
        <v>6500</v>
      </c>
      <c r="Q18" s="168">
        <v>11920</v>
      </c>
      <c r="R18" s="139"/>
      <c r="S18" s="137"/>
      <c r="T18" s="168">
        <v>10400</v>
      </c>
      <c r="U18" s="168">
        <v>5569.28</v>
      </c>
      <c r="V18" s="139"/>
      <c r="W18" s="137"/>
      <c r="X18" s="168">
        <v>10400</v>
      </c>
      <c r="Y18" s="168">
        <v>4722.6499999999996</v>
      </c>
      <c r="Z18" s="139">
        <v>0</v>
      </c>
      <c r="AA18" s="137"/>
      <c r="AB18" s="168">
        <v>10000</v>
      </c>
      <c r="AC18" s="168">
        <v>4533.6400000000003</v>
      </c>
      <c r="AD18" s="139">
        <f t="shared" si="9"/>
        <v>-3.8461538461538464E-2</v>
      </c>
      <c r="AE18" s="137"/>
      <c r="AF18" s="168">
        <v>8000</v>
      </c>
      <c r="AG18" s="168">
        <v>8000</v>
      </c>
      <c r="AH18" s="168">
        <v>3224.3</v>
      </c>
      <c r="AI18" s="139">
        <f t="shared" si="10"/>
        <v>-0.2</v>
      </c>
      <c r="AJ18" s="139"/>
      <c r="AK18" s="348">
        <v>6000</v>
      </c>
      <c r="AL18" s="348">
        <v>3553.44</v>
      </c>
      <c r="AM18" s="289">
        <f t="shared" si="2"/>
        <v>-0.25</v>
      </c>
      <c r="AN18" s="290"/>
      <c r="AO18" s="415">
        <v>5000</v>
      </c>
      <c r="AP18" s="291">
        <v>104.3</v>
      </c>
      <c r="AQ18" s="289">
        <f t="shared" si="3"/>
        <v>-0.16666666666666666</v>
      </c>
      <c r="AR18" s="290"/>
      <c r="AS18" s="415">
        <v>6700</v>
      </c>
      <c r="AT18" s="348"/>
      <c r="AU18" s="289">
        <f t="shared" si="6"/>
        <v>0.34</v>
      </c>
      <c r="AV18" s="290"/>
      <c r="AW18" s="90">
        <v>6700</v>
      </c>
      <c r="AX18" s="141">
        <f t="shared" si="11"/>
        <v>0</v>
      </c>
      <c r="AY18" s="289">
        <f t="shared" si="5"/>
        <v>0</v>
      </c>
      <c r="AZ18" s="339" t="s">
        <v>1704</v>
      </c>
    </row>
    <row r="19" spans="1:52" s="135" customFormat="1" x14ac:dyDescent="0.25">
      <c r="A19" s="135" t="s">
        <v>669</v>
      </c>
      <c r="B19" s="138" t="str">
        <f t="shared" si="8"/>
        <v>5245</v>
      </c>
      <c r="C19" s="135" t="s">
        <v>1237</v>
      </c>
      <c r="D19" s="168">
        <v>200</v>
      </c>
      <c r="E19" s="168">
        <v>0</v>
      </c>
      <c r="F19" s="139"/>
      <c r="G19" s="137"/>
      <c r="H19" s="168">
        <v>200</v>
      </c>
      <c r="I19" s="168">
        <v>224.59</v>
      </c>
      <c r="J19" s="139"/>
      <c r="K19" s="137"/>
      <c r="L19" s="168">
        <v>500</v>
      </c>
      <c r="M19" s="168">
        <v>0</v>
      </c>
      <c r="N19" s="139"/>
      <c r="O19" s="137"/>
      <c r="P19" s="168">
        <v>400</v>
      </c>
      <c r="Q19" s="168">
        <v>22.97</v>
      </c>
      <c r="R19" s="139"/>
      <c r="S19" s="137"/>
      <c r="T19" s="168">
        <v>400</v>
      </c>
      <c r="U19" s="168">
        <v>71.7</v>
      </c>
      <c r="V19" s="139"/>
      <c r="W19" s="137"/>
      <c r="X19" s="168">
        <v>450</v>
      </c>
      <c r="Y19" s="168">
        <v>17.899999999999999</v>
      </c>
      <c r="Z19" s="139">
        <v>0.125</v>
      </c>
      <c r="AA19" s="137"/>
      <c r="AB19" s="168">
        <v>1000</v>
      </c>
      <c r="AC19" s="168">
        <v>880</v>
      </c>
      <c r="AD19" s="139">
        <f t="shared" si="9"/>
        <v>1.2222222222222223</v>
      </c>
      <c r="AE19" s="137"/>
      <c r="AF19" s="168">
        <v>1000</v>
      </c>
      <c r="AG19" s="168">
        <v>1000</v>
      </c>
      <c r="AH19" s="168">
        <v>425.64</v>
      </c>
      <c r="AI19" s="139">
        <f t="shared" si="10"/>
        <v>0</v>
      </c>
      <c r="AJ19" s="139"/>
      <c r="AK19" s="348">
        <v>900</v>
      </c>
      <c r="AL19" s="348">
        <v>0</v>
      </c>
      <c r="AM19" s="289">
        <f t="shared" si="2"/>
        <v>-0.1</v>
      </c>
      <c r="AN19" s="290"/>
      <c r="AO19" s="415">
        <v>900</v>
      </c>
      <c r="AP19" s="291">
        <v>4767.99</v>
      </c>
      <c r="AQ19" s="289">
        <f t="shared" si="3"/>
        <v>0</v>
      </c>
      <c r="AR19" s="290"/>
      <c r="AS19" s="415">
        <v>800</v>
      </c>
      <c r="AT19" s="348"/>
      <c r="AU19" s="289">
        <f t="shared" si="6"/>
        <v>-0.1111111111111111</v>
      </c>
      <c r="AV19" s="290"/>
      <c r="AW19" s="90">
        <v>800</v>
      </c>
      <c r="AX19" s="141">
        <f t="shared" si="11"/>
        <v>0</v>
      </c>
      <c r="AY19" s="289">
        <f t="shared" si="5"/>
        <v>0</v>
      </c>
      <c r="AZ19" s="208"/>
    </row>
    <row r="20" spans="1:52" s="135" customFormat="1" x14ac:dyDescent="0.25">
      <c r="A20" s="135" t="s">
        <v>670</v>
      </c>
      <c r="B20" s="138" t="str">
        <f t="shared" si="8"/>
        <v>5247</v>
      </c>
      <c r="C20" s="135" t="s">
        <v>1239</v>
      </c>
      <c r="D20" s="168">
        <v>500</v>
      </c>
      <c r="E20" s="168">
        <v>170</v>
      </c>
      <c r="F20" s="139"/>
      <c r="G20" s="137"/>
      <c r="H20" s="168">
        <v>500</v>
      </c>
      <c r="I20" s="168">
        <v>213.75</v>
      </c>
      <c r="J20" s="139"/>
      <c r="K20" s="137"/>
      <c r="L20" s="168">
        <v>250</v>
      </c>
      <c r="M20" s="168">
        <v>463.75</v>
      </c>
      <c r="N20" s="139"/>
      <c r="O20" s="137"/>
      <c r="P20" s="168">
        <v>250</v>
      </c>
      <c r="Q20" s="168">
        <v>460.41</v>
      </c>
      <c r="R20" s="139"/>
      <c r="S20" s="137"/>
      <c r="T20" s="168">
        <v>1000</v>
      </c>
      <c r="U20" s="168">
        <v>94</v>
      </c>
      <c r="V20" s="139"/>
      <c r="W20" s="137"/>
      <c r="X20" s="168">
        <v>1000</v>
      </c>
      <c r="Y20" s="168">
        <v>0</v>
      </c>
      <c r="Z20" s="139">
        <v>0</v>
      </c>
      <c r="AA20" s="137"/>
      <c r="AB20" s="168">
        <v>1000</v>
      </c>
      <c r="AC20" s="168">
        <v>0</v>
      </c>
      <c r="AD20" s="139">
        <f t="shared" si="9"/>
        <v>0</v>
      </c>
      <c r="AE20" s="137"/>
      <c r="AF20" s="168">
        <v>1000</v>
      </c>
      <c r="AG20" s="168">
        <v>1000</v>
      </c>
      <c r="AH20" s="168">
        <v>0</v>
      </c>
      <c r="AI20" s="139">
        <f t="shared" si="10"/>
        <v>0</v>
      </c>
      <c r="AJ20" s="139"/>
      <c r="AK20" s="348">
        <v>1000</v>
      </c>
      <c r="AL20" s="348">
        <v>0</v>
      </c>
      <c r="AM20" s="289">
        <f t="shared" si="2"/>
        <v>0</v>
      </c>
      <c r="AN20" s="290"/>
      <c r="AO20" s="415">
        <v>1000</v>
      </c>
      <c r="AP20" s="291">
        <v>102.45</v>
      </c>
      <c r="AQ20" s="289">
        <f t="shared" si="3"/>
        <v>0</v>
      </c>
      <c r="AR20" s="290"/>
      <c r="AS20" s="415">
        <v>800</v>
      </c>
      <c r="AT20" s="348"/>
      <c r="AU20" s="289">
        <f t="shared" si="6"/>
        <v>-0.2</v>
      </c>
      <c r="AV20" s="290"/>
      <c r="AW20" s="90">
        <v>800</v>
      </c>
      <c r="AX20" s="141">
        <f t="shared" si="11"/>
        <v>0</v>
      </c>
      <c r="AY20" s="289">
        <f t="shared" si="5"/>
        <v>0</v>
      </c>
      <c r="AZ20" s="208"/>
    </row>
    <row r="21" spans="1:52" s="287" customFormat="1" hidden="1" x14ac:dyDescent="0.25">
      <c r="A21" s="288" t="s">
        <v>1119</v>
      </c>
      <c r="B21" s="288" t="str">
        <f>MID(A21,14,4)</f>
        <v>5249</v>
      </c>
      <c r="C21" s="287" t="s">
        <v>1120</v>
      </c>
      <c r="D21" s="291"/>
      <c r="E21" s="291"/>
      <c r="F21" s="289"/>
      <c r="G21" s="290"/>
      <c r="H21" s="291"/>
      <c r="I21" s="291"/>
      <c r="J21" s="289"/>
      <c r="K21" s="290"/>
      <c r="L21" s="291"/>
      <c r="M21" s="291"/>
      <c r="N21" s="289"/>
      <c r="O21" s="290"/>
      <c r="P21" s="291"/>
      <c r="Q21" s="291"/>
      <c r="R21" s="289"/>
      <c r="S21" s="290"/>
      <c r="T21" s="291"/>
      <c r="U21" s="291"/>
      <c r="V21" s="289"/>
      <c r="W21" s="290"/>
      <c r="X21" s="291"/>
      <c r="Y21" s="291"/>
      <c r="Z21" s="289"/>
      <c r="AA21" s="290"/>
      <c r="AB21" s="291"/>
      <c r="AC21" s="291"/>
      <c r="AD21" s="289"/>
      <c r="AE21" s="290"/>
      <c r="AF21" s="291"/>
      <c r="AG21" s="291"/>
      <c r="AH21" s="291">
        <v>150</v>
      </c>
      <c r="AI21" s="289"/>
      <c r="AJ21" s="289"/>
      <c r="AK21" s="348"/>
      <c r="AL21" s="348"/>
      <c r="AM21" s="289" t="e">
        <f t="shared" si="2"/>
        <v>#DIV/0!</v>
      </c>
      <c r="AN21" s="290"/>
      <c r="AO21" s="415"/>
      <c r="AP21" s="291"/>
      <c r="AQ21" s="289" t="e">
        <f t="shared" si="3"/>
        <v>#DIV/0!</v>
      </c>
      <c r="AR21" s="290"/>
      <c r="AS21" s="415"/>
      <c r="AT21" s="348"/>
      <c r="AU21" s="289" t="e">
        <f t="shared" si="6"/>
        <v>#DIV/0!</v>
      </c>
      <c r="AV21" s="290"/>
      <c r="AW21" s="90"/>
      <c r="AX21" s="141">
        <f t="shared" si="11"/>
        <v>0</v>
      </c>
      <c r="AY21" s="289" t="e">
        <f t="shared" si="5"/>
        <v>#DIV/0!</v>
      </c>
      <c r="AZ21" s="293"/>
    </row>
    <row r="22" spans="1:52" s="135" customFormat="1" x14ac:dyDescent="0.25">
      <c r="A22" s="135" t="s">
        <v>671</v>
      </c>
      <c r="B22" s="138" t="str">
        <f t="shared" si="8"/>
        <v>5251</v>
      </c>
      <c r="C22" s="135" t="s">
        <v>1284</v>
      </c>
      <c r="D22" s="168">
        <v>600</v>
      </c>
      <c r="E22" s="168">
        <v>124</v>
      </c>
      <c r="F22" s="139"/>
      <c r="G22" s="137"/>
      <c r="H22" s="168">
        <v>600</v>
      </c>
      <c r="I22" s="168">
        <v>417.38</v>
      </c>
      <c r="J22" s="139"/>
      <c r="K22" s="137"/>
      <c r="L22" s="168">
        <v>600</v>
      </c>
      <c r="M22" s="168">
        <v>518.75</v>
      </c>
      <c r="N22" s="139"/>
      <c r="O22" s="137"/>
      <c r="P22" s="168">
        <v>600</v>
      </c>
      <c r="Q22" s="168">
        <v>342.02</v>
      </c>
      <c r="R22" s="139"/>
      <c r="S22" s="137"/>
      <c r="T22" s="168">
        <v>600</v>
      </c>
      <c r="U22" s="168">
        <v>0</v>
      </c>
      <c r="V22" s="139"/>
      <c r="W22" s="137"/>
      <c r="X22" s="168">
        <v>600</v>
      </c>
      <c r="Y22" s="168">
        <v>0</v>
      </c>
      <c r="Z22" s="139">
        <v>0</v>
      </c>
      <c r="AA22" s="137"/>
      <c r="AB22" s="168">
        <v>0</v>
      </c>
      <c r="AC22" s="168">
        <v>668</v>
      </c>
      <c r="AD22" s="139">
        <f t="shared" si="9"/>
        <v>-1</v>
      </c>
      <c r="AE22" s="137"/>
      <c r="AF22" s="291">
        <v>0</v>
      </c>
      <c r="AG22" s="168"/>
      <c r="AH22" s="168">
        <v>1078.25</v>
      </c>
      <c r="AI22" s="139"/>
      <c r="AJ22" s="139"/>
      <c r="AK22" s="348">
        <v>600</v>
      </c>
      <c r="AL22" s="348">
        <v>0</v>
      </c>
      <c r="AM22" s="289" t="e">
        <f t="shared" si="2"/>
        <v>#DIV/0!</v>
      </c>
      <c r="AN22" s="290"/>
      <c r="AO22" s="415">
        <v>600</v>
      </c>
      <c r="AP22" s="291"/>
      <c r="AQ22" s="289">
        <f t="shared" si="3"/>
        <v>0</v>
      </c>
      <c r="AR22" s="290"/>
      <c r="AS22" s="415">
        <v>600</v>
      </c>
      <c r="AT22" s="348"/>
      <c r="AU22" s="289">
        <f t="shared" si="6"/>
        <v>0</v>
      </c>
      <c r="AV22" s="290"/>
      <c r="AW22" s="90">
        <v>600</v>
      </c>
      <c r="AX22" s="141">
        <f t="shared" si="11"/>
        <v>0</v>
      </c>
      <c r="AY22" s="289">
        <f t="shared" si="5"/>
        <v>0</v>
      </c>
      <c r="AZ22" s="208"/>
    </row>
    <row r="23" spans="1:52" s="135" customFormat="1" x14ac:dyDescent="0.25">
      <c r="A23" s="135" t="s">
        <v>672</v>
      </c>
      <c r="B23" s="138" t="str">
        <f t="shared" si="8"/>
        <v>5293</v>
      </c>
      <c r="C23" s="135" t="s">
        <v>1115</v>
      </c>
      <c r="D23" s="168">
        <v>3000</v>
      </c>
      <c r="E23" s="168">
        <v>1659.65</v>
      </c>
      <c r="F23" s="139"/>
      <c r="G23" s="137"/>
      <c r="H23" s="168">
        <v>3000</v>
      </c>
      <c r="I23" s="168">
        <v>1915.71</v>
      </c>
      <c r="J23" s="139"/>
      <c r="K23" s="137"/>
      <c r="L23" s="168">
        <v>3000</v>
      </c>
      <c r="M23" s="168">
        <v>1431.35</v>
      </c>
      <c r="N23" s="139"/>
      <c r="O23" s="137"/>
      <c r="P23" s="168">
        <v>3000</v>
      </c>
      <c r="Q23" s="168">
        <v>1616.38</v>
      </c>
      <c r="R23" s="139"/>
      <c r="S23" s="137"/>
      <c r="T23" s="168">
        <v>1500</v>
      </c>
      <c r="U23" s="168">
        <v>1562.88</v>
      </c>
      <c r="V23" s="139"/>
      <c r="W23" s="137"/>
      <c r="X23" s="168">
        <v>1500</v>
      </c>
      <c r="Y23" s="168">
        <v>2591.38</v>
      </c>
      <c r="Z23" s="139">
        <v>0</v>
      </c>
      <c r="AA23" s="137"/>
      <c r="AB23" s="168">
        <v>2200</v>
      </c>
      <c r="AC23" s="168">
        <v>2496.5</v>
      </c>
      <c r="AD23" s="139">
        <f t="shared" si="9"/>
        <v>0.46666666666666667</v>
      </c>
      <c r="AE23" s="137"/>
      <c r="AF23" s="168">
        <v>2500</v>
      </c>
      <c r="AG23" s="168">
        <v>2500</v>
      </c>
      <c r="AH23" s="168">
        <v>2362.6999999999998</v>
      </c>
      <c r="AI23" s="139">
        <f t="shared" si="10"/>
        <v>0.13636363636363635</v>
      </c>
      <c r="AJ23" s="139"/>
      <c r="AK23" s="348">
        <v>2500</v>
      </c>
      <c r="AL23" s="348">
        <v>4579.8999999999996</v>
      </c>
      <c r="AM23" s="289">
        <f t="shared" si="2"/>
        <v>0</v>
      </c>
      <c r="AN23" s="290"/>
      <c r="AO23" s="415">
        <v>3600</v>
      </c>
      <c r="AP23" s="291">
        <v>3521</v>
      </c>
      <c r="AQ23" s="289">
        <f t="shared" si="3"/>
        <v>0.44</v>
      </c>
      <c r="AR23" s="290"/>
      <c r="AS23" s="415">
        <v>4000</v>
      </c>
      <c r="AT23" s="348"/>
      <c r="AU23" s="289">
        <f t="shared" si="6"/>
        <v>0.1111111111111111</v>
      </c>
      <c r="AV23" s="290"/>
      <c r="AW23" s="90">
        <v>4000</v>
      </c>
      <c r="AX23" s="141">
        <f t="shared" si="11"/>
        <v>0</v>
      </c>
      <c r="AY23" s="289">
        <f t="shared" si="5"/>
        <v>0</v>
      </c>
      <c r="AZ23" s="208"/>
    </row>
    <row r="24" spans="1:52" s="135" customFormat="1" x14ac:dyDescent="0.25">
      <c r="A24" s="135" t="s">
        <v>673</v>
      </c>
      <c r="B24" s="138" t="str">
        <f t="shared" si="8"/>
        <v>5296</v>
      </c>
      <c r="C24" s="135" t="s">
        <v>1349</v>
      </c>
      <c r="D24" s="168">
        <v>4000</v>
      </c>
      <c r="E24" s="168">
        <v>5388.99</v>
      </c>
      <c r="F24" s="139"/>
      <c r="G24" s="137"/>
      <c r="H24" s="168">
        <v>5000</v>
      </c>
      <c r="I24" s="168">
        <v>4684.76</v>
      </c>
      <c r="J24" s="139"/>
      <c r="K24" s="137"/>
      <c r="L24" s="168">
        <v>5500</v>
      </c>
      <c r="M24" s="168">
        <v>5245.11</v>
      </c>
      <c r="N24" s="139"/>
      <c r="O24" s="137"/>
      <c r="P24" s="168">
        <v>8000</v>
      </c>
      <c r="Q24" s="168">
        <v>4982.5</v>
      </c>
      <c r="R24" s="139"/>
      <c r="S24" s="137"/>
      <c r="T24" s="168">
        <v>7500</v>
      </c>
      <c r="U24" s="168">
        <v>4795</v>
      </c>
      <c r="V24" s="139"/>
      <c r="W24" s="137"/>
      <c r="X24" s="168">
        <v>7500</v>
      </c>
      <c r="Y24" s="168">
        <v>6450</v>
      </c>
      <c r="Z24" s="139">
        <v>0</v>
      </c>
      <c r="AA24" s="137"/>
      <c r="AB24" s="168">
        <v>7500</v>
      </c>
      <c r="AC24" s="168">
        <v>5805.9</v>
      </c>
      <c r="AD24" s="139">
        <f t="shared" si="9"/>
        <v>0</v>
      </c>
      <c r="AE24" s="137"/>
      <c r="AF24" s="168">
        <v>7500</v>
      </c>
      <c r="AG24" s="168">
        <v>7500</v>
      </c>
      <c r="AH24" s="168">
        <v>6495</v>
      </c>
      <c r="AI24" s="139">
        <f t="shared" si="10"/>
        <v>0</v>
      </c>
      <c r="AJ24" s="139"/>
      <c r="AK24" s="348">
        <v>7500</v>
      </c>
      <c r="AL24" s="348">
        <v>8662.5</v>
      </c>
      <c r="AM24" s="289">
        <f t="shared" si="2"/>
        <v>0</v>
      </c>
      <c r="AN24" s="290"/>
      <c r="AO24" s="415">
        <v>7500</v>
      </c>
      <c r="AP24" s="291">
        <v>7575</v>
      </c>
      <c r="AQ24" s="289">
        <f t="shared" si="3"/>
        <v>0</v>
      </c>
      <c r="AR24" s="290"/>
      <c r="AS24" s="415">
        <v>8500</v>
      </c>
      <c r="AT24" s="348"/>
      <c r="AU24" s="289">
        <f t="shared" si="6"/>
        <v>0.13333333333333333</v>
      </c>
      <c r="AV24" s="290"/>
      <c r="AW24" s="90">
        <v>8500</v>
      </c>
      <c r="AX24" s="141">
        <f t="shared" si="11"/>
        <v>0</v>
      </c>
      <c r="AY24" s="289">
        <f t="shared" si="5"/>
        <v>0</v>
      </c>
      <c r="AZ24" s="208"/>
    </row>
    <row r="25" spans="1:52" s="135" customFormat="1" x14ac:dyDescent="0.25">
      <c r="A25" s="135" t="s">
        <v>674</v>
      </c>
      <c r="B25" s="138" t="str">
        <f t="shared" si="8"/>
        <v>5303</v>
      </c>
      <c r="C25" s="135" t="s">
        <v>1113</v>
      </c>
      <c r="D25" s="168">
        <v>800</v>
      </c>
      <c r="E25" s="168">
        <v>180</v>
      </c>
      <c r="F25" s="139"/>
      <c r="G25" s="137"/>
      <c r="H25" s="168">
        <v>500</v>
      </c>
      <c r="I25" s="168">
        <v>0</v>
      </c>
      <c r="J25" s="139"/>
      <c r="K25" s="137"/>
      <c r="L25" s="168">
        <v>500</v>
      </c>
      <c r="M25" s="168">
        <v>185</v>
      </c>
      <c r="N25" s="139"/>
      <c r="O25" s="137"/>
      <c r="P25" s="168">
        <v>500</v>
      </c>
      <c r="Q25" s="168">
        <v>240</v>
      </c>
      <c r="R25" s="139"/>
      <c r="S25" s="137"/>
      <c r="T25" s="168">
        <v>500</v>
      </c>
      <c r="U25" s="168">
        <v>425</v>
      </c>
      <c r="V25" s="139"/>
      <c r="W25" s="137"/>
      <c r="X25" s="168">
        <v>500</v>
      </c>
      <c r="Y25" s="168">
        <v>0</v>
      </c>
      <c r="Z25" s="139">
        <v>0</v>
      </c>
      <c r="AA25" s="137"/>
      <c r="AB25" s="168">
        <v>400</v>
      </c>
      <c r="AC25" s="168">
        <v>0</v>
      </c>
      <c r="AD25" s="139">
        <f t="shared" si="9"/>
        <v>-0.2</v>
      </c>
      <c r="AE25" s="137"/>
      <c r="AF25" s="168">
        <v>400</v>
      </c>
      <c r="AG25" s="168">
        <v>400</v>
      </c>
      <c r="AH25" s="168">
        <v>387</v>
      </c>
      <c r="AI25" s="139">
        <f t="shared" si="10"/>
        <v>0</v>
      </c>
      <c r="AJ25" s="139"/>
      <c r="AK25" s="348">
        <v>400</v>
      </c>
      <c r="AL25" s="348">
        <v>0</v>
      </c>
      <c r="AM25" s="289">
        <f t="shared" si="2"/>
        <v>0</v>
      </c>
      <c r="AN25" s="290"/>
      <c r="AO25" s="415">
        <v>400</v>
      </c>
      <c r="AP25" s="291">
        <v>0</v>
      </c>
      <c r="AQ25" s="289">
        <f t="shared" si="3"/>
        <v>0</v>
      </c>
      <c r="AR25" s="290"/>
      <c r="AS25" s="415">
        <v>350</v>
      </c>
      <c r="AT25" s="348"/>
      <c r="AU25" s="289">
        <f t="shared" si="6"/>
        <v>-0.125</v>
      </c>
      <c r="AV25" s="290"/>
      <c r="AW25" s="90">
        <v>350</v>
      </c>
      <c r="AX25" s="141">
        <f t="shared" si="11"/>
        <v>0</v>
      </c>
      <c r="AY25" s="289">
        <f t="shared" si="5"/>
        <v>0</v>
      </c>
      <c r="AZ25" s="208"/>
    </row>
    <row r="26" spans="1:52" s="135" customFormat="1" x14ac:dyDescent="0.25">
      <c r="A26" s="135" t="s">
        <v>675</v>
      </c>
      <c r="B26" s="138" t="str">
        <f t="shared" si="8"/>
        <v>5306</v>
      </c>
      <c r="C26" s="135" t="s">
        <v>1203</v>
      </c>
      <c r="D26" s="168">
        <v>200</v>
      </c>
      <c r="E26" s="168">
        <v>0</v>
      </c>
      <c r="F26" s="139"/>
      <c r="G26" s="137"/>
      <c r="H26" s="168">
        <v>200</v>
      </c>
      <c r="I26" s="168">
        <v>0</v>
      </c>
      <c r="J26" s="139"/>
      <c r="K26" s="137"/>
      <c r="L26" s="168">
        <v>100</v>
      </c>
      <c r="M26" s="168">
        <v>312</v>
      </c>
      <c r="N26" s="139"/>
      <c r="O26" s="137"/>
      <c r="P26" s="168">
        <v>100</v>
      </c>
      <c r="Q26" s="168">
        <v>0</v>
      </c>
      <c r="R26" s="139"/>
      <c r="S26" s="137"/>
      <c r="T26" s="168">
        <v>100</v>
      </c>
      <c r="U26" s="168">
        <v>0</v>
      </c>
      <c r="V26" s="139"/>
      <c r="W26" s="137"/>
      <c r="X26" s="168">
        <v>100</v>
      </c>
      <c r="Y26" s="168">
        <v>0</v>
      </c>
      <c r="Z26" s="139">
        <v>0</v>
      </c>
      <c r="AA26" s="137"/>
      <c r="AB26" s="168">
        <v>100</v>
      </c>
      <c r="AC26" s="168">
        <v>331.35</v>
      </c>
      <c r="AD26" s="139">
        <f t="shared" si="9"/>
        <v>0</v>
      </c>
      <c r="AE26" s="137"/>
      <c r="AF26" s="168">
        <v>100</v>
      </c>
      <c r="AG26" s="168">
        <v>100</v>
      </c>
      <c r="AH26" s="168">
        <v>23</v>
      </c>
      <c r="AI26" s="139">
        <f t="shared" si="10"/>
        <v>0</v>
      </c>
      <c r="AJ26" s="139"/>
      <c r="AK26" s="348">
        <v>100</v>
      </c>
      <c r="AL26" s="348">
        <v>0</v>
      </c>
      <c r="AM26" s="289">
        <f t="shared" si="2"/>
        <v>0</v>
      </c>
      <c r="AN26" s="290"/>
      <c r="AO26" s="415">
        <v>100</v>
      </c>
      <c r="AP26" s="291">
        <v>0</v>
      </c>
      <c r="AQ26" s="289">
        <f t="shared" si="3"/>
        <v>0</v>
      </c>
      <c r="AR26" s="290"/>
      <c r="AS26" s="415">
        <v>75</v>
      </c>
      <c r="AT26" s="348"/>
      <c r="AU26" s="289">
        <f t="shared" si="6"/>
        <v>-0.25</v>
      </c>
      <c r="AV26" s="290"/>
      <c r="AW26" s="90">
        <v>75</v>
      </c>
      <c r="AX26" s="141">
        <f t="shared" si="11"/>
        <v>0</v>
      </c>
      <c r="AY26" s="289">
        <f t="shared" si="5"/>
        <v>0</v>
      </c>
      <c r="AZ26" s="208"/>
    </row>
    <row r="27" spans="1:52" s="135" customFormat="1" hidden="1" x14ac:dyDescent="0.25">
      <c r="A27" s="135" t="s">
        <v>676</v>
      </c>
      <c r="B27" s="138" t="str">
        <f t="shared" si="8"/>
        <v>5325</v>
      </c>
      <c r="C27" s="135" t="s">
        <v>1449</v>
      </c>
      <c r="D27" s="168">
        <v>0</v>
      </c>
      <c r="E27" s="168">
        <v>0</v>
      </c>
      <c r="F27" s="139"/>
      <c r="G27" s="137"/>
      <c r="H27" s="168">
        <v>300</v>
      </c>
      <c r="I27" s="168">
        <v>0</v>
      </c>
      <c r="J27" s="139"/>
      <c r="K27" s="137"/>
      <c r="L27" s="168">
        <v>200</v>
      </c>
      <c r="M27" s="168">
        <v>0</v>
      </c>
      <c r="N27" s="139"/>
      <c r="O27" s="137"/>
      <c r="P27" s="168">
        <v>200</v>
      </c>
      <c r="Q27" s="168">
        <v>0</v>
      </c>
      <c r="R27" s="139"/>
      <c r="S27" s="137"/>
      <c r="T27" s="168">
        <v>0</v>
      </c>
      <c r="U27" s="168">
        <v>0</v>
      </c>
      <c r="V27" s="139"/>
      <c r="W27" s="137"/>
      <c r="X27" s="168">
        <v>0</v>
      </c>
      <c r="Y27" s="168">
        <v>0</v>
      </c>
      <c r="Z27" s="139" t="e">
        <v>#DIV/0!</v>
      </c>
      <c r="AA27" s="137"/>
      <c r="AB27" s="168">
        <v>0</v>
      </c>
      <c r="AC27" s="168">
        <v>0</v>
      </c>
      <c r="AD27" s="139" t="e">
        <f t="shared" si="9"/>
        <v>#DIV/0!</v>
      </c>
      <c r="AE27" s="137"/>
      <c r="AF27" s="168"/>
      <c r="AG27" s="168"/>
      <c r="AH27" s="168"/>
      <c r="AI27" s="139"/>
      <c r="AJ27" s="139"/>
      <c r="AK27" s="348"/>
      <c r="AL27" s="348"/>
      <c r="AM27" s="289" t="e">
        <f t="shared" si="2"/>
        <v>#DIV/0!</v>
      </c>
      <c r="AN27" s="290"/>
      <c r="AO27" s="415"/>
      <c r="AP27" s="291"/>
      <c r="AQ27" s="289" t="e">
        <f t="shared" si="3"/>
        <v>#DIV/0!</v>
      </c>
      <c r="AR27" s="290"/>
      <c r="AS27" s="415"/>
      <c r="AT27" s="348"/>
      <c r="AU27" s="289" t="e">
        <f t="shared" si="6"/>
        <v>#DIV/0!</v>
      </c>
      <c r="AV27" s="290"/>
      <c r="AW27" s="90"/>
      <c r="AX27" s="141">
        <f t="shared" si="11"/>
        <v>0</v>
      </c>
      <c r="AY27" s="289" t="e">
        <f t="shared" si="5"/>
        <v>#DIV/0!</v>
      </c>
      <c r="AZ27" s="208"/>
    </row>
    <row r="28" spans="1:52" s="287" customFormat="1" hidden="1" x14ac:dyDescent="0.25">
      <c r="A28" s="288" t="s">
        <v>1495</v>
      </c>
      <c r="B28" s="288" t="str">
        <f t="shared" si="8"/>
        <v>5307</v>
      </c>
      <c r="C28" s="287" t="s">
        <v>1337</v>
      </c>
      <c r="D28" s="291"/>
      <c r="E28" s="291"/>
      <c r="F28" s="289"/>
      <c r="G28" s="290"/>
      <c r="H28" s="291"/>
      <c r="I28" s="291"/>
      <c r="J28" s="289"/>
      <c r="K28" s="290"/>
      <c r="L28" s="291"/>
      <c r="M28" s="291"/>
      <c r="N28" s="289"/>
      <c r="O28" s="290"/>
      <c r="P28" s="291"/>
      <c r="Q28" s="291"/>
      <c r="R28" s="289"/>
      <c r="S28" s="290"/>
      <c r="T28" s="291"/>
      <c r="U28" s="291"/>
      <c r="V28" s="289"/>
      <c r="W28" s="290"/>
      <c r="X28" s="291"/>
      <c r="Y28" s="291"/>
      <c r="Z28" s="289"/>
      <c r="AA28" s="290"/>
      <c r="AB28" s="291"/>
      <c r="AC28" s="291"/>
      <c r="AD28" s="289"/>
      <c r="AE28" s="290"/>
      <c r="AF28" s="291"/>
      <c r="AG28" s="291"/>
      <c r="AH28" s="291"/>
      <c r="AI28" s="289"/>
      <c r="AJ28" s="289"/>
      <c r="AK28" s="348"/>
      <c r="AL28" s="348">
        <v>101.5</v>
      </c>
      <c r="AM28" s="289" t="e">
        <f t="shared" si="2"/>
        <v>#DIV/0!</v>
      </c>
      <c r="AN28" s="290"/>
      <c r="AO28" s="415"/>
      <c r="AP28" s="291"/>
      <c r="AQ28" s="289"/>
      <c r="AR28" s="290"/>
      <c r="AS28" s="415"/>
      <c r="AT28" s="348"/>
      <c r="AU28" s="289"/>
      <c r="AV28" s="290"/>
      <c r="AW28" s="90"/>
      <c r="AX28" s="141">
        <f t="shared" si="11"/>
        <v>0</v>
      </c>
      <c r="AY28" s="289"/>
      <c r="AZ28" s="293"/>
    </row>
    <row r="29" spans="1:52" s="135" customFormat="1" x14ac:dyDescent="0.25">
      <c r="A29" s="135" t="s">
        <v>677</v>
      </c>
      <c r="B29" s="138" t="str">
        <f t="shared" si="8"/>
        <v>5341</v>
      </c>
      <c r="C29" s="135" t="s">
        <v>1244</v>
      </c>
      <c r="D29" s="168">
        <v>750</v>
      </c>
      <c r="E29" s="168">
        <v>719.98</v>
      </c>
      <c r="F29" s="139"/>
      <c r="G29" s="137"/>
      <c r="H29" s="168">
        <v>750</v>
      </c>
      <c r="I29" s="168">
        <v>0</v>
      </c>
      <c r="J29" s="139"/>
      <c r="K29" s="137"/>
      <c r="L29" s="168">
        <v>750</v>
      </c>
      <c r="M29" s="168">
        <v>235.86</v>
      </c>
      <c r="N29" s="139"/>
      <c r="O29" s="137"/>
      <c r="P29" s="168">
        <v>750</v>
      </c>
      <c r="Q29" s="168">
        <v>526.53</v>
      </c>
      <c r="R29" s="139"/>
      <c r="S29" s="137"/>
      <c r="T29" s="168">
        <v>240</v>
      </c>
      <c r="U29" s="168">
        <v>930.03</v>
      </c>
      <c r="V29" s="139"/>
      <c r="W29" s="137"/>
      <c r="X29" s="168">
        <v>240</v>
      </c>
      <c r="Y29" s="168">
        <v>573.48</v>
      </c>
      <c r="Z29" s="139">
        <v>0</v>
      </c>
      <c r="AA29" s="137"/>
      <c r="AB29" s="168">
        <v>240</v>
      </c>
      <c r="AC29" s="168">
        <v>726.96</v>
      </c>
      <c r="AD29" s="139">
        <f t="shared" si="9"/>
        <v>0</v>
      </c>
      <c r="AE29" s="137"/>
      <c r="AF29" s="168">
        <v>240</v>
      </c>
      <c r="AG29" s="168">
        <v>240</v>
      </c>
      <c r="AH29" s="168">
        <v>625.99</v>
      </c>
      <c r="AI29" s="139">
        <f t="shared" si="10"/>
        <v>0</v>
      </c>
      <c r="AJ29" s="139"/>
      <c r="AK29" s="348">
        <v>240</v>
      </c>
      <c r="AL29" s="348">
        <v>1196.48</v>
      </c>
      <c r="AM29" s="289">
        <f t="shared" si="2"/>
        <v>0</v>
      </c>
      <c r="AN29" s="290"/>
      <c r="AO29" s="415">
        <v>240</v>
      </c>
      <c r="AP29" s="291">
        <v>1443.71</v>
      </c>
      <c r="AQ29" s="289">
        <f t="shared" si="3"/>
        <v>0</v>
      </c>
      <c r="AR29" s="290"/>
      <c r="AS29" s="415">
        <v>400</v>
      </c>
      <c r="AT29" s="348"/>
      <c r="AU29" s="289">
        <f t="shared" si="6"/>
        <v>0.66666666666666663</v>
      </c>
      <c r="AV29" s="290"/>
      <c r="AW29" s="90">
        <v>400</v>
      </c>
      <c r="AX29" s="141">
        <f t="shared" si="11"/>
        <v>0</v>
      </c>
      <c r="AY29" s="289">
        <f t="shared" si="5"/>
        <v>0</v>
      </c>
      <c r="AZ29" s="451" t="s">
        <v>1671</v>
      </c>
    </row>
    <row r="30" spans="1:52" s="135" customFormat="1" x14ac:dyDescent="0.25">
      <c r="A30" s="135" t="s">
        <v>678</v>
      </c>
      <c r="B30" s="138" t="str">
        <f t="shared" si="8"/>
        <v>5343</v>
      </c>
      <c r="C30" s="135" t="s">
        <v>1300</v>
      </c>
      <c r="D30" s="168">
        <v>2800</v>
      </c>
      <c r="E30" s="168">
        <v>3191.98</v>
      </c>
      <c r="F30" s="139"/>
      <c r="G30" s="137"/>
      <c r="H30" s="168">
        <v>2800</v>
      </c>
      <c r="I30" s="168">
        <v>3264.79</v>
      </c>
      <c r="J30" s="139"/>
      <c r="K30" s="137"/>
      <c r="L30" s="168">
        <v>2800</v>
      </c>
      <c r="M30" s="168">
        <v>1628.63</v>
      </c>
      <c r="N30" s="139"/>
      <c r="O30" s="137"/>
      <c r="P30" s="168">
        <v>3000</v>
      </c>
      <c r="Q30" s="168">
        <v>1548.99</v>
      </c>
      <c r="R30" s="139"/>
      <c r="S30" s="137"/>
      <c r="T30" s="168">
        <v>2000</v>
      </c>
      <c r="U30" s="168">
        <v>1558.37</v>
      </c>
      <c r="V30" s="139"/>
      <c r="W30" s="137"/>
      <c r="X30" s="168">
        <v>2000</v>
      </c>
      <c r="Y30" s="168">
        <v>4826.63</v>
      </c>
      <c r="Z30" s="139">
        <v>0</v>
      </c>
      <c r="AA30" s="137"/>
      <c r="AB30" s="168">
        <v>2000</v>
      </c>
      <c r="AC30" s="168">
        <v>645</v>
      </c>
      <c r="AD30" s="139">
        <f t="shared" si="9"/>
        <v>0</v>
      </c>
      <c r="AE30" s="137"/>
      <c r="AF30" s="168">
        <v>2000</v>
      </c>
      <c r="AG30" s="168">
        <v>2000</v>
      </c>
      <c r="AH30" s="168">
        <v>3880.16</v>
      </c>
      <c r="AI30" s="139">
        <f t="shared" si="10"/>
        <v>0</v>
      </c>
      <c r="AJ30" s="139"/>
      <c r="AK30" s="348">
        <v>2000</v>
      </c>
      <c r="AL30" s="348">
        <v>2955</v>
      </c>
      <c r="AM30" s="289">
        <f t="shared" si="2"/>
        <v>0</v>
      </c>
      <c r="AN30" s="290"/>
      <c r="AO30" s="415">
        <v>2000</v>
      </c>
      <c r="AP30" s="291">
        <v>2722.79</v>
      </c>
      <c r="AQ30" s="289">
        <f t="shared" si="3"/>
        <v>0</v>
      </c>
      <c r="AR30" s="290"/>
      <c r="AS30" s="415">
        <v>3000</v>
      </c>
      <c r="AT30" s="348"/>
      <c r="AU30" s="289">
        <f t="shared" si="6"/>
        <v>0.5</v>
      </c>
      <c r="AV30" s="290"/>
      <c r="AW30" s="90">
        <v>3000</v>
      </c>
      <c r="AX30" s="141">
        <f t="shared" si="11"/>
        <v>0</v>
      </c>
      <c r="AY30" s="289">
        <f t="shared" si="5"/>
        <v>0</v>
      </c>
      <c r="AZ30" s="208" t="s">
        <v>1011</v>
      </c>
    </row>
    <row r="31" spans="1:52" s="135" customFormat="1" x14ac:dyDescent="0.25">
      <c r="A31" s="135" t="s">
        <v>679</v>
      </c>
      <c r="B31" s="138" t="str">
        <f t="shared" si="8"/>
        <v>5344</v>
      </c>
      <c r="C31" s="135" t="s">
        <v>1205</v>
      </c>
      <c r="D31" s="168">
        <v>350</v>
      </c>
      <c r="E31" s="168">
        <v>21.25</v>
      </c>
      <c r="F31" s="139"/>
      <c r="G31" s="137"/>
      <c r="H31" s="168">
        <v>150</v>
      </c>
      <c r="I31" s="168">
        <v>61.6</v>
      </c>
      <c r="J31" s="139"/>
      <c r="K31" s="137"/>
      <c r="L31" s="168">
        <v>100</v>
      </c>
      <c r="M31" s="168">
        <v>19.77</v>
      </c>
      <c r="N31" s="139"/>
      <c r="O31" s="137"/>
      <c r="P31" s="168">
        <v>50</v>
      </c>
      <c r="Q31" s="168">
        <v>38.03</v>
      </c>
      <c r="R31" s="139"/>
      <c r="S31" s="137"/>
      <c r="T31" s="168">
        <v>50</v>
      </c>
      <c r="U31" s="168">
        <v>44.16</v>
      </c>
      <c r="V31" s="139"/>
      <c r="W31" s="137"/>
      <c r="X31" s="168">
        <v>50</v>
      </c>
      <c r="Y31" s="168">
        <v>30.02</v>
      </c>
      <c r="Z31" s="139">
        <v>0</v>
      </c>
      <c r="AA31" s="137"/>
      <c r="AB31" s="168">
        <v>25</v>
      </c>
      <c r="AC31" s="168">
        <v>23.84</v>
      </c>
      <c r="AD31" s="139">
        <f t="shared" si="9"/>
        <v>-0.5</v>
      </c>
      <c r="AE31" s="137"/>
      <c r="AF31" s="168">
        <v>25</v>
      </c>
      <c r="AG31" s="168">
        <v>25</v>
      </c>
      <c r="AH31" s="168">
        <v>30.76</v>
      </c>
      <c r="AI31" s="139">
        <f t="shared" si="10"/>
        <v>0</v>
      </c>
      <c r="AJ31" s="139"/>
      <c r="AK31" s="348">
        <v>25</v>
      </c>
      <c r="AL31" s="348">
        <v>36.659999999999997</v>
      </c>
      <c r="AM31" s="289">
        <f t="shared" si="2"/>
        <v>0</v>
      </c>
      <c r="AN31" s="290"/>
      <c r="AO31" s="415">
        <v>25</v>
      </c>
      <c r="AP31" s="291">
        <v>418.7</v>
      </c>
      <c r="AQ31" s="289">
        <f t="shared" si="3"/>
        <v>0</v>
      </c>
      <c r="AR31" s="290"/>
      <c r="AS31" s="415">
        <v>25</v>
      </c>
      <c r="AT31" s="348"/>
      <c r="AU31" s="289">
        <f t="shared" si="6"/>
        <v>0</v>
      </c>
      <c r="AV31" s="290"/>
      <c r="AW31" s="90">
        <v>25</v>
      </c>
      <c r="AX31" s="141">
        <f t="shared" si="11"/>
        <v>0</v>
      </c>
      <c r="AY31" s="289">
        <f t="shared" si="5"/>
        <v>0</v>
      </c>
      <c r="AZ31" s="208"/>
    </row>
    <row r="32" spans="1:52" s="135" customFormat="1" x14ac:dyDescent="0.25">
      <c r="A32" s="135" t="s">
        <v>680</v>
      </c>
      <c r="B32" s="138" t="str">
        <f t="shared" si="8"/>
        <v>5399</v>
      </c>
      <c r="C32" s="135" t="s">
        <v>1206</v>
      </c>
      <c r="D32" s="168">
        <v>7549.57</v>
      </c>
      <c r="E32" s="168">
        <v>8096.25</v>
      </c>
      <c r="F32" s="139"/>
      <c r="G32" s="137"/>
      <c r="H32" s="168">
        <v>7000</v>
      </c>
      <c r="I32" s="168">
        <v>15</v>
      </c>
      <c r="J32" s="139"/>
      <c r="K32" s="137"/>
      <c r="L32" s="168">
        <v>500</v>
      </c>
      <c r="M32" s="168">
        <v>170</v>
      </c>
      <c r="N32" s="139"/>
      <c r="O32" s="137"/>
      <c r="P32" s="168">
        <v>500</v>
      </c>
      <c r="Q32" s="168">
        <v>70</v>
      </c>
      <c r="R32" s="139"/>
      <c r="S32" s="137"/>
      <c r="T32" s="168">
        <v>0</v>
      </c>
      <c r="U32" s="168">
        <v>70</v>
      </c>
      <c r="V32" s="139"/>
      <c r="W32" s="137"/>
      <c r="X32" s="168">
        <v>0</v>
      </c>
      <c r="Y32" s="168">
        <v>497</v>
      </c>
      <c r="Z32" s="139" t="e">
        <v>#DIV/0!</v>
      </c>
      <c r="AA32" s="137"/>
      <c r="AB32" s="168">
        <v>5000</v>
      </c>
      <c r="AC32" s="168">
        <v>823.5</v>
      </c>
      <c r="AD32" s="139" t="e">
        <f t="shared" si="9"/>
        <v>#DIV/0!</v>
      </c>
      <c r="AE32" s="137"/>
      <c r="AF32" s="168">
        <v>5000</v>
      </c>
      <c r="AG32" s="168">
        <v>5000</v>
      </c>
      <c r="AH32" s="168">
        <v>1572.5</v>
      </c>
      <c r="AI32" s="139">
        <f t="shared" si="10"/>
        <v>0</v>
      </c>
      <c r="AJ32" s="139"/>
      <c r="AK32" s="348">
        <v>5000</v>
      </c>
      <c r="AL32" s="348">
        <v>2705.99</v>
      </c>
      <c r="AM32" s="289">
        <f t="shared" si="2"/>
        <v>0</v>
      </c>
      <c r="AN32" s="290"/>
      <c r="AO32" s="415">
        <v>3000</v>
      </c>
      <c r="AP32" s="291">
        <v>649.5</v>
      </c>
      <c r="AQ32" s="289">
        <f t="shared" si="3"/>
        <v>-0.4</v>
      </c>
      <c r="AR32" s="290"/>
      <c r="AS32" s="415">
        <v>2000</v>
      </c>
      <c r="AT32" s="348"/>
      <c r="AU32" s="289">
        <f t="shared" si="6"/>
        <v>-0.33333333333333331</v>
      </c>
      <c r="AV32" s="290"/>
      <c r="AW32" s="90">
        <v>2000</v>
      </c>
      <c r="AX32" s="141">
        <f t="shared" si="11"/>
        <v>0</v>
      </c>
      <c r="AY32" s="289">
        <f t="shared" si="5"/>
        <v>0</v>
      </c>
      <c r="AZ32" s="208" t="s">
        <v>1012</v>
      </c>
    </row>
    <row r="33" spans="1:52" s="135" customFormat="1" x14ac:dyDescent="0.25">
      <c r="A33" s="135" t="s">
        <v>681</v>
      </c>
      <c r="B33" s="138" t="str">
        <f t="shared" si="8"/>
        <v>5420</v>
      </c>
      <c r="C33" s="135" t="s">
        <v>1099</v>
      </c>
      <c r="D33" s="168">
        <v>500</v>
      </c>
      <c r="E33" s="168">
        <v>481.86</v>
      </c>
      <c r="F33" s="139"/>
      <c r="G33" s="137"/>
      <c r="H33" s="168">
        <v>900</v>
      </c>
      <c r="I33" s="168">
        <v>172.9</v>
      </c>
      <c r="J33" s="139"/>
      <c r="K33" s="137"/>
      <c r="L33" s="168">
        <v>600</v>
      </c>
      <c r="M33" s="168">
        <v>603.20000000000005</v>
      </c>
      <c r="N33" s="139"/>
      <c r="O33" s="137"/>
      <c r="P33" s="168">
        <v>400</v>
      </c>
      <c r="Q33" s="168">
        <v>302.32</v>
      </c>
      <c r="R33" s="139"/>
      <c r="S33" s="137"/>
      <c r="T33" s="168">
        <v>600</v>
      </c>
      <c r="U33" s="168">
        <v>1121.95</v>
      </c>
      <c r="V33" s="139"/>
      <c r="W33" s="137"/>
      <c r="X33" s="168">
        <v>600</v>
      </c>
      <c r="Y33" s="168">
        <v>330.44</v>
      </c>
      <c r="Z33" s="139">
        <v>0</v>
      </c>
      <c r="AA33" s="137"/>
      <c r="AB33" s="168">
        <v>400</v>
      </c>
      <c r="AC33" s="168">
        <v>428.53</v>
      </c>
      <c r="AD33" s="139">
        <f t="shared" si="9"/>
        <v>-0.33333333333333331</v>
      </c>
      <c r="AE33" s="137"/>
      <c r="AF33" s="168">
        <v>400</v>
      </c>
      <c r="AG33" s="168">
        <v>400</v>
      </c>
      <c r="AH33" s="168">
        <v>120.31</v>
      </c>
      <c r="AI33" s="139">
        <f t="shared" si="10"/>
        <v>0</v>
      </c>
      <c r="AJ33" s="139"/>
      <c r="AK33" s="348">
        <v>400</v>
      </c>
      <c r="AL33" s="348">
        <v>876.25</v>
      </c>
      <c r="AM33" s="289">
        <f t="shared" si="2"/>
        <v>0</v>
      </c>
      <c r="AN33" s="290"/>
      <c r="AO33" s="415">
        <v>400</v>
      </c>
      <c r="AP33" s="291">
        <v>322.41000000000003</v>
      </c>
      <c r="AQ33" s="289">
        <f t="shared" si="3"/>
        <v>0</v>
      </c>
      <c r="AR33" s="290"/>
      <c r="AS33" s="415">
        <v>400</v>
      </c>
      <c r="AT33" s="348"/>
      <c r="AU33" s="289">
        <f t="shared" si="6"/>
        <v>0</v>
      </c>
      <c r="AV33" s="290"/>
      <c r="AW33" s="90">
        <v>400</v>
      </c>
      <c r="AX33" s="141">
        <f t="shared" si="11"/>
        <v>0</v>
      </c>
      <c r="AY33" s="289">
        <f t="shared" si="5"/>
        <v>0</v>
      </c>
      <c r="AZ33" s="208" t="s">
        <v>1011</v>
      </c>
    </row>
    <row r="34" spans="1:52" s="135" customFormat="1" x14ac:dyDescent="0.25">
      <c r="A34" s="135" t="s">
        <v>682</v>
      </c>
      <c r="B34" s="138" t="str">
        <f t="shared" si="8"/>
        <v>5430</v>
      </c>
      <c r="C34" s="135" t="s">
        <v>1275</v>
      </c>
      <c r="D34" s="168">
        <v>1300</v>
      </c>
      <c r="E34" s="168">
        <v>1827.35</v>
      </c>
      <c r="F34" s="139"/>
      <c r="G34" s="137"/>
      <c r="H34" s="168">
        <v>1500</v>
      </c>
      <c r="I34" s="168">
        <v>1605.18</v>
      </c>
      <c r="J34" s="139"/>
      <c r="K34" s="137"/>
      <c r="L34" s="168">
        <v>1500</v>
      </c>
      <c r="M34" s="168">
        <v>1273.48</v>
      </c>
      <c r="N34" s="139"/>
      <c r="O34" s="137"/>
      <c r="P34" s="168">
        <v>1400</v>
      </c>
      <c r="Q34" s="168">
        <v>3576.41</v>
      </c>
      <c r="R34" s="139"/>
      <c r="S34" s="137"/>
      <c r="T34" s="168">
        <v>2000</v>
      </c>
      <c r="U34" s="168">
        <v>1592.24</v>
      </c>
      <c r="V34" s="139"/>
      <c r="W34" s="137"/>
      <c r="X34" s="168">
        <v>2000</v>
      </c>
      <c r="Y34" s="168">
        <v>2048.67</v>
      </c>
      <c r="Z34" s="139">
        <v>0</v>
      </c>
      <c r="AA34" s="137"/>
      <c r="AB34" s="168">
        <v>2000</v>
      </c>
      <c r="AC34" s="168">
        <v>3147.58</v>
      </c>
      <c r="AD34" s="139">
        <f t="shared" si="9"/>
        <v>0</v>
      </c>
      <c r="AE34" s="137"/>
      <c r="AF34" s="168">
        <v>2000</v>
      </c>
      <c r="AG34" s="168">
        <v>2000</v>
      </c>
      <c r="AH34" s="168">
        <v>2008.41</v>
      </c>
      <c r="AI34" s="139">
        <f t="shared" si="10"/>
        <v>0</v>
      </c>
      <c r="AJ34" s="139"/>
      <c r="AK34" s="348">
        <v>2000</v>
      </c>
      <c r="AL34" s="348">
        <v>2629.9</v>
      </c>
      <c r="AM34" s="289">
        <f t="shared" si="2"/>
        <v>0</v>
      </c>
      <c r="AN34" s="290"/>
      <c r="AO34" s="415">
        <v>2000</v>
      </c>
      <c r="AP34" s="291">
        <v>1205.9100000000001</v>
      </c>
      <c r="AQ34" s="289">
        <f t="shared" si="3"/>
        <v>0</v>
      </c>
      <c r="AR34" s="290"/>
      <c r="AS34" s="415">
        <v>2000</v>
      </c>
      <c r="AT34" s="348"/>
      <c r="AU34" s="289">
        <f t="shared" si="6"/>
        <v>0</v>
      </c>
      <c r="AV34" s="290"/>
      <c r="AW34" s="90">
        <v>2000</v>
      </c>
      <c r="AX34" s="141">
        <f t="shared" si="11"/>
        <v>0</v>
      </c>
      <c r="AY34" s="289">
        <f t="shared" si="5"/>
        <v>0</v>
      </c>
      <c r="AZ34" s="208"/>
    </row>
    <row r="35" spans="1:52" s="347" customFormat="1" hidden="1" x14ac:dyDescent="0.25">
      <c r="A35" s="347" t="s">
        <v>682</v>
      </c>
      <c r="B35" s="349">
        <v>5450</v>
      </c>
      <c r="C35" s="347" t="s">
        <v>1248</v>
      </c>
      <c r="D35" s="348"/>
      <c r="E35" s="348"/>
      <c r="F35" s="289"/>
      <c r="G35" s="290"/>
      <c r="H35" s="348"/>
      <c r="I35" s="348"/>
      <c r="J35" s="289"/>
      <c r="K35" s="290"/>
      <c r="L35" s="348"/>
      <c r="M35" s="348"/>
      <c r="N35" s="289"/>
      <c r="O35" s="290"/>
      <c r="P35" s="348"/>
      <c r="Q35" s="348"/>
      <c r="R35" s="289"/>
      <c r="S35" s="290"/>
      <c r="T35" s="348"/>
      <c r="U35" s="348"/>
      <c r="V35" s="289"/>
      <c r="W35" s="290"/>
      <c r="X35" s="348"/>
      <c r="Y35" s="348"/>
      <c r="Z35" s="289"/>
      <c r="AA35" s="290"/>
      <c r="AB35" s="348"/>
      <c r="AC35" s="348"/>
      <c r="AD35" s="289"/>
      <c r="AE35" s="290"/>
      <c r="AF35" s="348"/>
      <c r="AG35" s="348"/>
      <c r="AH35" s="348"/>
      <c r="AI35" s="289"/>
      <c r="AJ35" s="289"/>
      <c r="AK35" s="348"/>
      <c r="AL35" s="348">
        <v>78</v>
      </c>
      <c r="AM35" s="289"/>
      <c r="AN35" s="290"/>
      <c r="AO35" s="415"/>
      <c r="AP35" s="348">
        <v>0</v>
      </c>
      <c r="AQ35" s="289"/>
      <c r="AR35" s="290"/>
      <c r="AS35" s="415"/>
      <c r="AT35" s="348"/>
      <c r="AU35" s="289"/>
      <c r="AV35" s="290"/>
      <c r="AW35" s="90"/>
      <c r="AX35" s="141">
        <f t="shared" si="11"/>
        <v>0</v>
      </c>
      <c r="AY35" s="289"/>
      <c r="AZ35" s="343"/>
    </row>
    <row r="36" spans="1:52" s="135" customFormat="1" x14ac:dyDescent="0.25">
      <c r="A36" s="135" t="s">
        <v>683</v>
      </c>
      <c r="B36" s="138" t="str">
        <f t="shared" si="8"/>
        <v>5532</v>
      </c>
      <c r="C36" s="135" t="s">
        <v>1406</v>
      </c>
      <c r="D36" s="168">
        <v>300</v>
      </c>
      <c r="E36" s="168">
        <v>329.75</v>
      </c>
      <c r="F36" s="139"/>
      <c r="G36" s="137"/>
      <c r="H36" s="168">
        <v>300</v>
      </c>
      <c r="I36" s="168">
        <v>108.3</v>
      </c>
      <c r="J36" s="139"/>
      <c r="K36" s="137"/>
      <c r="L36" s="168">
        <v>300</v>
      </c>
      <c r="M36" s="168">
        <v>34.9</v>
      </c>
      <c r="N36" s="139"/>
      <c r="O36" s="137"/>
      <c r="P36" s="168">
        <v>200</v>
      </c>
      <c r="Q36" s="168">
        <v>0</v>
      </c>
      <c r="R36" s="139"/>
      <c r="S36" s="137"/>
      <c r="T36" s="168">
        <v>0</v>
      </c>
      <c r="U36" s="168">
        <v>0</v>
      </c>
      <c r="V36" s="139"/>
      <c r="W36" s="137"/>
      <c r="X36" s="168">
        <v>500</v>
      </c>
      <c r="Y36" s="168">
        <v>0</v>
      </c>
      <c r="Z36" s="139" t="e">
        <v>#DIV/0!</v>
      </c>
      <c r="AA36" s="137"/>
      <c r="AB36" s="168">
        <v>200</v>
      </c>
      <c r="AC36" s="168">
        <v>0</v>
      </c>
      <c r="AD36" s="139">
        <f t="shared" si="9"/>
        <v>-0.6</v>
      </c>
      <c r="AE36" s="137"/>
      <c r="AF36" s="168">
        <v>200</v>
      </c>
      <c r="AG36" s="168">
        <v>200</v>
      </c>
      <c r="AH36" s="168">
        <v>77.400000000000006</v>
      </c>
      <c r="AI36" s="139">
        <f t="shared" si="10"/>
        <v>0</v>
      </c>
      <c r="AJ36" s="139"/>
      <c r="AK36" s="348">
        <v>200</v>
      </c>
      <c r="AL36" s="348">
        <v>29.95</v>
      </c>
      <c r="AM36" s="289">
        <f t="shared" si="2"/>
        <v>0</v>
      </c>
      <c r="AN36" s="290"/>
      <c r="AO36" s="415">
        <v>200</v>
      </c>
      <c r="AP36" s="291">
        <v>66</v>
      </c>
      <c r="AQ36" s="289">
        <f t="shared" si="3"/>
        <v>0</v>
      </c>
      <c r="AR36" s="290"/>
      <c r="AS36" s="415">
        <v>200</v>
      </c>
      <c r="AT36" s="348"/>
      <c r="AU36" s="289">
        <f t="shared" si="6"/>
        <v>0</v>
      </c>
      <c r="AV36" s="290"/>
      <c r="AW36" s="90">
        <v>200</v>
      </c>
      <c r="AX36" s="141">
        <f t="shared" si="11"/>
        <v>0</v>
      </c>
      <c r="AY36" s="289">
        <f t="shared" si="5"/>
        <v>0</v>
      </c>
      <c r="AZ36" s="208"/>
    </row>
    <row r="37" spans="1:52" s="135" customFormat="1" x14ac:dyDescent="0.25">
      <c r="A37" s="135" t="s">
        <v>684</v>
      </c>
      <c r="B37" s="138" t="str">
        <f t="shared" si="8"/>
        <v>5582</v>
      </c>
      <c r="C37" s="135" t="s">
        <v>1219</v>
      </c>
      <c r="D37" s="168">
        <v>500</v>
      </c>
      <c r="E37" s="168">
        <v>32.479999999999997</v>
      </c>
      <c r="F37" s="139"/>
      <c r="G37" s="137"/>
      <c r="H37" s="168">
        <v>400</v>
      </c>
      <c r="I37" s="168">
        <v>0</v>
      </c>
      <c r="J37" s="139"/>
      <c r="K37" s="137"/>
      <c r="L37" s="168">
        <v>350</v>
      </c>
      <c r="M37" s="168">
        <v>88.49</v>
      </c>
      <c r="N37" s="139"/>
      <c r="O37" s="137"/>
      <c r="P37" s="168">
        <v>350</v>
      </c>
      <c r="Q37" s="168">
        <v>58.39</v>
      </c>
      <c r="R37" s="139"/>
      <c r="S37" s="137"/>
      <c r="T37" s="168">
        <v>350</v>
      </c>
      <c r="U37" s="168">
        <v>0</v>
      </c>
      <c r="V37" s="139"/>
      <c r="W37" s="137"/>
      <c r="X37" s="168">
        <v>350</v>
      </c>
      <c r="Y37" s="168">
        <v>0</v>
      </c>
      <c r="Z37" s="139">
        <v>0</v>
      </c>
      <c r="AA37" s="137"/>
      <c r="AB37" s="168">
        <v>350</v>
      </c>
      <c r="AC37" s="168">
        <v>108.09</v>
      </c>
      <c r="AD37" s="139">
        <f t="shared" si="9"/>
        <v>0</v>
      </c>
      <c r="AE37" s="137"/>
      <c r="AF37" s="168">
        <v>350</v>
      </c>
      <c r="AG37" s="168">
        <v>350</v>
      </c>
      <c r="AH37" s="168">
        <v>0</v>
      </c>
      <c r="AI37" s="139">
        <f t="shared" si="10"/>
        <v>0</v>
      </c>
      <c r="AJ37" s="139"/>
      <c r="AK37" s="348">
        <v>350</v>
      </c>
      <c r="AL37" s="348">
        <v>0</v>
      </c>
      <c r="AM37" s="289">
        <f t="shared" si="2"/>
        <v>0</v>
      </c>
      <c r="AN37" s="290"/>
      <c r="AO37" s="415">
        <v>350</v>
      </c>
      <c r="AP37" s="291">
        <v>0</v>
      </c>
      <c r="AQ37" s="289">
        <f t="shared" si="3"/>
        <v>0</v>
      </c>
      <c r="AR37" s="290"/>
      <c r="AS37" s="415">
        <v>350</v>
      </c>
      <c r="AT37" s="348"/>
      <c r="AU37" s="289">
        <f t="shared" si="6"/>
        <v>0</v>
      </c>
      <c r="AV37" s="290"/>
      <c r="AW37" s="90">
        <v>350</v>
      </c>
      <c r="AX37" s="141">
        <f t="shared" si="11"/>
        <v>0</v>
      </c>
      <c r="AY37" s="289">
        <f t="shared" si="5"/>
        <v>0</v>
      </c>
      <c r="AZ37" s="208" t="s">
        <v>1011</v>
      </c>
    </row>
    <row r="38" spans="1:52" s="135" customFormat="1" hidden="1" x14ac:dyDescent="0.25">
      <c r="A38" s="135" t="s">
        <v>685</v>
      </c>
      <c r="B38" s="138" t="str">
        <f t="shared" si="8"/>
        <v>5584</v>
      </c>
      <c r="C38" s="135" t="s">
        <v>1450</v>
      </c>
      <c r="D38" s="168">
        <v>500</v>
      </c>
      <c r="E38" s="168">
        <v>0</v>
      </c>
      <c r="F38" s="139"/>
      <c r="G38" s="137"/>
      <c r="H38" s="168">
        <v>500</v>
      </c>
      <c r="I38" s="168">
        <v>0</v>
      </c>
      <c r="J38" s="139"/>
      <c r="K38" s="137"/>
      <c r="L38" s="168">
        <v>700</v>
      </c>
      <c r="M38" s="168">
        <v>-213.83</v>
      </c>
      <c r="N38" s="139"/>
      <c r="O38" s="137"/>
      <c r="P38" s="168">
        <v>500</v>
      </c>
      <c r="Q38" s="168">
        <v>0</v>
      </c>
      <c r="R38" s="139"/>
      <c r="S38" s="137"/>
      <c r="T38" s="168">
        <v>500</v>
      </c>
      <c r="U38" s="168">
        <v>0</v>
      </c>
      <c r="V38" s="139"/>
      <c r="W38" s="137"/>
      <c r="X38" s="168">
        <v>0</v>
      </c>
      <c r="Y38" s="168">
        <v>0</v>
      </c>
      <c r="Z38" s="139">
        <v>-1</v>
      </c>
      <c r="AA38" s="137"/>
      <c r="AB38" s="168">
        <v>0</v>
      </c>
      <c r="AC38" s="168">
        <v>0</v>
      </c>
      <c r="AD38" s="139" t="e">
        <f t="shared" si="9"/>
        <v>#DIV/0!</v>
      </c>
      <c r="AE38" s="137"/>
      <c r="AF38" s="168"/>
      <c r="AG38" s="168"/>
      <c r="AH38" s="168"/>
      <c r="AI38" s="139" t="e">
        <f t="shared" si="10"/>
        <v>#DIV/0!</v>
      </c>
      <c r="AJ38" s="139"/>
      <c r="AK38" s="348"/>
      <c r="AL38" s="348"/>
      <c r="AM38" s="289" t="e">
        <f t="shared" si="2"/>
        <v>#DIV/0!</v>
      </c>
      <c r="AN38" s="290"/>
      <c r="AO38" s="415"/>
      <c r="AP38" s="291"/>
      <c r="AQ38" s="289" t="e">
        <f t="shared" si="3"/>
        <v>#DIV/0!</v>
      </c>
      <c r="AR38" s="290"/>
      <c r="AS38" s="415"/>
      <c r="AT38" s="348"/>
      <c r="AU38" s="289" t="e">
        <f t="shared" si="6"/>
        <v>#DIV/0!</v>
      </c>
      <c r="AV38" s="290"/>
      <c r="AW38" s="90"/>
      <c r="AX38" s="141">
        <f t="shared" si="11"/>
        <v>0</v>
      </c>
      <c r="AY38" s="289" t="e">
        <f t="shared" si="5"/>
        <v>#DIV/0!</v>
      </c>
      <c r="AZ38" s="208"/>
    </row>
    <row r="39" spans="1:52" s="135" customFormat="1" x14ac:dyDescent="0.25">
      <c r="A39" s="135" t="s">
        <v>686</v>
      </c>
      <c r="B39" s="138" t="str">
        <f t="shared" si="8"/>
        <v>5585</v>
      </c>
      <c r="C39" s="135" t="s">
        <v>1286</v>
      </c>
      <c r="D39" s="168">
        <v>2000</v>
      </c>
      <c r="E39" s="168">
        <v>2679.7</v>
      </c>
      <c r="F39" s="139"/>
      <c r="G39" s="137"/>
      <c r="H39" s="168">
        <v>2000</v>
      </c>
      <c r="I39" s="168">
        <v>1873</v>
      </c>
      <c r="J39" s="139"/>
      <c r="K39" s="137"/>
      <c r="L39" s="168">
        <v>2000</v>
      </c>
      <c r="M39" s="168">
        <v>1664</v>
      </c>
      <c r="N39" s="139"/>
      <c r="O39" s="137"/>
      <c r="P39" s="168">
        <v>2000</v>
      </c>
      <c r="Q39" s="168">
        <v>1610.25</v>
      </c>
      <c r="R39" s="139"/>
      <c r="S39" s="137"/>
      <c r="T39" s="168">
        <v>2000</v>
      </c>
      <c r="U39" s="168">
        <v>2358.5</v>
      </c>
      <c r="V39" s="139"/>
      <c r="W39" s="137"/>
      <c r="X39" s="168">
        <v>2000</v>
      </c>
      <c r="Y39" s="168">
        <v>1765</v>
      </c>
      <c r="Z39" s="139">
        <v>0</v>
      </c>
      <c r="AA39" s="137"/>
      <c r="AB39" s="168">
        <v>1800</v>
      </c>
      <c r="AC39" s="168">
        <v>1691</v>
      </c>
      <c r="AD39" s="139">
        <f t="shared" si="9"/>
        <v>-0.1</v>
      </c>
      <c r="AE39" s="137"/>
      <c r="AF39" s="168">
        <v>1800</v>
      </c>
      <c r="AG39" s="168">
        <v>1800</v>
      </c>
      <c r="AH39" s="168">
        <v>2114.4</v>
      </c>
      <c r="AI39" s="139">
        <f t="shared" si="10"/>
        <v>0</v>
      </c>
      <c r="AJ39" s="139"/>
      <c r="AK39" s="348">
        <v>1800</v>
      </c>
      <c r="AL39" s="348">
        <v>1913</v>
      </c>
      <c r="AM39" s="289">
        <f t="shared" si="2"/>
        <v>0</v>
      </c>
      <c r="AN39" s="290"/>
      <c r="AO39" s="415">
        <v>1800</v>
      </c>
      <c r="AP39" s="291">
        <v>517</v>
      </c>
      <c r="AQ39" s="289">
        <f t="shared" si="3"/>
        <v>0</v>
      </c>
      <c r="AR39" s="290"/>
      <c r="AS39" s="415">
        <v>1800</v>
      </c>
      <c r="AT39" s="348"/>
      <c r="AU39" s="289">
        <f t="shared" si="6"/>
        <v>0</v>
      </c>
      <c r="AV39" s="290"/>
      <c r="AW39" s="90">
        <v>1800</v>
      </c>
      <c r="AX39" s="141">
        <f t="shared" si="11"/>
        <v>0</v>
      </c>
      <c r="AY39" s="289">
        <f t="shared" si="5"/>
        <v>0</v>
      </c>
      <c r="AZ39" s="208"/>
    </row>
    <row r="40" spans="1:52" s="135" customFormat="1" hidden="1" x14ac:dyDescent="0.25">
      <c r="A40" s="135" t="s">
        <v>687</v>
      </c>
      <c r="B40" s="138" t="str">
        <f t="shared" si="8"/>
        <v>5589</v>
      </c>
      <c r="C40" s="135" t="s">
        <v>1208</v>
      </c>
      <c r="D40" s="168">
        <v>300</v>
      </c>
      <c r="E40" s="168">
        <v>249.22</v>
      </c>
      <c r="F40" s="139"/>
      <c r="G40" s="137"/>
      <c r="H40" s="168">
        <v>300</v>
      </c>
      <c r="I40" s="168">
        <v>205.32</v>
      </c>
      <c r="J40" s="139"/>
      <c r="K40" s="137"/>
      <c r="L40" s="168">
        <v>300</v>
      </c>
      <c r="M40" s="168">
        <v>518.21</v>
      </c>
      <c r="N40" s="139"/>
      <c r="O40" s="137"/>
      <c r="P40" s="168">
        <v>300</v>
      </c>
      <c r="Q40" s="168">
        <v>33.880000000000003</v>
      </c>
      <c r="R40" s="139"/>
      <c r="S40" s="137"/>
      <c r="T40" s="168">
        <v>0</v>
      </c>
      <c r="U40" s="168">
        <v>274.14999999999998</v>
      </c>
      <c r="V40" s="139"/>
      <c r="W40" s="137"/>
      <c r="X40" s="168">
        <v>0</v>
      </c>
      <c r="Y40" s="168">
        <v>233.49</v>
      </c>
      <c r="Z40" s="139" t="e">
        <v>#DIV/0!</v>
      </c>
      <c r="AA40" s="137"/>
      <c r="AB40" s="168">
        <v>0</v>
      </c>
      <c r="AC40" s="168">
        <v>170</v>
      </c>
      <c r="AD40" s="139" t="e">
        <f t="shared" si="9"/>
        <v>#DIV/0!</v>
      </c>
      <c r="AE40" s="137"/>
      <c r="AF40" s="168"/>
      <c r="AG40" s="168"/>
      <c r="AH40" s="168"/>
      <c r="AI40" s="139" t="e">
        <f t="shared" si="10"/>
        <v>#DIV/0!</v>
      </c>
      <c r="AJ40" s="139"/>
      <c r="AK40" s="348"/>
      <c r="AL40" s="348"/>
      <c r="AM40" s="289" t="e">
        <f t="shared" si="2"/>
        <v>#DIV/0!</v>
      </c>
      <c r="AN40" s="290"/>
      <c r="AO40" s="415"/>
      <c r="AP40" s="291"/>
      <c r="AQ40" s="289" t="e">
        <f t="shared" si="3"/>
        <v>#DIV/0!</v>
      </c>
      <c r="AR40" s="290"/>
      <c r="AS40" s="415"/>
      <c r="AT40" s="348"/>
      <c r="AU40" s="289" t="e">
        <f t="shared" si="6"/>
        <v>#DIV/0!</v>
      </c>
      <c r="AV40" s="290"/>
      <c r="AW40" s="90"/>
      <c r="AX40" s="141">
        <f t="shared" si="11"/>
        <v>0</v>
      </c>
      <c r="AY40" s="289" t="e">
        <f t="shared" si="5"/>
        <v>#DIV/0!</v>
      </c>
      <c r="AZ40" s="208"/>
    </row>
    <row r="41" spans="1:52" s="135" customFormat="1" x14ac:dyDescent="0.25">
      <c r="A41" s="135" t="s">
        <v>688</v>
      </c>
      <c r="B41" s="138" t="str">
        <f t="shared" si="8"/>
        <v>5595</v>
      </c>
      <c r="C41" s="135" t="s">
        <v>1258</v>
      </c>
      <c r="D41" s="168">
        <v>0</v>
      </c>
      <c r="E41" s="168">
        <v>0</v>
      </c>
      <c r="F41" s="139"/>
      <c r="G41" s="137"/>
      <c r="H41" s="168">
        <v>0</v>
      </c>
      <c r="I41" s="168">
        <v>620.22</v>
      </c>
      <c r="J41" s="139"/>
      <c r="K41" s="137"/>
      <c r="L41" s="168">
        <v>600</v>
      </c>
      <c r="M41" s="168">
        <v>608</v>
      </c>
      <c r="N41" s="139"/>
      <c r="O41" s="137"/>
      <c r="P41" s="168">
        <v>600</v>
      </c>
      <c r="Q41" s="168">
        <v>574.5</v>
      </c>
      <c r="R41" s="139"/>
      <c r="S41" s="137"/>
      <c r="T41" s="168">
        <v>500</v>
      </c>
      <c r="U41" s="168">
        <v>740.68</v>
      </c>
      <c r="V41" s="139"/>
      <c r="W41" s="137"/>
      <c r="X41" s="168">
        <v>600</v>
      </c>
      <c r="Y41" s="168">
        <v>774.49</v>
      </c>
      <c r="Z41" s="139">
        <v>0.2</v>
      </c>
      <c r="AA41" s="137"/>
      <c r="AB41" s="168">
        <v>700</v>
      </c>
      <c r="AC41" s="168">
        <v>803.25</v>
      </c>
      <c r="AD41" s="139">
        <f t="shared" si="9"/>
        <v>0.16666666666666666</v>
      </c>
      <c r="AE41" s="137"/>
      <c r="AF41" s="168">
        <v>700</v>
      </c>
      <c r="AG41" s="168">
        <v>700</v>
      </c>
      <c r="AH41" s="168">
        <v>780.22</v>
      </c>
      <c r="AI41" s="139">
        <f t="shared" si="10"/>
        <v>0</v>
      </c>
      <c r="AJ41" s="139"/>
      <c r="AK41" s="348">
        <v>700</v>
      </c>
      <c r="AL41" s="348">
        <v>755.5</v>
      </c>
      <c r="AM41" s="289">
        <f t="shared" si="2"/>
        <v>0</v>
      </c>
      <c r="AN41" s="290"/>
      <c r="AO41" s="415">
        <v>700</v>
      </c>
      <c r="AP41" s="291">
        <v>943.75</v>
      </c>
      <c r="AQ41" s="289">
        <f t="shared" si="3"/>
        <v>0</v>
      </c>
      <c r="AR41" s="290"/>
      <c r="AS41" s="415">
        <v>800</v>
      </c>
      <c r="AT41" s="348"/>
      <c r="AU41" s="289">
        <f t="shared" si="6"/>
        <v>0.14285714285714285</v>
      </c>
      <c r="AV41" s="290"/>
      <c r="AW41" s="90">
        <v>800</v>
      </c>
      <c r="AX41" s="141">
        <f t="shared" si="11"/>
        <v>0</v>
      </c>
      <c r="AY41" s="289">
        <f t="shared" si="5"/>
        <v>0</v>
      </c>
      <c r="AZ41" s="208"/>
    </row>
    <row r="42" spans="1:52" s="135" customFormat="1" x14ac:dyDescent="0.25">
      <c r="A42" s="135" t="s">
        <v>689</v>
      </c>
      <c r="B42" s="138" t="str">
        <f t="shared" si="8"/>
        <v>5711</v>
      </c>
      <c r="C42" s="135" t="s">
        <v>1210</v>
      </c>
      <c r="D42" s="168">
        <v>1300</v>
      </c>
      <c r="E42" s="168">
        <v>2158.84</v>
      </c>
      <c r="F42" s="139"/>
      <c r="G42" s="137"/>
      <c r="H42" s="168">
        <v>2000</v>
      </c>
      <c r="I42" s="168">
        <v>1743.59</v>
      </c>
      <c r="J42" s="139"/>
      <c r="K42" s="137"/>
      <c r="L42" s="168">
        <v>2000</v>
      </c>
      <c r="M42" s="168">
        <v>1396.71</v>
      </c>
      <c r="N42" s="139"/>
      <c r="O42" s="137"/>
      <c r="P42" s="168">
        <v>2000</v>
      </c>
      <c r="Q42" s="168">
        <v>1319.35</v>
      </c>
      <c r="R42" s="139"/>
      <c r="S42" s="137"/>
      <c r="T42" s="168">
        <v>2000</v>
      </c>
      <c r="U42" s="168">
        <v>1377.62</v>
      </c>
      <c r="V42" s="139"/>
      <c r="W42" s="137"/>
      <c r="X42" s="168">
        <v>2000</v>
      </c>
      <c r="Y42" s="168">
        <v>1471.09</v>
      </c>
      <c r="Z42" s="139">
        <v>0</v>
      </c>
      <c r="AA42" s="137"/>
      <c r="AB42" s="168">
        <v>1600</v>
      </c>
      <c r="AC42" s="168">
        <v>1278.99</v>
      </c>
      <c r="AD42" s="139">
        <f t="shared" si="9"/>
        <v>-0.2</v>
      </c>
      <c r="AE42" s="137"/>
      <c r="AF42" s="168">
        <v>1600</v>
      </c>
      <c r="AG42" s="168">
        <v>1600</v>
      </c>
      <c r="AH42" s="168">
        <v>1463.25</v>
      </c>
      <c r="AI42" s="139">
        <f t="shared" si="10"/>
        <v>0</v>
      </c>
      <c r="AJ42" s="139"/>
      <c r="AK42" s="348">
        <v>1600</v>
      </c>
      <c r="AL42" s="348">
        <v>1472.06</v>
      </c>
      <c r="AM42" s="289">
        <f t="shared" si="2"/>
        <v>0</v>
      </c>
      <c r="AN42" s="290"/>
      <c r="AO42" s="415">
        <v>1600</v>
      </c>
      <c r="AP42" s="291">
        <v>1687.61</v>
      </c>
      <c r="AQ42" s="289">
        <f t="shared" si="3"/>
        <v>0</v>
      </c>
      <c r="AR42" s="290"/>
      <c r="AS42" s="415">
        <v>1600</v>
      </c>
      <c r="AT42" s="348"/>
      <c r="AU42" s="289">
        <f t="shared" si="6"/>
        <v>0</v>
      </c>
      <c r="AV42" s="290"/>
      <c r="AW42" s="90">
        <v>1600</v>
      </c>
      <c r="AX42" s="141">
        <f t="shared" si="11"/>
        <v>0</v>
      </c>
      <c r="AY42" s="289">
        <f t="shared" si="5"/>
        <v>0</v>
      </c>
      <c r="AZ42" s="208"/>
    </row>
    <row r="43" spans="1:52" s="135" customFormat="1" x14ac:dyDescent="0.25">
      <c r="A43" s="135" t="s">
        <v>690</v>
      </c>
      <c r="B43" s="138" t="str">
        <f t="shared" si="8"/>
        <v>5740</v>
      </c>
      <c r="C43" s="135" t="s">
        <v>1382</v>
      </c>
      <c r="D43" s="168">
        <v>0</v>
      </c>
      <c r="E43" s="168">
        <v>0</v>
      </c>
      <c r="F43" s="139"/>
      <c r="G43" s="137"/>
      <c r="H43" s="168">
        <v>0</v>
      </c>
      <c r="I43" s="168">
        <v>6284</v>
      </c>
      <c r="J43" s="139"/>
      <c r="K43" s="137"/>
      <c r="L43" s="168">
        <v>6500</v>
      </c>
      <c r="M43" s="168">
        <v>6760</v>
      </c>
      <c r="N43" s="139"/>
      <c r="O43" s="137"/>
      <c r="P43" s="168">
        <v>7235</v>
      </c>
      <c r="Q43" s="168">
        <v>6760</v>
      </c>
      <c r="R43" s="139"/>
      <c r="S43" s="137"/>
      <c r="T43" s="168">
        <v>7000</v>
      </c>
      <c r="U43" s="168">
        <v>4462.6400000000003</v>
      </c>
      <c r="V43" s="139"/>
      <c r="W43" s="137"/>
      <c r="X43" s="168">
        <v>7000</v>
      </c>
      <c r="Y43" s="168">
        <v>4550</v>
      </c>
      <c r="Z43" s="139">
        <v>0</v>
      </c>
      <c r="AA43" s="137"/>
      <c r="AB43" s="168">
        <v>6000</v>
      </c>
      <c r="AC43" s="168">
        <v>4810.26</v>
      </c>
      <c r="AD43" s="139">
        <f t="shared" si="9"/>
        <v>-0.14285714285714285</v>
      </c>
      <c r="AE43" s="137"/>
      <c r="AF43" s="168">
        <v>6000</v>
      </c>
      <c r="AG43" s="168">
        <v>6000</v>
      </c>
      <c r="AH43" s="168">
        <v>4620.72</v>
      </c>
      <c r="AI43" s="139">
        <f t="shared" si="10"/>
        <v>0</v>
      </c>
      <c r="AJ43" s="139"/>
      <c r="AK43" s="348">
        <v>6000</v>
      </c>
      <c r="AL43" s="348">
        <v>4682.08</v>
      </c>
      <c r="AM43" s="289">
        <f t="shared" si="2"/>
        <v>0</v>
      </c>
      <c r="AN43" s="290"/>
      <c r="AO43" s="415">
        <v>6000</v>
      </c>
      <c r="AP43" s="291">
        <v>4682.08</v>
      </c>
      <c r="AQ43" s="289">
        <f t="shared" si="3"/>
        <v>0</v>
      </c>
      <c r="AR43" s="290"/>
      <c r="AS43" s="415">
        <v>5000</v>
      </c>
      <c r="AT43" s="348"/>
      <c r="AU43" s="289">
        <f t="shared" si="6"/>
        <v>-0.16666666666666666</v>
      </c>
      <c r="AV43" s="290"/>
      <c r="AW43" s="90">
        <v>5000</v>
      </c>
      <c r="AX43" s="141">
        <f t="shared" si="11"/>
        <v>0</v>
      </c>
      <c r="AY43" s="289">
        <f t="shared" si="5"/>
        <v>0</v>
      </c>
      <c r="AZ43" s="208" t="s">
        <v>1013</v>
      </c>
    </row>
    <row r="44" spans="1:52" s="137" customFormat="1" x14ac:dyDescent="0.25">
      <c r="A44" s="135" t="s">
        <v>691</v>
      </c>
      <c r="B44" s="135" t="str">
        <f t="shared" si="8"/>
        <v>5850</v>
      </c>
      <c r="C44" s="135" t="s">
        <v>1276</v>
      </c>
      <c r="D44" s="168">
        <v>1200</v>
      </c>
      <c r="E44" s="168">
        <v>0</v>
      </c>
      <c r="F44" s="139"/>
      <c r="H44" s="168">
        <v>1200</v>
      </c>
      <c r="I44" s="168">
        <v>107.36</v>
      </c>
      <c r="J44" s="139"/>
      <c r="L44" s="168">
        <v>1100</v>
      </c>
      <c r="M44" s="168">
        <v>377.12</v>
      </c>
      <c r="N44" s="139"/>
      <c r="P44" s="168">
        <v>1000</v>
      </c>
      <c r="Q44" s="168">
        <v>208.9</v>
      </c>
      <c r="R44" s="139"/>
      <c r="T44" s="168">
        <v>0</v>
      </c>
      <c r="U44" s="168">
        <v>555.12</v>
      </c>
      <c r="V44" s="139"/>
      <c r="X44" s="168">
        <v>500</v>
      </c>
      <c r="Y44" s="168">
        <v>925</v>
      </c>
      <c r="Z44" s="139" t="e">
        <v>#DIV/0!</v>
      </c>
      <c r="AB44" s="168">
        <v>1000</v>
      </c>
      <c r="AC44" s="168">
        <v>737.95</v>
      </c>
      <c r="AD44" s="139">
        <f t="shared" si="9"/>
        <v>1</v>
      </c>
      <c r="AF44" s="168">
        <v>1000</v>
      </c>
      <c r="AG44" s="168">
        <v>1000</v>
      </c>
      <c r="AH44" s="168">
        <v>0</v>
      </c>
      <c r="AI44" s="139">
        <f t="shared" si="10"/>
        <v>0</v>
      </c>
      <c r="AJ44" s="139"/>
      <c r="AK44" s="348">
        <v>1000</v>
      </c>
      <c r="AL44" s="348">
        <v>970</v>
      </c>
      <c r="AM44" s="289">
        <f t="shared" si="2"/>
        <v>0</v>
      </c>
      <c r="AN44" s="290"/>
      <c r="AO44" s="292">
        <v>1000</v>
      </c>
      <c r="AP44" s="291">
        <v>0</v>
      </c>
      <c r="AQ44" s="289">
        <f t="shared" si="3"/>
        <v>0</v>
      </c>
      <c r="AR44" s="290"/>
      <c r="AS44" s="292">
        <v>1000</v>
      </c>
      <c r="AT44" s="348"/>
      <c r="AU44" s="289">
        <f t="shared" si="6"/>
        <v>0</v>
      </c>
      <c r="AV44" s="290"/>
      <c r="AW44" s="108">
        <v>1000</v>
      </c>
      <c r="AX44" s="141">
        <f t="shared" si="11"/>
        <v>0</v>
      </c>
      <c r="AY44" s="289">
        <f t="shared" si="5"/>
        <v>0</v>
      </c>
      <c r="AZ44" s="208"/>
    </row>
    <row r="45" spans="1:52" s="137" customFormat="1" x14ac:dyDescent="0.25">
      <c r="A45" s="135" t="s">
        <v>692</v>
      </c>
      <c r="B45" s="135" t="str">
        <f t="shared" si="8"/>
        <v>5870</v>
      </c>
      <c r="C45" s="135" t="s">
        <v>1277</v>
      </c>
      <c r="D45" s="168">
        <v>1000</v>
      </c>
      <c r="E45" s="168">
        <v>430.24</v>
      </c>
      <c r="F45" s="139"/>
      <c r="H45" s="168">
        <v>1000</v>
      </c>
      <c r="I45" s="168">
        <v>1196.6099999999999</v>
      </c>
      <c r="J45" s="139"/>
      <c r="L45" s="168">
        <v>900</v>
      </c>
      <c r="M45" s="168">
        <v>2219.67</v>
      </c>
      <c r="N45" s="139"/>
      <c r="P45" s="168">
        <v>900</v>
      </c>
      <c r="Q45" s="168">
        <v>687.52</v>
      </c>
      <c r="R45" s="139"/>
      <c r="T45" s="168">
        <v>1500</v>
      </c>
      <c r="U45" s="168">
        <v>1516.08</v>
      </c>
      <c r="V45" s="139"/>
      <c r="X45" s="168">
        <v>1500</v>
      </c>
      <c r="Y45" s="168">
        <v>1720.68</v>
      </c>
      <c r="Z45" s="139">
        <v>0</v>
      </c>
      <c r="AB45" s="168">
        <v>3000</v>
      </c>
      <c r="AC45" s="168">
        <v>2534.3200000000002</v>
      </c>
      <c r="AD45" s="139">
        <f t="shared" si="9"/>
        <v>1</v>
      </c>
      <c r="AF45" s="168">
        <v>3000</v>
      </c>
      <c r="AG45" s="168">
        <v>3000</v>
      </c>
      <c r="AH45" s="168">
        <v>573.35</v>
      </c>
      <c r="AI45" s="139">
        <f t="shared" si="10"/>
        <v>0</v>
      </c>
      <c r="AJ45" s="139"/>
      <c r="AK45" s="348">
        <v>2000</v>
      </c>
      <c r="AL45" s="348">
        <v>1340.84</v>
      </c>
      <c r="AM45" s="289">
        <f t="shared" si="2"/>
        <v>-0.33333333333333331</v>
      </c>
      <c r="AN45" s="290"/>
      <c r="AO45" s="292">
        <v>2000</v>
      </c>
      <c r="AP45" s="291">
        <v>1916.57</v>
      </c>
      <c r="AQ45" s="289">
        <f t="shared" si="3"/>
        <v>0</v>
      </c>
      <c r="AR45" s="290"/>
      <c r="AS45" s="292">
        <v>2000</v>
      </c>
      <c r="AT45" s="348"/>
      <c r="AU45" s="289">
        <f t="shared" si="6"/>
        <v>0</v>
      </c>
      <c r="AV45" s="290"/>
      <c r="AW45" s="108">
        <v>2000</v>
      </c>
      <c r="AX45" s="141">
        <f t="shared" si="11"/>
        <v>0</v>
      </c>
      <c r="AY45" s="289">
        <f t="shared" si="5"/>
        <v>0</v>
      </c>
      <c r="AZ45" s="208"/>
    </row>
    <row r="46" spans="1:52" s="64" customFormat="1" x14ac:dyDescent="0.25">
      <c r="A46" s="142"/>
      <c r="B46" s="142"/>
      <c r="C46" s="142" t="s">
        <v>168</v>
      </c>
      <c r="D46" s="143">
        <f>SUM(D17:D45)</f>
        <v>34349.57</v>
      </c>
      <c r="E46" s="143">
        <f>SUM(E17:E45)</f>
        <v>34597.07</v>
      </c>
      <c r="F46" s="144">
        <v>1.52E-2</v>
      </c>
      <c r="G46" s="142"/>
      <c r="H46" s="143">
        <f>SUM(H17:H45)</f>
        <v>37850</v>
      </c>
      <c r="I46" s="143">
        <f>SUM(I17:I45)</f>
        <v>37671.39</v>
      </c>
      <c r="J46" s="145">
        <f>(H46-D46)/D46</f>
        <v>0.10190607917362576</v>
      </c>
      <c r="K46" s="142"/>
      <c r="L46" s="143">
        <f>SUM(L17:L45)</f>
        <v>38425</v>
      </c>
      <c r="M46" s="143">
        <f>SUM(M17:M45)</f>
        <v>35673.65</v>
      </c>
      <c r="N46" s="145">
        <f>(L46-H46)/H46</f>
        <v>1.5191545574636724E-2</v>
      </c>
      <c r="O46" s="142"/>
      <c r="P46" s="143">
        <f>SUM(P17:P45)</f>
        <v>41035</v>
      </c>
      <c r="Q46" s="143">
        <f>SUM(Q17:Q45)</f>
        <v>37304.199999999997</v>
      </c>
      <c r="R46" s="145">
        <f>(P46-L46)/L46</f>
        <v>6.7924528301886791E-2</v>
      </c>
      <c r="S46" s="142"/>
      <c r="T46" s="143">
        <f>SUM(T17:T45)</f>
        <v>41090</v>
      </c>
      <c r="U46" s="143">
        <f>SUM(U17:U45)</f>
        <v>29372.190000000002</v>
      </c>
      <c r="V46" s="145">
        <f>(T46-P46)/P46</f>
        <v>1.3403192396734495E-3</v>
      </c>
      <c r="W46" s="142"/>
      <c r="X46" s="143">
        <f>SUM(X17:X45)</f>
        <v>41840</v>
      </c>
      <c r="Y46" s="143">
        <f>SUM(Y17:Y45)</f>
        <v>33806.35</v>
      </c>
      <c r="Z46" s="145">
        <f>(X46-T46)/T46</f>
        <v>1.8252616208323191E-2</v>
      </c>
      <c r="AA46" s="142"/>
      <c r="AB46" s="143">
        <f>SUM(AB17:AB45)</f>
        <v>46915</v>
      </c>
      <c r="AC46" s="143">
        <f>SUM(AC17:AC45)</f>
        <v>32942.630000000005</v>
      </c>
      <c r="AD46" s="144">
        <f>(AB46-X46)/X46</f>
        <v>0.12129541108986616</v>
      </c>
      <c r="AE46" s="142"/>
      <c r="AF46" s="143">
        <f>SUM(AF17:AF45)</f>
        <v>45215</v>
      </c>
      <c r="AG46" s="143">
        <f>SUM(AG17:AG45)</f>
        <v>45215</v>
      </c>
      <c r="AH46" s="143">
        <f>SUM(AH17:AH45)</f>
        <v>32308.59</v>
      </c>
      <c r="AI46" s="144">
        <f>(AG46-AB46)/AB46</f>
        <v>-3.6235745497175745E-2</v>
      </c>
      <c r="AJ46" s="144"/>
      <c r="AK46" s="294">
        <f>SUM(AK17:AK45)</f>
        <v>42715</v>
      </c>
      <c r="AL46" s="294">
        <f>SUM(AL17:AL45)</f>
        <v>38817.61</v>
      </c>
      <c r="AM46" s="144">
        <f t="shared" si="2"/>
        <v>-5.529138560212319E-2</v>
      </c>
      <c r="AN46" s="142"/>
      <c r="AO46" s="294">
        <f>SUM(AO17:AO45)</f>
        <v>40815</v>
      </c>
      <c r="AP46" s="294">
        <f>SUM(AP17:AP45)</f>
        <v>32924.639999999999</v>
      </c>
      <c r="AQ46" s="144">
        <f t="shared" si="3"/>
        <v>-4.4480861524054782E-2</v>
      </c>
      <c r="AR46" s="142"/>
      <c r="AS46" s="294">
        <f>SUM(AS17:AS45)</f>
        <v>42800</v>
      </c>
      <c r="AT46" s="294">
        <f>SUM(AT17:AT45)</f>
        <v>0</v>
      </c>
      <c r="AU46" s="144">
        <f t="shared" si="6"/>
        <v>4.8634080607619749E-2</v>
      </c>
      <c r="AV46" s="142"/>
      <c r="AW46" s="146">
        <f>SUM(AW17:AW45)</f>
        <v>42800</v>
      </c>
      <c r="AX46" s="294">
        <f>SUM(AX17:AX45)</f>
        <v>0</v>
      </c>
      <c r="AY46" s="144">
        <f t="shared" si="5"/>
        <v>0</v>
      </c>
      <c r="AZ46" s="142"/>
    </row>
    <row r="47" spans="1:52" s="135" customFormat="1" x14ac:dyDescent="0.25">
      <c r="D47" s="62"/>
      <c r="E47" s="62"/>
      <c r="F47" s="139"/>
      <c r="G47" s="137"/>
      <c r="H47" s="62"/>
      <c r="I47" s="62"/>
      <c r="J47" s="289"/>
      <c r="K47" s="137"/>
      <c r="L47" s="62"/>
      <c r="M47" s="62"/>
      <c r="N47" s="289"/>
      <c r="O47" s="137"/>
      <c r="P47" s="62"/>
      <c r="Q47" s="62"/>
      <c r="R47" s="289"/>
      <c r="S47" s="137"/>
      <c r="T47" s="62"/>
      <c r="U47" s="62"/>
      <c r="V47" s="289"/>
      <c r="W47" s="137"/>
      <c r="X47" s="62"/>
      <c r="Y47" s="62"/>
      <c r="Z47" s="139"/>
      <c r="AA47" s="137"/>
      <c r="AB47" s="62"/>
      <c r="AC47" s="62"/>
      <c r="AD47" s="139"/>
      <c r="AE47" s="137"/>
      <c r="AF47" s="62"/>
      <c r="AG47" s="62"/>
      <c r="AH47" s="62"/>
      <c r="AI47" s="139"/>
      <c r="AJ47" s="139"/>
      <c r="AK47" s="62"/>
      <c r="AL47" s="62"/>
      <c r="AM47" s="289"/>
      <c r="AN47" s="290"/>
      <c r="AO47" s="62"/>
      <c r="AP47" s="62"/>
      <c r="AQ47" s="289"/>
      <c r="AR47" s="290"/>
      <c r="AS47" s="62"/>
      <c r="AT47" s="62"/>
      <c r="AU47" s="289"/>
      <c r="AV47" s="290"/>
      <c r="AW47" s="136"/>
      <c r="AX47" s="62"/>
      <c r="AY47" s="289"/>
    </row>
    <row r="48" spans="1:52" s="64" customFormat="1" ht="12.75" x14ac:dyDescent="0.2">
      <c r="A48" s="151"/>
      <c r="B48" s="151"/>
      <c r="C48" s="156" t="s">
        <v>169</v>
      </c>
      <c r="D48" s="153">
        <f>D14+D46</f>
        <v>241094</v>
      </c>
      <c r="E48" s="153">
        <f>E14+E46</f>
        <v>221135.28000000003</v>
      </c>
      <c r="F48" s="154">
        <v>2.64E-2</v>
      </c>
      <c r="G48" s="151"/>
      <c r="H48" s="153">
        <f>H14+H46</f>
        <v>236210</v>
      </c>
      <c r="I48" s="153">
        <f>I14+I46</f>
        <v>217801.82</v>
      </c>
      <c r="J48" s="154">
        <f>(H48-D48)/D48</f>
        <v>-2.0257658838461347E-2</v>
      </c>
      <c r="K48" s="151"/>
      <c r="L48" s="153">
        <f>L14+L46</f>
        <v>242454.74</v>
      </c>
      <c r="M48" s="153">
        <f>M14+M46</f>
        <v>203481.68000000002</v>
      </c>
      <c r="N48" s="154">
        <f>(L48-H48)/H48</f>
        <v>2.6437238050886883E-2</v>
      </c>
      <c r="O48" s="151"/>
      <c r="P48" s="153">
        <f>P14+P46</f>
        <v>246453.58000000002</v>
      </c>
      <c r="Q48" s="153">
        <f>Q14+Q46</f>
        <v>211574.09000000003</v>
      </c>
      <c r="R48" s="154">
        <f>(P48-L48)/L48</f>
        <v>1.6493140121739941E-2</v>
      </c>
      <c r="S48" s="151"/>
      <c r="T48" s="153">
        <f>T14+T46</f>
        <v>238944.84999999998</v>
      </c>
      <c r="U48" s="153">
        <f>U14+U46</f>
        <v>202562.77000000002</v>
      </c>
      <c r="V48" s="154">
        <f>(T48-P48)/P48</f>
        <v>-3.0467116769007936E-2</v>
      </c>
      <c r="W48" s="151"/>
      <c r="X48" s="153">
        <f>X14+X46</f>
        <v>230296.47</v>
      </c>
      <c r="Y48" s="153">
        <f>Y14+Y46</f>
        <v>240310.88000000003</v>
      </c>
      <c r="Z48" s="154">
        <f>(X48-T48)/T48</f>
        <v>-3.6194042265401308E-2</v>
      </c>
      <c r="AA48" s="151"/>
      <c r="AB48" s="153">
        <f>AB14+AB46</f>
        <v>249879.24000000002</v>
      </c>
      <c r="AC48" s="153">
        <f>AC14+AC46</f>
        <v>219952.86000000004</v>
      </c>
      <c r="AD48" s="154">
        <f>(AB48-X48)/X48</f>
        <v>8.5032870890292059E-2</v>
      </c>
      <c r="AE48" s="151"/>
      <c r="AF48" s="153">
        <f>AF14+AF46</f>
        <v>235260.02000000002</v>
      </c>
      <c r="AG48" s="277">
        <f>AG14+AG46</f>
        <v>237486.14</v>
      </c>
      <c r="AH48" s="153">
        <f>AH14+AH46</f>
        <v>220246.3</v>
      </c>
      <c r="AI48" s="154">
        <f>(AG48-AB48)/AB48</f>
        <v>-4.9596357024297037E-2</v>
      </c>
      <c r="AJ48" s="154"/>
      <c r="AK48" s="295">
        <f>AK14+AK46</f>
        <v>240305.16999999998</v>
      </c>
      <c r="AL48" s="295">
        <f>AL14+AL46</f>
        <v>235560.11</v>
      </c>
      <c r="AM48" s="154">
        <f t="shared" si="2"/>
        <v>1.1870292725293229E-2</v>
      </c>
      <c r="AN48" s="151"/>
      <c r="AO48" s="295">
        <f>AO14+AO46</f>
        <v>250992.01999999996</v>
      </c>
      <c r="AP48" s="295">
        <f>AP14+AP46</f>
        <v>237563.91000000003</v>
      </c>
      <c r="AQ48" s="154">
        <f t="shared" si="3"/>
        <v>4.4471993673710714E-2</v>
      </c>
      <c r="AR48" s="151"/>
      <c r="AS48" s="295">
        <f>AS14+AS46</f>
        <v>260840.47999999998</v>
      </c>
      <c r="AT48" s="295">
        <f>AT14+AT46</f>
        <v>0</v>
      </c>
      <c r="AU48" s="154">
        <f t="shared" si="6"/>
        <v>3.9238139921739433E-2</v>
      </c>
      <c r="AV48" s="151"/>
      <c r="AW48" s="155" t="e">
        <f>AW14+AW46</f>
        <v>#REF!</v>
      </c>
      <c r="AX48" s="295" t="e">
        <f>AX14+AX46</f>
        <v>#REF!</v>
      </c>
      <c r="AY48" s="154" t="e">
        <f t="shared" si="5"/>
        <v>#REF!</v>
      </c>
      <c r="AZ48" s="156"/>
    </row>
    <row r="49" spans="1:61" ht="12.75" customHeight="1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1:61" s="61" customFormat="1" thickBot="1" x14ac:dyDescent="0.25">
      <c r="C50" s="61" t="s">
        <v>170</v>
      </c>
      <c r="D50" s="69"/>
      <c r="E50" s="68">
        <f>D48-E48</f>
        <v>19958.719999999972</v>
      </c>
      <c r="H50" s="69"/>
      <c r="I50" s="68">
        <f>H48-I48</f>
        <v>18408.179999999993</v>
      </c>
      <c r="L50" s="69"/>
      <c r="M50" s="68">
        <f>L48-M48</f>
        <v>38973.059999999969</v>
      </c>
      <c r="P50" s="69"/>
      <c r="Q50" s="68">
        <f>P48-Q48</f>
        <v>34879.489999999991</v>
      </c>
      <c r="T50" s="69"/>
      <c r="U50" s="68">
        <f>T48-U48</f>
        <v>36382.079999999958</v>
      </c>
      <c r="X50" s="69"/>
      <c r="Y50" s="68">
        <f>X48-Y48</f>
        <v>-10014.410000000033</v>
      </c>
      <c r="AB50" s="69"/>
      <c r="AC50" s="68">
        <f>AB48-AC48</f>
        <v>29926.379999999976</v>
      </c>
      <c r="AF50" s="69"/>
      <c r="AG50" s="69"/>
      <c r="AH50" s="68">
        <f>AG48-AH48</f>
        <v>17239.840000000026</v>
      </c>
      <c r="AK50" s="69"/>
      <c r="AL50" s="68">
        <f>AK48-AL48</f>
        <v>4745.0599999999977</v>
      </c>
      <c r="AO50" s="69"/>
      <c r="AP50" s="68">
        <f>AO48-AP48</f>
        <v>13428.109999999928</v>
      </c>
      <c r="AS50" s="69"/>
      <c r="AT50" s="68">
        <f>AS48-AT48</f>
        <v>260840.47999999998</v>
      </c>
    </row>
    <row r="51" spans="1:61" s="61" customFormat="1" ht="14.25" thickTop="1" x14ac:dyDescent="0.25">
      <c r="D51" s="69"/>
      <c r="E51" s="98"/>
      <c r="H51" s="69"/>
      <c r="I51" s="98"/>
      <c r="L51" s="69"/>
      <c r="M51" s="98"/>
      <c r="P51" s="69"/>
      <c r="Q51" s="98"/>
      <c r="T51" s="69"/>
      <c r="U51" s="98"/>
      <c r="X51" s="69"/>
      <c r="Y51" s="98"/>
      <c r="AB51" s="69"/>
      <c r="AC51" s="98"/>
      <c r="AF51" s="69"/>
      <c r="AG51" s="69"/>
      <c r="AH51" s="98"/>
      <c r="AK51" s="69"/>
      <c r="AL51" s="98"/>
      <c r="AO51" s="69"/>
      <c r="AP51" s="98"/>
      <c r="AS51" s="69"/>
      <c r="AT51" s="98"/>
      <c r="AW51" s="163" t="s">
        <v>947</v>
      </c>
      <c r="AX51" s="164"/>
      <c r="AY51" s="165"/>
    </row>
    <row r="52" spans="1:61" s="61" customFormat="1" x14ac:dyDescent="0.25">
      <c r="D52" s="69"/>
      <c r="E52" s="98"/>
      <c r="H52" s="69"/>
      <c r="I52" s="98"/>
      <c r="L52" s="69"/>
      <c r="M52" s="98"/>
      <c r="P52" s="69"/>
      <c r="Q52" s="98"/>
      <c r="T52" s="69"/>
      <c r="U52" s="98"/>
      <c r="X52" s="69"/>
      <c r="Y52" s="98"/>
      <c r="AB52" s="69"/>
      <c r="AC52" s="98"/>
      <c r="AF52" s="69"/>
      <c r="AG52" s="69"/>
      <c r="AH52" s="98"/>
      <c r="AK52" s="69"/>
      <c r="AL52" s="98"/>
      <c r="AO52" s="69"/>
      <c r="AP52" s="98"/>
      <c r="AS52" s="69"/>
      <c r="AT52" s="98"/>
      <c r="AW52" s="166" t="s">
        <v>202</v>
      </c>
      <c r="AX52" s="2"/>
      <c r="AY52" s="215" t="e">
        <f>AW14*0.0145</f>
        <v>#REF!</v>
      </c>
    </row>
    <row r="53" spans="1:61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  <c r="AW53" s="134" t="s">
        <v>203</v>
      </c>
      <c r="AX53" s="2"/>
      <c r="AY53" s="215" t="e">
        <f>AW14*0.0009</f>
        <v>#REF!</v>
      </c>
      <c r="AZ53" s="135"/>
      <c r="BA53" s="61"/>
      <c r="BB53" s="61"/>
      <c r="BC53" s="61"/>
      <c r="BD53" s="61"/>
      <c r="BE53" s="135"/>
      <c r="BF53" s="135"/>
      <c r="BG53" s="135"/>
      <c r="BH53" s="135"/>
      <c r="BI53" s="135"/>
    </row>
    <row r="54" spans="1:61" x14ac:dyDescent="0.25">
      <c r="A54" s="82"/>
      <c r="C54" s="83"/>
      <c r="AW54" s="134" t="s">
        <v>204</v>
      </c>
      <c r="AX54" s="2"/>
      <c r="AY54" s="215" t="e">
        <f>AW14*0.003</f>
        <v>#REF!</v>
      </c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</row>
    <row r="55" spans="1:61" ht="13.5" customHeight="1" x14ac:dyDescent="0.25">
      <c r="A55" s="82"/>
      <c r="C55" s="135"/>
      <c r="D55" s="168"/>
      <c r="E55" s="168"/>
      <c r="F55" s="139"/>
      <c r="G55" s="137"/>
      <c r="H55" s="168"/>
      <c r="I55" s="168"/>
      <c r="J55" s="139"/>
      <c r="K55" s="137"/>
      <c r="L55" s="168"/>
      <c r="M55" s="168"/>
      <c r="N55" s="139"/>
      <c r="O55" s="137"/>
      <c r="P55" s="168"/>
      <c r="Q55" s="168"/>
      <c r="R55" s="139"/>
      <c r="S55" s="137"/>
      <c r="T55" s="168"/>
      <c r="U55" s="168"/>
      <c r="V55" s="139"/>
      <c r="W55" s="137"/>
      <c r="X55" s="168"/>
      <c r="Y55" s="168"/>
      <c r="Z55" s="139"/>
      <c r="AA55" s="137"/>
      <c r="AB55" s="168"/>
      <c r="AC55" s="168"/>
      <c r="AD55" s="139"/>
      <c r="AE55" s="137"/>
      <c r="AF55" s="168"/>
      <c r="AG55" s="168"/>
      <c r="AH55" s="168"/>
      <c r="AI55" s="139"/>
      <c r="AK55" s="348"/>
      <c r="AL55" s="348"/>
      <c r="AM55" s="289"/>
      <c r="AN55" s="290"/>
      <c r="AO55" s="291"/>
      <c r="AP55" s="291"/>
      <c r="AQ55" s="289"/>
      <c r="AR55" s="290"/>
      <c r="AS55" s="348"/>
      <c r="AT55" s="348"/>
      <c r="AU55" s="289"/>
      <c r="AV55" s="290"/>
      <c r="AW55" s="134" t="s">
        <v>205</v>
      </c>
      <c r="AX55" s="2"/>
      <c r="AY55" s="215" t="e">
        <f>#REF!</f>
        <v>#REF!</v>
      </c>
      <c r="AZ55" s="135"/>
      <c r="BA55" s="137"/>
      <c r="BB55" s="137"/>
      <c r="BC55" s="137"/>
      <c r="BD55" s="137"/>
      <c r="BE55" s="135"/>
      <c r="BF55" s="135"/>
      <c r="BG55" s="135"/>
      <c r="BH55" s="135"/>
      <c r="BI55" s="135"/>
    </row>
    <row r="56" spans="1:61" s="135" customFormat="1" x14ac:dyDescent="0.25">
      <c r="A56" s="82"/>
      <c r="D56" s="168"/>
      <c r="E56" s="168"/>
      <c r="F56" s="139"/>
      <c r="G56" s="137"/>
      <c r="H56" s="168"/>
      <c r="I56" s="168"/>
      <c r="J56" s="139"/>
      <c r="K56" s="137"/>
      <c r="L56" s="168"/>
      <c r="M56" s="168"/>
      <c r="N56" s="139"/>
      <c r="O56" s="137"/>
      <c r="P56" s="168"/>
      <c r="Q56" s="168"/>
      <c r="R56" s="139"/>
      <c r="S56" s="137"/>
      <c r="T56" s="168"/>
      <c r="U56" s="168"/>
      <c r="V56" s="139"/>
      <c r="W56" s="137"/>
      <c r="X56" s="168"/>
      <c r="Y56" s="168"/>
      <c r="Z56" s="139"/>
      <c r="AA56" s="137"/>
      <c r="AB56" s="168"/>
      <c r="AC56" s="168"/>
      <c r="AD56" s="139"/>
      <c r="AE56" s="137"/>
      <c r="AF56" s="168"/>
      <c r="AG56" s="168"/>
      <c r="AH56" s="168"/>
      <c r="AI56" s="139"/>
      <c r="AK56" s="348"/>
      <c r="AL56" s="348"/>
      <c r="AM56" s="289"/>
      <c r="AN56" s="290"/>
      <c r="AO56" s="291"/>
      <c r="AP56" s="291"/>
      <c r="AQ56" s="289"/>
      <c r="AR56" s="290"/>
      <c r="AS56" s="348"/>
      <c r="AT56" s="348"/>
      <c r="AU56" s="289"/>
      <c r="AV56" s="290"/>
      <c r="AW56" s="134" t="s">
        <v>206</v>
      </c>
      <c r="AX56" s="2"/>
      <c r="AY56" s="216" t="s">
        <v>901</v>
      </c>
    </row>
    <row r="57" spans="1:61" x14ac:dyDescent="0.25">
      <c r="A57" s="82"/>
      <c r="C57" s="135"/>
      <c r="D57" s="168"/>
      <c r="E57" s="168"/>
      <c r="F57" s="139"/>
      <c r="G57" s="137"/>
      <c r="H57" s="168"/>
      <c r="I57" s="168"/>
      <c r="J57" s="139"/>
      <c r="K57" s="137"/>
      <c r="L57" s="168"/>
      <c r="M57" s="168"/>
      <c r="N57" s="139"/>
      <c r="O57" s="137"/>
      <c r="P57" s="168"/>
      <c r="Q57" s="168"/>
      <c r="R57" s="139"/>
      <c r="S57" s="137"/>
      <c r="T57" s="168"/>
      <c r="U57" s="168"/>
      <c r="V57" s="139"/>
      <c r="W57" s="137"/>
      <c r="X57" s="168"/>
      <c r="Y57" s="168"/>
      <c r="Z57" s="139"/>
      <c r="AA57" s="137"/>
      <c r="AB57" s="168"/>
      <c r="AC57" s="168"/>
      <c r="AD57" s="139"/>
      <c r="AE57" s="137"/>
      <c r="AF57" s="168"/>
      <c r="AG57" s="168"/>
      <c r="AH57" s="168"/>
      <c r="AI57" s="139"/>
      <c r="AK57" s="348"/>
      <c r="AL57" s="348"/>
      <c r="AM57" s="289"/>
      <c r="AN57" s="290"/>
      <c r="AO57" s="291"/>
      <c r="AP57" s="291"/>
      <c r="AQ57" s="289"/>
      <c r="AR57" s="290"/>
      <c r="AS57" s="348"/>
      <c r="AT57" s="348"/>
      <c r="AU57" s="289"/>
      <c r="AV57" s="290"/>
      <c r="AW57" s="158"/>
      <c r="AX57" s="160"/>
      <c r="AY57" s="217" t="e">
        <f>SUM(AY52:AY56)</f>
        <v>#REF!</v>
      </c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</row>
    <row r="58" spans="1:61" s="135" customFormat="1" x14ac:dyDescent="0.25">
      <c r="A58" s="82"/>
      <c r="D58" s="168"/>
      <c r="E58" s="168"/>
      <c r="F58" s="139"/>
      <c r="G58" s="137"/>
      <c r="H58" s="168"/>
      <c r="I58" s="168"/>
      <c r="J58" s="139"/>
      <c r="K58" s="137"/>
      <c r="L58" s="168"/>
      <c r="M58" s="168"/>
      <c r="N58" s="139"/>
      <c r="O58" s="137"/>
      <c r="P58" s="168"/>
      <c r="Q58" s="168"/>
      <c r="R58" s="139"/>
      <c r="S58" s="137"/>
      <c r="T58" s="168"/>
      <c r="U58" s="168"/>
      <c r="V58" s="139"/>
      <c r="W58" s="137"/>
      <c r="X58" s="168"/>
      <c r="Y58" s="168"/>
      <c r="Z58" s="139"/>
      <c r="AA58" s="137"/>
      <c r="AB58" s="168"/>
      <c r="AC58" s="168"/>
      <c r="AD58" s="139"/>
      <c r="AE58" s="137"/>
      <c r="AF58" s="168"/>
      <c r="AG58" s="168"/>
      <c r="AH58" s="168"/>
      <c r="AI58" s="139"/>
      <c r="AK58" s="348"/>
      <c r="AL58" s="348"/>
      <c r="AM58" s="289"/>
      <c r="AN58" s="290"/>
      <c r="AO58" s="291"/>
      <c r="AP58" s="291"/>
      <c r="AQ58" s="289"/>
      <c r="AR58" s="290"/>
      <c r="AS58" s="348"/>
      <c r="AT58" s="348"/>
      <c r="AU58" s="289"/>
      <c r="AV58" s="290"/>
      <c r="AW58" s="106"/>
      <c r="AX58" s="106"/>
      <c r="AY58" s="106"/>
    </row>
    <row r="59" spans="1:61" s="135" customFormat="1" x14ac:dyDescent="0.25">
      <c r="A59" s="82"/>
      <c r="D59" s="168"/>
      <c r="E59" s="168"/>
      <c r="F59" s="139"/>
      <c r="G59" s="137"/>
      <c r="H59" s="168"/>
      <c r="I59" s="168"/>
      <c r="J59" s="139"/>
      <c r="K59" s="137"/>
      <c r="L59" s="168"/>
      <c r="M59" s="168"/>
      <c r="N59" s="139"/>
      <c r="O59" s="137"/>
      <c r="P59" s="168"/>
      <c r="Q59" s="168"/>
      <c r="R59" s="139"/>
      <c r="S59" s="137"/>
      <c r="T59" s="168"/>
      <c r="U59" s="168"/>
      <c r="V59" s="139"/>
      <c r="W59" s="137"/>
      <c r="X59" s="168"/>
      <c r="Y59" s="168"/>
      <c r="Z59" s="139"/>
      <c r="AA59" s="137"/>
      <c r="AB59" s="168"/>
      <c r="AC59" s="168"/>
      <c r="AD59" s="139"/>
      <c r="AE59" s="137"/>
      <c r="AF59" s="168"/>
      <c r="AG59" s="168"/>
      <c r="AH59" s="168"/>
      <c r="AI59" s="139"/>
      <c r="AK59" s="348"/>
      <c r="AL59" s="348"/>
      <c r="AM59" s="289"/>
      <c r="AN59" s="290"/>
      <c r="AO59" s="291"/>
      <c r="AP59" s="291"/>
      <c r="AQ59" s="289"/>
      <c r="AR59" s="290"/>
      <c r="AS59" s="348"/>
      <c r="AT59" s="348"/>
      <c r="AU59" s="289"/>
      <c r="AV59" s="290"/>
      <c r="AW59" s="302" t="e">
        <f>-SUM(AW8:AW12)</f>
        <v>#REF!</v>
      </c>
      <c r="AX59" s="287" t="s">
        <v>1085</v>
      </c>
      <c r="AY59" s="106"/>
    </row>
    <row r="60" spans="1:61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1:61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1:61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1:61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1:61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296" t="s">
        <v>1128</v>
      </c>
      <c r="E115" s="135">
        <v>30.35</v>
      </c>
      <c r="F115" s="135">
        <v>25</v>
      </c>
      <c r="G115" s="287"/>
      <c r="H115" s="296"/>
      <c r="I115" s="287"/>
      <c r="J115" s="28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  <row r="381" spans="4:45" x14ac:dyDescent="0.25">
      <c r="D381" s="67"/>
      <c r="H381" s="67"/>
      <c r="L381" s="67"/>
      <c r="P381" s="67"/>
      <c r="T381" s="67"/>
      <c r="X381" s="67"/>
      <c r="AB381" s="67"/>
      <c r="AF381" s="67"/>
      <c r="AG381" s="67"/>
      <c r="AK381" s="296"/>
      <c r="AO381" s="296"/>
      <c r="AS381" s="296"/>
    </row>
    <row r="382" spans="4:45" x14ac:dyDescent="0.25">
      <c r="D382" s="67"/>
      <c r="H382" s="67"/>
      <c r="L382" s="67"/>
      <c r="P382" s="67"/>
      <c r="T382" s="67"/>
      <c r="X382" s="67"/>
      <c r="AB382" s="67"/>
      <c r="AF382" s="67"/>
      <c r="AG382" s="67"/>
      <c r="AK382" s="296"/>
      <c r="AO382" s="296"/>
      <c r="AS382" s="296"/>
    </row>
    <row r="383" spans="4:45" x14ac:dyDescent="0.25">
      <c r="D383" s="67"/>
      <c r="H383" s="67"/>
      <c r="L383" s="67"/>
      <c r="P383" s="67"/>
      <c r="T383" s="67"/>
      <c r="X383" s="67"/>
      <c r="AB383" s="67"/>
      <c r="AF383" s="67"/>
      <c r="AG383" s="67"/>
      <c r="AK383" s="296"/>
      <c r="AO383" s="296"/>
      <c r="AS383" s="296"/>
    </row>
    <row r="384" spans="4:45" x14ac:dyDescent="0.25">
      <c r="D384" s="67"/>
      <c r="H384" s="67"/>
      <c r="L384" s="67"/>
      <c r="P384" s="67"/>
      <c r="T384" s="67"/>
      <c r="X384" s="67"/>
      <c r="AB384" s="67"/>
      <c r="AF384" s="67"/>
      <c r="AG384" s="67"/>
      <c r="AK384" s="296"/>
      <c r="AO384" s="296"/>
      <c r="AS384" s="296"/>
    </row>
    <row r="385" spans="4:45" x14ac:dyDescent="0.25">
      <c r="D385" s="67"/>
      <c r="H385" s="67"/>
      <c r="L385" s="67"/>
      <c r="P385" s="67"/>
      <c r="T385" s="67"/>
      <c r="X385" s="67"/>
      <c r="AB385" s="67"/>
      <c r="AF385" s="67"/>
      <c r="AG385" s="67"/>
      <c r="AK385" s="296"/>
      <c r="AO385" s="296"/>
      <c r="AS385" s="296"/>
    </row>
    <row r="386" spans="4:45" x14ac:dyDescent="0.25">
      <c r="D386" s="67"/>
      <c r="H386" s="67"/>
      <c r="L386" s="67"/>
      <c r="P386" s="67"/>
      <c r="T386" s="67"/>
      <c r="X386" s="67"/>
      <c r="AB386" s="67"/>
      <c r="AF386" s="67"/>
      <c r="AG386" s="67"/>
      <c r="AK386" s="296"/>
      <c r="AO386" s="296"/>
      <c r="AS386" s="296"/>
    </row>
    <row r="387" spans="4:45" x14ac:dyDescent="0.25">
      <c r="D387" s="67"/>
      <c r="H387" s="67"/>
      <c r="L387" s="67"/>
      <c r="P387" s="67"/>
      <c r="T387" s="67"/>
      <c r="X387" s="67"/>
      <c r="AB387" s="67"/>
      <c r="AF387" s="67"/>
      <c r="AG387" s="67"/>
      <c r="AK387" s="296"/>
      <c r="AO387" s="296"/>
      <c r="AS387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8" fitToHeight="3" orientation="landscape" r:id="rId1"/>
  <headerFooter alignWithMargins="0">
    <oddHeader>&amp;C&amp;"-,Bold"Proposed Budget &amp; Analysis Report for FY22</oddHeader>
    <oddFooter>&amp;C&amp;D&amp;T</oddFooter>
  </headerFooter>
  <rowBreaks count="1" manualBreakCount="1">
    <brk id="50" min="1" max="4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AZ375"/>
  <sheetViews>
    <sheetView zoomScaleNormal="100" zoomScaleSheetLayoutView="100" workbookViewId="0"/>
  </sheetViews>
  <sheetFormatPr defaultRowHeight="13.5" x14ac:dyDescent="0.25"/>
  <cols>
    <col min="1" max="1" width="19" style="106" bestFit="1" customWidth="1"/>
    <col min="2" max="2" width="5" style="106" bestFit="1" customWidth="1"/>
    <col min="3" max="3" width="29.140625" style="106" customWidth="1"/>
    <col min="4" max="4" width="10.5703125" style="135" customWidth="1"/>
    <col min="5" max="5" width="11.140625" style="135" customWidth="1"/>
    <col min="6" max="6" width="8" style="135" bestFit="1" customWidth="1"/>
    <col min="7" max="7" width="1.28515625" style="137" customWidth="1"/>
    <col min="8" max="9" width="10.5703125" style="135" customWidth="1"/>
    <col min="10" max="10" width="7.5703125" style="135" customWidth="1"/>
    <col min="11" max="11" width="1.28515625" style="137" customWidth="1"/>
    <col min="12" max="13" width="10.5703125" style="135" customWidth="1"/>
    <col min="14" max="14" width="7.5703125" style="135" customWidth="1"/>
    <col min="15" max="15" width="1.28515625" style="137" customWidth="1"/>
    <col min="16" max="17" width="10.5703125" style="135" customWidth="1"/>
    <col min="18" max="18" width="7.5703125" style="135" customWidth="1"/>
    <col min="19" max="19" width="1.28515625" style="137" customWidth="1"/>
    <col min="20" max="21" width="10.5703125" style="106" customWidth="1"/>
    <col min="22" max="22" width="7.5703125" style="106" customWidth="1"/>
    <col min="23" max="23" width="1.28515625" style="59" customWidth="1"/>
    <col min="24" max="25" width="10.5703125" style="106" customWidth="1"/>
    <col min="26" max="26" width="8.28515625" style="106" bestFit="1" customWidth="1"/>
    <col min="27" max="27" width="1.28515625" style="59" customWidth="1"/>
    <col min="28" max="29" width="10.5703125" style="106" bestFit="1" customWidth="1"/>
    <col min="30" max="30" width="8" style="106" bestFit="1" customWidth="1"/>
    <col min="31" max="31" width="3.140625" style="137" customWidth="1"/>
    <col min="32" max="32" width="10.5703125" style="135" customWidth="1"/>
    <col min="33" max="34" width="10.5703125" style="135" bestFit="1" customWidth="1"/>
    <col min="35" max="35" width="8.28515625" style="135" customWidth="1"/>
    <col min="36" max="36" width="3.85546875" style="106" customWidth="1"/>
    <col min="37" max="37" width="11.5703125" style="347" bestFit="1" customWidth="1"/>
    <col min="38" max="38" width="11.5703125" style="347" customWidth="1"/>
    <col min="39" max="39" width="7.5703125" style="347" bestFit="1" customWidth="1"/>
    <col min="40" max="40" width="1.85546875" style="347" customWidth="1"/>
    <col min="41" max="41" width="11.5703125" style="287" bestFit="1" customWidth="1"/>
    <col min="42" max="42" width="11.7109375" style="287" customWidth="1"/>
    <col min="43" max="43" width="8.28515625" style="287" bestFit="1" customWidth="1"/>
    <col min="44" max="44" width="1.5703125" style="347" customWidth="1"/>
    <col min="45" max="45" width="12.42578125" style="347" customWidth="1"/>
    <col min="46" max="46" width="12.140625" style="347" customWidth="1"/>
    <col min="47" max="47" width="8.28515625" style="347" bestFit="1" customWidth="1"/>
    <col min="48" max="48" width="1.85546875" style="287" hidden="1" customWidth="1"/>
    <col min="49" max="49" width="12" style="60" hidden="1" customWidth="1"/>
    <col min="50" max="50" width="11" style="60" hidden="1" customWidth="1"/>
    <col min="51" max="51" width="11.7109375" style="106" hidden="1" customWidth="1"/>
    <col min="52" max="52" width="31.42578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474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1220</v>
      </c>
      <c r="D4" s="521" t="s">
        <v>29</v>
      </c>
      <c r="E4" s="521" t="s">
        <v>27</v>
      </c>
      <c r="F4" s="521" t="s">
        <v>171</v>
      </c>
      <c r="G4" s="522"/>
      <c r="H4" s="521" t="s">
        <v>29</v>
      </c>
      <c r="I4" s="521" t="s">
        <v>27</v>
      </c>
      <c r="J4" s="521" t="s">
        <v>171</v>
      </c>
      <c r="K4" s="522"/>
      <c r="L4" s="521" t="s">
        <v>29</v>
      </c>
      <c r="M4" s="521" t="s">
        <v>27</v>
      </c>
      <c r="N4" s="521" t="s">
        <v>171</v>
      </c>
      <c r="O4" s="522"/>
      <c r="P4" s="521" t="s">
        <v>29</v>
      </c>
      <c r="Q4" s="521" t="s">
        <v>27</v>
      </c>
      <c r="R4" s="521" t="s">
        <v>171</v>
      </c>
      <c r="S4" s="522"/>
      <c r="T4" s="521" t="s">
        <v>29</v>
      </c>
      <c r="U4" s="521" t="s">
        <v>27</v>
      </c>
      <c r="V4" s="521" t="s">
        <v>171</v>
      </c>
      <c r="W4" s="522"/>
      <c r="X4" s="521" t="s">
        <v>29</v>
      </c>
      <c r="Y4" s="521" t="s">
        <v>27</v>
      </c>
      <c r="Z4" s="521" t="s">
        <v>171</v>
      </c>
      <c r="AA4" s="522"/>
      <c r="AB4" s="521" t="s">
        <v>29</v>
      </c>
      <c r="AC4" s="521" t="s">
        <v>27</v>
      </c>
      <c r="AD4" s="521" t="s">
        <v>171</v>
      </c>
      <c r="AE4" s="522"/>
      <c r="AF4" s="521" t="s">
        <v>29</v>
      </c>
      <c r="AG4" s="532" t="s">
        <v>1040</v>
      </c>
      <c r="AH4" s="521" t="s">
        <v>27</v>
      </c>
      <c r="AI4" s="521" t="s">
        <v>171</v>
      </c>
      <c r="AJ4" s="521"/>
      <c r="AK4" s="521" t="s">
        <v>29</v>
      </c>
      <c r="AL4" s="521" t="s">
        <v>27</v>
      </c>
      <c r="AM4" s="521" t="s">
        <v>171</v>
      </c>
      <c r="AN4" s="521"/>
      <c r="AO4" s="521" t="s">
        <v>29</v>
      </c>
      <c r="AP4" s="521" t="s">
        <v>27</v>
      </c>
      <c r="AQ4" s="521" t="s">
        <v>171</v>
      </c>
      <c r="AR4" s="521"/>
      <c r="AS4" s="521" t="s">
        <v>29</v>
      </c>
      <c r="AT4" s="524">
        <v>44196</v>
      </c>
      <c r="AU4" s="521" t="s">
        <v>171</v>
      </c>
      <c r="AV4" s="521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s="135" customFormat="1" ht="17.25" customHeight="1" x14ac:dyDescent="0.25">
      <c r="A5" s="195" t="s">
        <v>161</v>
      </c>
      <c r="B5" s="138"/>
      <c r="C5" s="61" t="s">
        <v>165</v>
      </c>
      <c r="D5" s="168"/>
      <c r="E5" s="168"/>
      <c r="F5" s="139"/>
      <c r="G5" s="137"/>
      <c r="H5" s="168"/>
      <c r="I5" s="168"/>
      <c r="J5" s="139"/>
      <c r="K5" s="137"/>
      <c r="L5" s="168"/>
      <c r="M5" s="168"/>
      <c r="N5" s="139"/>
      <c r="O5" s="137"/>
      <c r="P5" s="168"/>
      <c r="Q5" s="168"/>
      <c r="R5" s="139"/>
      <c r="S5" s="137"/>
      <c r="T5" s="168"/>
      <c r="U5" s="168"/>
      <c r="V5" s="139"/>
      <c r="W5" s="137"/>
      <c r="X5" s="168"/>
      <c r="Y5" s="168"/>
      <c r="Z5" s="139"/>
      <c r="AA5" s="137"/>
      <c r="AB5" s="168"/>
      <c r="AC5" s="168"/>
      <c r="AD5" s="139"/>
      <c r="AE5" s="137"/>
      <c r="AF5" s="168"/>
      <c r="AG5" s="168"/>
      <c r="AH5" s="168"/>
      <c r="AI5" s="139"/>
      <c r="AJ5" s="139"/>
      <c r="AK5" s="348"/>
      <c r="AL5" s="348"/>
      <c r="AM5" s="289"/>
      <c r="AN5" s="289"/>
      <c r="AO5" s="291"/>
      <c r="AP5" s="291"/>
      <c r="AQ5" s="289"/>
      <c r="AR5" s="289"/>
      <c r="AS5" s="348"/>
      <c r="AT5" s="348"/>
      <c r="AU5" s="289"/>
      <c r="AV5" s="289"/>
      <c r="AW5" s="108"/>
      <c r="AX5" s="136"/>
      <c r="AY5" s="139"/>
      <c r="AZ5" s="208"/>
    </row>
    <row r="6" spans="1:52" s="347" customFormat="1" ht="16.5" customHeight="1" x14ac:dyDescent="0.3">
      <c r="A6" s="347" t="s">
        <v>210</v>
      </c>
      <c r="B6" s="349" t="s">
        <v>1215</v>
      </c>
      <c r="C6" s="347" t="s">
        <v>0</v>
      </c>
      <c r="D6" s="348">
        <v>51600</v>
      </c>
      <c r="E6" s="348">
        <v>51600</v>
      </c>
      <c r="F6" s="289"/>
      <c r="G6" s="290"/>
      <c r="H6" s="348">
        <v>54830</v>
      </c>
      <c r="I6" s="348">
        <v>54830</v>
      </c>
      <c r="J6" s="289"/>
      <c r="K6" s="290"/>
      <c r="L6" s="348">
        <v>58392.23</v>
      </c>
      <c r="M6" s="348">
        <v>56559.19</v>
      </c>
      <c r="N6" s="289"/>
      <c r="O6" s="290"/>
      <c r="P6" s="348">
        <v>57804.98</v>
      </c>
      <c r="Q6" s="348">
        <v>61793.24</v>
      </c>
      <c r="R6" s="289"/>
      <c r="S6" s="290"/>
      <c r="T6" s="348">
        <v>62757.45</v>
      </c>
      <c r="U6" s="348">
        <v>62757.599999999999</v>
      </c>
      <c r="V6" s="289"/>
      <c r="W6" s="290"/>
      <c r="X6" s="348">
        <v>67320.899999999994</v>
      </c>
      <c r="Y6" s="348">
        <v>67320.899999999994</v>
      </c>
      <c r="Z6" s="289">
        <v>7.2715669613727094E-2</v>
      </c>
      <c r="AA6" s="290"/>
      <c r="AB6" s="348">
        <v>70117.649999999994</v>
      </c>
      <c r="AC6" s="348">
        <v>70117.649999999994</v>
      </c>
      <c r="AD6" s="289">
        <v>4.1543562251841554E-2</v>
      </c>
      <c r="AE6" s="290"/>
      <c r="AF6" s="348">
        <v>73308.38</v>
      </c>
      <c r="AG6" s="348">
        <v>79728.98</v>
      </c>
      <c r="AH6" s="348">
        <v>79728.98</v>
      </c>
      <c r="AI6" s="289">
        <f>(AG6-AB6)/AB6</f>
        <v>0.13707433149855996</v>
      </c>
      <c r="AJ6" s="289"/>
      <c r="AK6" s="348">
        <v>84094.2</v>
      </c>
      <c r="AL6" s="348">
        <v>83772</v>
      </c>
      <c r="AM6" s="289">
        <f>(AK6-AG6)/AG6</f>
        <v>5.4750731791627101E-2</v>
      </c>
      <c r="AN6" s="289"/>
      <c r="AO6" s="348">
        <v>88948.800000000003</v>
      </c>
      <c r="AP6" s="348">
        <v>88948.800000000003</v>
      </c>
      <c r="AQ6" s="289">
        <f>(AO6-AK6)/AK6</f>
        <v>5.7728119180633218E-2</v>
      </c>
      <c r="AR6" s="289"/>
      <c r="AS6" s="348">
        <v>93451.05</v>
      </c>
      <c r="AT6" s="348">
        <v>44040.15</v>
      </c>
      <c r="AU6" s="289">
        <f>(AS6-AO6)/AO6</f>
        <v>5.0616197183098587E-2</v>
      </c>
      <c r="AV6" s="289"/>
      <c r="AW6" s="342" t="e">
        <f>#REF!</f>
        <v>#REF!</v>
      </c>
      <c r="AX6" s="348" t="e">
        <f>AW6-AS6</f>
        <v>#REF!</v>
      </c>
      <c r="AY6" s="289" t="e">
        <f>(AW6-AS6)/AS6</f>
        <v>#REF!</v>
      </c>
      <c r="AZ6" s="339" t="s">
        <v>1852</v>
      </c>
    </row>
    <row r="7" spans="1:52" s="347" customFormat="1" ht="16.5" customHeight="1" x14ac:dyDescent="0.3">
      <c r="A7" s="347" t="s">
        <v>984</v>
      </c>
      <c r="B7" s="131">
        <v>5108</v>
      </c>
      <c r="C7" s="347" t="s">
        <v>945</v>
      </c>
      <c r="D7" s="348">
        <v>0</v>
      </c>
      <c r="E7" s="348">
        <v>0</v>
      </c>
      <c r="F7" s="289"/>
      <c r="G7" s="290"/>
      <c r="H7" s="348">
        <v>0</v>
      </c>
      <c r="I7" s="348">
        <v>0</v>
      </c>
      <c r="J7" s="289"/>
      <c r="K7" s="290"/>
      <c r="L7" s="348">
        <v>0</v>
      </c>
      <c r="M7" s="348">
        <v>0</v>
      </c>
      <c r="N7" s="289"/>
      <c r="O7" s="290"/>
      <c r="P7" s="348">
        <v>0</v>
      </c>
      <c r="Q7" s="348">
        <v>0</v>
      </c>
      <c r="R7" s="289"/>
      <c r="S7" s="290"/>
      <c r="T7" s="348">
        <v>0</v>
      </c>
      <c r="U7" s="348">
        <v>0</v>
      </c>
      <c r="V7" s="289"/>
      <c r="W7" s="290"/>
      <c r="X7" s="348">
        <v>0</v>
      </c>
      <c r="Y7" s="348">
        <v>0</v>
      </c>
      <c r="Z7" s="289"/>
      <c r="AA7" s="290"/>
      <c r="AB7" s="348">
        <v>9320.83</v>
      </c>
      <c r="AC7" s="348">
        <v>3841.69</v>
      </c>
      <c r="AD7" s="289"/>
      <c r="AE7" s="290"/>
      <c r="AF7" s="348">
        <v>10423.299999999999</v>
      </c>
      <c r="AG7" s="348">
        <v>10448.35</v>
      </c>
      <c r="AH7" s="348">
        <v>8731.99</v>
      </c>
      <c r="AI7" s="289">
        <f>(AG7-AB7)/AB7</f>
        <v>0.12096776789191525</v>
      </c>
      <c r="AJ7" s="289"/>
      <c r="AK7" s="348">
        <v>11016.29</v>
      </c>
      <c r="AL7" s="348">
        <v>8771.3799999999992</v>
      </c>
      <c r="AM7" s="289">
        <f t="shared" ref="AM7:AM21" si="0">(AK7-AG7)/AG7</f>
        <v>5.4356908028540436E-2</v>
      </c>
      <c r="AN7" s="289"/>
      <c r="AO7" s="348">
        <v>11655.216</v>
      </c>
      <c r="AP7" s="348">
        <v>5100</v>
      </c>
      <c r="AQ7" s="289">
        <f t="shared" ref="AQ7:AQ21" si="1">(AO7-AK7)/AK7</f>
        <v>5.7998291620863236E-2</v>
      </c>
      <c r="AR7" s="289"/>
      <c r="AS7" s="348">
        <v>11045.52</v>
      </c>
      <c r="AT7" s="348">
        <v>1289.3900000000001</v>
      </c>
      <c r="AU7" s="289">
        <f t="shared" ref="AU7:AU21" si="2">(AS7-AO7)/AO7</f>
        <v>-5.231099964170547E-2</v>
      </c>
      <c r="AV7" s="289"/>
      <c r="AW7" s="300" t="e">
        <f>#REF!</f>
        <v>#REF!</v>
      </c>
      <c r="AX7" s="348" t="e">
        <f t="shared" ref="AX7:AX21" si="3">AW7-AS7</f>
        <v>#REF!</v>
      </c>
      <c r="AY7" s="289" t="e">
        <f t="shared" ref="AY7:AY19" si="4">(AW7-AS7)/AS7</f>
        <v>#REF!</v>
      </c>
      <c r="AZ7" s="339"/>
    </row>
    <row r="8" spans="1:52" s="64" customFormat="1" x14ac:dyDescent="0.25">
      <c r="A8" s="147"/>
      <c r="B8" s="147"/>
      <c r="C8" s="147" t="s">
        <v>26</v>
      </c>
      <c r="D8" s="148">
        <f>SUM(D6:D7)</f>
        <v>51600</v>
      </c>
      <c r="E8" s="148">
        <f>SUM(E6:E7)</f>
        <v>51600</v>
      </c>
      <c r="F8" s="149">
        <v>6.5000000000000002E-2</v>
      </c>
      <c r="G8" s="147"/>
      <c r="H8" s="148">
        <f>SUM(H6:H7)</f>
        <v>54830</v>
      </c>
      <c r="I8" s="148">
        <f>SUM(I6:I7)</f>
        <v>54830</v>
      </c>
      <c r="J8" s="149">
        <v>6.5000000000000002E-2</v>
      </c>
      <c r="K8" s="147"/>
      <c r="L8" s="148">
        <f>SUM(L6:L7)</f>
        <v>58392.23</v>
      </c>
      <c r="M8" s="148">
        <f>SUM(M6:M7)</f>
        <v>56559.19</v>
      </c>
      <c r="N8" s="149">
        <v>6.5000000000000002E-2</v>
      </c>
      <c r="O8" s="147"/>
      <c r="P8" s="148">
        <f>SUM(P6:P7)</f>
        <v>57804.98</v>
      </c>
      <c r="Q8" s="148">
        <f>SUM(Q6:Q7)</f>
        <v>61793.24</v>
      </c>
      <c r="R8" s="149">
        <v>6.5000000000000002E-2</v>
      </c>
      <c r="S8" s="147"/>
      <c r="T8" s="148">
        <f>SUM(T6:T7)</f>
        <v>62757.45</v>
      </c>
      <c r="U8" s="148">
        <f>SUM(U6:U7)</f>
        <v>62757.599999999999</v>
      </c>
      <c r="V8" s="149">
        <v>6.5000000000000002E-2</v>
      </c>
      <c r="W8" s="147"/>
      <c r="X8" s="148">
        <f>SUM(X6:X7)</f>
        <v>67320.899999999994</v>
      </c>
      <c r="Y8" s="148">
        <f>SUM(Y6:Y7)</f>
        <v>67320.899999999994</v>
      </c>
      <c r="Z8" s="149">
        <f>(X8-T8)/T8</f>
        <v>7.2715669613727094E-2</v>
      </c>
      <c r="AA8" s="147"/>
      <c r="AB8" s="148">
        <f>SUM(AB6:AB7)</f>
        <v>79438.48</v>
      </c>
      <c r="AC8" s="148">
        <f>SUM(AC6:AC7)</f>
        <v>73959.34</v>
      </c>
      <c r="AD8" s="149">
        <f>(AB8-X8)/X8</f>
        <v>0.17999729653049801</v>
      </c>
      <c r="AE8" s="147"/>
      <c r="AF8" s="150">
        <f>SUM(AF6:AF7)</f>
        <v>83731.680000000008</v>
      </c>
      <c r="AG8" s="279">
        <f>SUM(AG6:AG7)</f>
        <v>90177.33</v>
      </c>
      <c r="AH8" s="148">
        <f>SUM(AH6:AH7)</f>
        <v>88460.97</v>
      </c>
      <c r="AI8" s="149">
        <f t="shared" ref="AI8:AI18" si="5">(AG8-AB8)/AB8</f>
        <v>0.13518448489950974</v>
      </c>
      <c r="AJ8" s="149"/>
      <c r="AK8" s="148">
        <f>SUM(AK6:AK7)</f>
        <v>95110.489999999991</v>
      </c>
      <c r="AL8" s="148">
        <f>SUM(AL6:AL7)</f>
        <v>92543.38</v>
      </c>
      <c r="AM8" s="149">
        <f t="shared" si="0"/>
        <v>5.4705101603695613E-2</v>
      </c>
      <c r="AN8" s="149"/>
      <c r="AO8" s="148">
        <f>SUM(AO6:AO7)</f>
        <v>100604.016</v>
      </c>
      <c r="AP8" s="148">
        <f>SUM(AP6:AP7)</f>
        <v>94048.8</v>
      </c>
      <c r="AQ8" s="149">
        <f t="shared" si="1"/>
        <v>5.7759412237283321E-2</v>
      </c>
      <c r="AR8" s="149"/>
      <c r="AS8" s="148">
        <f>SUM(AS6:AS7)</f>
        <v>104496.57</v>
      </c>
      <c r="AT8" s="148">
        <f>SUM(AT6:AT7)</f>
        <v>45329.54</v>
      </c>
      <c r="AU8" s="149">
        <f t="shared" si="2"/>
        <v>3.8691835125150509E-2</v>
      </c>
      <c r="AV8" s="149"/>
      <c r="AW8" s="150" t="e">
        <f>SUM(AW6:AW7)</f>
        <v>#REF!</v>
      </c>
      <c r="AX8" s="148" t="e">
        <f t="shared" si="3"/>
        <v>#REF!</v>
      </c>
      <c r="AY8" s="149" t="e">
        <f>(AW8-AS8)/AS8</f>
        <v>#REF!</v>
      </c>
      <c r="AZ8" s="147"/>
    </row>
    <row r="9" spans="1:52" x14ac:dyDescent="0.25"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N9" s="289"/>
      <c r="AO9" s="62"/>
      <c r="AP9" s="62"/>
      <c r="AQ9" s="289"/>
      <c r="AR9" s="289"/>
      <c r="AS9" s="62"/>
      <c r="AT9" s="62"/>
      <c r="AU9" s="289"/>
      <c r="AV9" s="289"/>
      <c r="AX9" s="62"/>
      <c r="AY9" s="289"/>
    </row>
    <row r="10" spans="1:52" x14ac:dyDescent="0.25">
      <c r="C10" s="61" t="s">
        <v>166</v>
      </c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136"/>
      <c r="AG10" s="136"/>
      <c r="AH10" s="62"/>
      <c r="AI10" s="139"/>
      <c r="AJ10" s="38"/>
      <c r="AK10" s="62"/>
      <c r="AL10" s="62"/>
      <c r="AM10" s="289"/>
      <c r="AN10" s="289"/>
      <c r="AO10" s="62"/>
      <c r="AP10" s="62"/>
      <c r="AQ10" s="289"/>
      <c r="AR10" s="289"/>
      <c r="AS10" s="62"/>
      <c r="AT10" s="62"/>
      <c r="AU10" s="289"/>
      <c r="AV10" s="289"/>
      <c r="AX10" s="62"/>
      <c r="AY10" s="289"/>
      <c r="AZ10" s="61"/>
    </row>
    <row r="11" spans="1:52" s="135" customFormat="1" ht="16.5" customHeight="1" x14ac:dyDescent="0.3">
      <c r="A11" s="135" t="s">
        <v>211</v>
      </c>
      <c r="B11" s="138" t="s">
        <v>1216</v>
      </c>
      <c r="C11" s="135" t="s">
        <v>1217</v>
      </c>
      <c r="D11" s="168">
        <v>4644.32</v>
      </c>
      <c r="E11" s="168">
        <v>5161.3999999999996</v>
      </c>
      <c r="F11" s="139"/>
      <c r="G11" s="137"/>
      <c r="H11" s="168">
        <v>2739</v>
      </c>
      <c r="I11" s="168">
        <v>4069.75</v>
      </c>
      <c r="J11" s="139"/>
      <c r="K11" s="137"/>
      <c r="L11" s="168">
        <v>4070</v>
      </c>
      <c r="M11" s="168">
        <v>4120</v>
      </c>
      <c r="N11" s="139"/>
      <c r="O11" s="137"/>
      <c r="P11" s="168">
        <v>4070</v>
      </c>
      <c r="Q11" s="168">
        <v>3370</v>
      </c>
      <c r="R11" s="139"/>
      <c r="S11" s="137"/>
      <c r="T11" s="168">
        <v>4896</v>
      </c>
      <c r="U11" s="168">
        <v>4896.68</v>
      </c>
      <c r="V11" s="139"/>
      <c r="W11" s="137"/>
      <c r="X11" s="168">
        <v>5518</v>
      </c>
      <c r="Y11" s="168">
        <v>5518</v>
      </c>
      <c r="Z11" s="139">
        <v>0.12704248366013071</v>
      </c>
      <c r="AA11" s="137"/>
      <c r="AB11" s="168">
        <v>6220</v>
      </c>
      <c r="AC11" s="168">
        <v>6220</v>
      </c>
      <c r="AD11" s="139">
        <v>0.12722000724900326</v>
      </c>
      <c r="AE11" s="137"/>
      <c r="AF11" s="168">
        <v>7000</v>
      </c>
      <c r="AG11" s="168">
        <v>7000</v>
      </c>
      <c r="AH11" s="168">
        <v>6250.33</v>
      </c>
      <c r="AI11" s="139">
        <f t="shared" si="5"/>
        <v>0.12540192926045016</v>
      </c>
      <c r="AJ11" s="139"/>
      <c r="AK11" s="348">
        <v>7000</v>
      </c>
      <c r="AL11" s="348">
        <v>6437.66</v>
      </c>
      <c r="AM11" s="289">
        <f t="shared" si="0"/>
        <v>0</v>
      </c>
      <c r="AN11" s="289"/>
      <c r="AO11" s="291">
        <v>6700</v>
      </c>
      <c r="AP11" s="291">
        <v>6630.34</v>
      </c>
      <c r="AQ11" s="289">
        <f t="shared" si="1"/>
        <v>-4.2857142857142858E-2</v>
      </c>
      <c r="AR11" s="289"/>
      <c r="AS11" s="348">
        <v>6958.67</v>
      </c>
      <c r="AT11" s="348">
        <v>6958.67</v>
      </c>
      <c r="AU11" s="289">
        <f t="shared" si="2"/>
        <v>3.8607462686567173E-2</v>
      </c>
      <c r="AV11" s="289"/>
      <c r="AW11" s="108">
        <v>7270.67</v>
      </c>
      <c r="AX11" s="348">
        <f t="shared" si="3"/>
        <v>312</v>
      </c>
      <c r="AY11" s="289">
        <f t="shared" si="4"/>
        <v>4.4836154035182013E-2</v>
      </c>
      <c r="AZ11" s="339" t="s">
        <v>1554</v>
      </c>
    </row>
    <row r="12" spans="1:52" s="347" customFormat="1" ht="16.5" customHeight="1" x14ac:dyDescent="0.3">
      <c r="A12" s="347" t="s">
        <v>212</v>
      </c>
      <c r="B12" s="349" t="s">
        <v>185</v>
      </c>
      <c r="C12" s="347" t="s">
        <v>1113</v>
      </c>
      <c r="D12" s="348">
        <v>1500</v>
      </c>
      <c r="E12" s="348">
        <v>1340.16</v>
      </c>
      <c r="F12" s="289"/>
      <c r="G12" s="290"/>
      <c r="H12" s="348">
        <v>1500</v>
      </c>
      <c r="I12" s="348">
        <v>350</v>
      </c>
      <c r="J12" s="289"/>
      <c r="K12" s="290"/>
      <c r="L12" s="348">
        <v>650</v>
      </c>
      <c r="M12" s="348">
        <v>462.65</v>
      </c>
      <c r="N12" s="289"/>
      <c r="O12" s="290"/>
      <c r="P12" s="348">
        <v>1650</v>
      </c>
      <c r="Q12" s="348">
        <v>605</v>
      </c>
      <c r="R12" s="289"/>
      <c r="S12" s="290"/>
      <c r="T12" s="348">
        <v>1000</v>
      </c>
      <c r="U12" s="348">
        <v>290</v>
      </c>
      <c r="V12" s="289"/>
      <c r="W12" s="290"/>
      <c r="X12" s="348">
        <v>1000</v>
      </c>
      <c r="Y12" s="348">
        <v>989</v>
      </c>
      <c r="Z12" s="289">
        <v>0</v>
      </c>
      <c r="AA12" s="290"/>
      <c r="AB12" s="348">
        <v>1000</v>
      </c>
      <c r="AC12" s="348">
        <v>0</v>
      </c>
      <c r="AD12" s="289">
        <v>0</v>
      </c>
      <c r="AE12" s="290"/>
      <c r="AF12" s="348">
        <v>1000</v>
      </c>
      <c r="AG12" s="348">
        <v>1000</v>
      </c>
      <c r="AH12" s="348">
        <v>0</v>
      </c>
      <c r="AI12" s="289">
        <f t="shared" si="5"/>
        <v>0</v>
      </c>
      <c r="AJ12" s="289"/>
      <c r="AK12" s="348">
        <v>1000</v>
      </c>
      <c r="AL12" s="348">
        <v>290</v>
      </c>
      <c r="AM12" s="289">
        <f t="shared" si="0"/>
        <v>0</v>
      </c>
      <c r="AN12" s="289"/>
      <c r="AO12" s="348">
        <v>500</v>
      </c>
      <c r="AP12" s="348">
        <v>0</v>
      </c>
      <c r="AQ12" s="289">
        <f t="shared" si="1"/>
        <v>-0.5</v>
      </c>
      <c r="AR12" s="289"/>
      <c r="AS12" s="348">
        <v>300</v>
      </c>
      <c r="AT12" s="348">
        <v>0</v>
      </c>
      <c r="AU12" s="289">
        <f t="shared" si="2"/>
        <v>-0.4</v>
      </c>
      <c r="AV12" s="289"/>
      <c r="AW12" s="342">
        <v>300</v>
      </c>
      <c r="AX12" s="348">
        <f t="shared" si="3"/>
        <v>0</v>
      </c>
      <c r="AY12" s="289">
        <f t="shared" si="4"/>
        <v>0</v>
      </c>
      <c r="AZ12" s="339" t="s">
        <v>1555</v>
      </c>
    </row>
    <row r="13" spans="1:52" s="347" customFormat="1" ht="16.5" customHeight="1" x14ac:dyDescent="0.3">
      <c r="A13" s="347" t="s">
        <v>213</v>
      </c>
      <c r="B13" s="349" t="s">
        <v>187</v>
      </c>
      <c r="C13" s="347" t="s">
        <v>1203</v>
      </c>
      <c r="D13" s="348">
        <v>50</v>
      </c>
      <c r="E13" s="348">
        <v>0</v>
      </c>
      <c r="F13" s="289"/>
      <c r="G13" s="290"/>
      <c r="H13" s="348">
        <v>50</v>
      </c>
      <c r="I13" s="348">
        <v>28.82</v>
      </c>
      <c r="J13" s="289"/>
      <c r="K13" s="290"/>
      <c r="L13" s="348">
        <v>50</v>
      </c>
      <c r="M13" s="348">
        <v>464.69</v>
      </c>
      <c r="N13" s="289"/>
      <c r="O13" s="290"/>
      <c r="P13" s="348">
        <v>50</v>
      </c>
      <c r="Q13" s="348">
        <v>-142.94</v>
      </c>
      <c r="R13" s="289"/>
      <c r="S13" s="290"/>
      <c r="T13" s="348">
        <v>50</v>
      </c>
      <c r="U13" s="348">
        <v>0</v>
      </c>
      <c r="V13" s="289"/>
      <c r="W13" s="290"/>
      <c r="X13" s="348">
        <v>50</v>
      </c>
      <c r="Y13" s="348">
        <v>0</v>
      </c>
      <c r="Z13" s="289">
        <v>0</v>
      </c>
      <c r="AA13" s="290"/>
      <c r="AB13" s="348">
        <v>50</v>
      </c>
      <c r="AC13" s="348">
        <v>30</v>
      </c>
      <c r="AD13" s="289">
        <v>0</v>
      </c>
      <c r="AE13" s="290"/>
      <c r="AF13" s="348">
        <v>50</v>
      </c>
      <c r="AG13" s="348">
        <v>50</v>
      </c>
      <c r="AH13" s="348">
        <v>0</v>
      </c>
      <c r="AI13" s="289">
        <f t="shared" si="5"/>
        <v>0</v>
      </c>
      <c r="AJ13" s="289"/>
      <c r="AK13" s="348">
        <v>50</v>
      </c>
      <c r="AL13" s="348">
        <v>0</v>
      </c>
      <c r="AM13" s="289">
        <f t="shared" si="0"/>
        <v>0</v>
      </c>
      <c r="AN13" s="289"/>
      <c r="AO13" s="348">
        <v>50</v>
      </c>
      <c r="AP13" s="348">
        <v>0</v>
      </c>
      <c r="AQ13" s="289">
        <f t="shared" si="1"/>
        <v>0</v>
      </c>
      <c r="AR13" s="289"/>
      <c r="AS13" s="348">
        <v>50</v>
      </c>
      <c r="AT13" s="348">
        <v>0</v>
      </c>
      <c r="AU13" s="289">
        <f t="shared" si="2"/>
        <v>0</v>
      </c>
      <c r="AV13" s="289"/>
      <c r="AW13" s="342">
        <v>0</v>
      </c>
      <c r="AX13" s="348">
        <f t="shared" si="3"/>
        <v>-50</v>
      </c>
      <c r="AY13" s="289">
        <f t="shared" si="4"/>
        <v>-1</v>
      </c>
      <c r="AZ13" s="339"/>
    </row>
    <row r="14" spans="1:52" s="347" customFormat="1" ht="16.5" customHeight="1" x14ac:dyDescent="0.3">
      <c r="A14" s="347" t="s">
        <v>214</v>
      </c>
      <c r="B14" s="349" t="s">
        <v>191</v>
      </c>
      <c r="C14" s="347" t="s">
        <v>1205</v>
      </c>
      <c r="D14" s="348">
        <v>75</v>
      </c>
      <c r="E14" s="348">
        <v>100.37</v>
      </c>
      <c r="F14" s="289"/>
      <c r="G14" s="290"/>
      <c r="H14" s="348">
        <v>75</v>
      </c>
      <c r="I14" s="348">
        <v>16.18</v>
      </c>
      <c r="J14" s="289"/>
      <c r="K14" s="290"/>
      <c r="L14" s="348">
        <v>75</v>
      </c>
      <c r="M14" s="348">
        <v>8.8699999999999992</v>
      </c>
      <c r="N14" s="289"/>
      <c r="O14" s="290"/>
      <c r="P14" s="348">
        <v>75</v>
      </c>
      <c r="Q14" s="348">
        <v>14.07</v>
      </c>
      <c r="R14" s="289"/>
      <c r="S14" s="290"/>
      <c r="T14" s="348">
        <v>50</v>
      </c>
      <c r="U14" s="348">
        <v>30.5</v>
      </c>
      <c r="V14" s="289"/>
      <c r="W14" s="290"/>
      <c r="X14" s="348">
        <v>50</v>
      </c>
      <c r="Y14" s="348">
        <v>24.07</v>
      </c>
      <c r="Z14" s="289">
        <v>0</v>
      </c>
      <c r="AA14" s="290"/>
      <c r="AB14" s="348">
        <v>50</v>
      </c>
      <c r="AC14" s="348">
        <v>13.69</v>
      </c>
      <c r="AD14" s="289">
        <v>0</v>
      </c>
      <c r="AE14" s="290"/>
      <c r="AF14" s="348">
        <v>50</v>
      </c>
      <c r="AG14" s="348">
        <v>50</v>
      </c>
      <c r="AH14" s="348">
        <v>23.9</v>
      </c>
      <c r="AI14" s="289">
        <f t="shared" si="5"/>
        <v>0</v>
      </c>
      <c r="AJ14" s="289"/>
      <c r="AK14" s="348">
        <v>50</v>
      </c>
      <c r="AL14" s="348">
        <v>24.89</v>
      </c>
      <c r="AM14" s="289">
        <f t="shared" si="0"/>
        <v>0</v>
      </c>
      <c r="AN14" s="289"/>
      <c r="AO14" s="348">
        <v>50</v>
      </c>
      <c r="AP14" s="348">
        <v>39.15</v>
      </c>
      <c r="AQ14" s="289">
        <f t="shared" si="1"/>
        <v>0</v>
      </c>
      <c r="AR14" s="289"/>
      <c r="AS14" s="348">
        <v>50</v>
      </c>
      <c r="AT14" s="348">
        <v>1.5</v>
      </c>
      <c r="AU14" s="289">
        <f t="shared" si="2"/>
        <v>0</v>
      </c>
      <c r="AV14" s="289"/>
      <c r="AW14" s="342">
        <v>80</v>
      </c>
      <c r="AX14" s="348">
        <f t="shared" si="3"/>
        <v>30</v>
      </c>
      <c r="AY14" s="289">
        <f t="shared" si="4"/>
        <v>0.6</v>
      </c>
      <c r="AZ14" s="339" t="s">
        <v>922</v>
      </c>
    </row>
    <row r="15" spans="1:52" s="347" customFormat="1" ht="16.5" customHeight="1" x14ac:dyDescent="0.3">
      <c r="A15" s="347" t="s">
        <v>215</v>
      </c>
      <c r="B15" s="349" t="s">
        <v>804</v>
      </c>
      <c r="C15" s="347" t="s">
        <v>1099</v>
      </c>
      <c r="D15" s="348">
        <v>75</v>
      </c>
      <c r="E15" s="348">
        <v>6.1</v>
      </c>
      <c r="F15" s="289"/>
      <c r="G15" s="290"/>
      <c r="H15" s="348">
        <v>75</v>
      </c>
      <c r="I15" s="348">
        <v>35.69</v>
      </c>
      <c r="J15" s="289"/>
      <c r="K15" s="290"/>
      <c r="L15" s="348">
        <v>75</v>
      </c>
      <c r="M15" s="348">
        <v>262.51</v>
      </c>
      <c r="N15" s="289"/>
      <c r="O15" s="290"/>
      <c r="P15" s="348">
        <v>75</v>
      </c>
      <c r="Q15" s="348">
        <v>0</v>
      </c>
      <c r="R15" s="289"/>
      <c r="S15" s="290"/>
      <c r="T15" s="348">
        <v>75</v>
      </c>
      <c r="U15" s="348">
        <v>200</v>
      </c>
      <c r="V15" s="289"/>
      <c r="W15" s="290"/>
      <c r="X15" s="348">
        <v>50</v>
      </c>
      <c r="Y15" s="348">
        <v>8</v>
      </c>
      <c r="Z15" s="289">
        <v>-0.33333333333333331</v>
      </c>
      <c r="AA15" s="290"/>
      <c r="AB15" s="348">
        <v>200</v>
      </c>
      <c r="AC15" s="348">
        <v>392.43</v>
      </c>
      <c r="AD15" s="289">
        <v>3</v>
      </c>
      <c r="AE15" s="290"/>
      <c r="AF15" s="348">
        <v>50</v>
      </c>
      <c r="AG15" s="348">
        <v>50</v>
      </c>
      <c r="AH15" s="348">
        <v>0</v>
      </c>
      <c r="AI15" s="289">
        <f t="shared" si="5"/>
        <v>-0.75</v>
      </c>
      <c r="AJ15" s="289"/>
      <c r="AK15" s="348">
        <v>50</v>
      </c>
      <c r="AL15" s="348">
        <v>283.7</v>
      </c>
      <c r="AM15" s="289">
        <f t="shared" si="0"/>
        <v>0</v>
      </c>
      <c r="AN15" s="289"/>
      <c r="AO15" s="348">
        <v>250</v>
      </c>
      <c r="AP15" s="348">
        <v>36.94</v>
      </c>
      <c r="AQ15" s="289">
        <f t="shared" si="1"/>
        <v>4</v>
      </c>
      <c r="AR15" s="289"/>
      <c r="AS15" s="348">
        <v>300</v>
      </c>
      <c r="AT15" s="348">
        <v>480</v>
      </c>
      <c r="AU15" s="289">
        <f t="shared" si="2"/>
        <v>0.2</v>
      </c>
      <c r="AV15" s="289"/>
      <c r="AW15" s="342">
        <v>250</v>
      </c>
      <c r="AX15" s="348">
        <f t="shared" si="3"/>
        <v>-50</v>
      </c>
      <c r="AY15" s="289">
        <f t="shared" si="4"/>
        <v>-0.16666666666666666</v>
      </c>
      <c r="AZ15" s="339" t="s">
        <v>1649</v>
      </c>
    </row>
    <row r="16" spans="1:52" s="347" customFormat="1" ht="16.5" customHeight="1" x14ac:dyDescent="0.3">
      <c r="A16" s="347" t="s">
        <v>216</v>
      </c>
      <c r="B16" s="349" t="s">
        <v>1218</v>
      </c>
      <c r="C16" s="347" t="s">
        <v>1219</v>
      </c>
      <c r="D16" s="348">
        <v>200</v>
      </c>
      <c r="E16" s="348">
        <v>0</v>
      </c>
      <c r="F16" s="289"/>
      <c r="G16" s="290"/>
      <c r="H16" s="348">
        <v>200</v>
      </c>
      <c r="I16" s="348">
        <v>0</v>
      </c>
      <c r="J16" s="289"/>
      <c r="K16" s="290"/>
      <c r="L16" s="348">
        <v>200</v>
      </c>
      <c r="M16" s="348">
        <v>106.33</v>
      </c>
      <c r="N16" s="289"/>
      <c r="O16" s="290"/>
      <c r="P16" s="348">
        <v>200</v>
      </c>
      <c r="Q16" s="348">
        <v>200</v>
      </c>
      <c r="R16" s="289"/>
      <c r="S16" s="290"/>
      <c r="T16" s="348">
        <v>200</v>
      </c>
      <c r="U16" s="348">
        <v>0</v>
      </c>
      <c r="V16" s="289"/>
      <c r="W16" s="290"/>
      <c r="X16" s="348">
        <v>200</v>
      </c>
      <c r="Y16" s="348">
        <v>0</v>
      </c>
      <c r="Z16" s="289">
        <v>0</v>
      </c>
      <c r="AA16" s="290"/>
      <c r="AB16" s="348">
        <v>200</v>
      </c>
      <c r="AC16" s="348">
        <v>0</v>
      </c>
      <c r="AD16" s="289">
        <v>0</v>
      </c>
      <c r="AE16" s="290"/>
      <c r="AF16" s="348">
        <v>200</v>
      </c>
      <c r="AG16" s="348">
        <v>200</v>
      </c>
      <c r="AH16" s="348">
        <v>152.01</v>
      </c>
      <c r="AI16" s="289">
        <f t="shared" si="5"/>
        <v>0</v>
      </c>
      <c r="AJ16" s="289"/>
      <c r="AK16" s="348">
        <v>200</v>
      </c>
      <c r="AL16" s="348">
        <v>0</v>
      </c>
      <c r="AM16" s="289">
        <f t="shared" si="0"/>
        <v>0</v>
      </c>
      <c r="AN16" s="289"/>
      <c r="AO16" s="348">
        <v>200</v>
      </c>
      <c r="AP16" s="348">
        <v>0</v>
      </c>
      <c r="AQ16" s="289">
        <f t="shared" si="1"/>
        <v>0</v>
      </c>
      <c r="AR16" s="289"/>
      <c r="AS16" s="348">
        <v>200</v>
      </c>
      <c r="AT16" s="348"/>
      <c r="AU16" s="289">
        <f t="shared" si="2"/>
        <v>0</v>
      </c>
      <c r="AV16" s="289"/>
      <c r="AW16" s="342">
        <v>200</v>
      </c>
      <c r="AX16" s="348">
        <f t="shared" si="3"/>
        <v>0</v>
      </c>
      <c r="AY16" s="289">
        <f t="shared" si="4"/>
        <v>0</v>
      </c>
      <c r="AZ16" s="339" t="s">
        <v>217</v>
      </c>
    </row>
    <row r="17" spans="1:52" s="347" customFormat="1" ht="16.5" customHeight="1" x14ac:dyDescent="0.3">
      <c r="A17" s="347" t="s">
        <v>218</v>
      </c>
      <c r="B17" s="349" t="s">
        <v>199</v>
      </c>
      <c r="C17" s="347" t="s">
        <v>1209</v>
      </c>
      <c r="D17" s="348">
        <v>1000</v>
      </c>
      <c r="E17" s="348">
        <v>946.29</v>
      </c>
      <c r="F17" s="289"/>
      <c r="G17" s="290"/>
      <c r="H17" s="348">
        <v>1000</v>
      </c>
      <c r="I17" s="348">
        <v>1134.18</v>
      </c>
      <c r="J17" s="289"/>
      <c r="K17" s="290"/>
      <c r="L17" s="348">
        <v>500</v>
      </c>
      <c r="M17" s="348">
        <v>0</v>
      </c>
      <c r="N17" s="289"/>
      <c r="O17" s="290"/>
      <c r="P17" s="348">
        <v>800</v>
      </c>
      <c r="Q17" s="348">
        <v>567.73</v>
      </c>
      <c r="R17" s="289"/>
      <c r="S17" s="290"/>
      <c r="T17" s="348">
        <v>800</v>
      </c>
      <c r="U17" s="348">
        <v>689.1</v>
      </c>
      <c r="V17" s="289"/>
      <c r="W17" s="290"/>
      <c r="X17" s="348">
        <v>800</v>
      </c>
      <c r="Y17" s="348">
        <v>1189.5999999999999</v>
      </c>
      <c r="Z17" s="289">
        <v>0</v>
      </c>
      <c r="AA17" s="290"/>
      <c r="AB17" s="348">
        <v>800</v>
      </c>
      <c r="AC17" s="348">
        <v>80.650000000000006</v>
      </c>
      <c r="AD17" s="289">
        <v>0</v>
      </c>
      <c r="AE17" s="290"/>
      <c r="AF17" s="348">
        <v>800</v>
      </c>
      <c r="AG17" s="348">
        <v>800</v>
      </c>
      <c r="AH17" s="348">
        <v>0</v>
      </c>
      <c r="AI17" s="289">
        <f t="shared" si="5"/>
        <v>0</v>
      </c>
      <c r="AJ17" s="289"/>
      <c r="AK17" s="348">
        <v>800</v>
      </c>
      <c r="AL17" s="348">
        <v>636.64</v>
      </c>
      <c r="AM17" s="289">
        <f t="shared" si="0"/>
        <v>0</v>
      </c>
      <c r="AN17" s="289"/>
      <c r="AO17" s="348">
        <v>1200</v>
      </c>
      <c r="AP17" s="348">
        <v>0</v>
      </c>
      <c r="AQ17" s="289">
        <f t="shared" si="1"/>
        <v>0.5</v>
      </c>
      <c r="AR17" s="289"/>
      <c r="AS17" s="348">
        <v>1000</v>
      </c>
      <c r="AT17" s="348"/>
      <c r="AU17" s="289">
        <f t="shared" si="2"/>
        <v>-0.16666666666666666</v>
      </c>
      <c r="AV17" s="289"/>
      <c r="AW17" s="342">
        <v>800</v>
      </c>
      <c r="AX17" s="348">
        <f t="shared" si="3"/>
        <v>-200</v>
      </c>
      <c r="AY17" s="289">
        <f t="shared" si="4"/>
        <v>-0.2</v>
      </c>
      <c r="AZ17" s="339" t="s">
        <v>1808</v>
      </c>
    </row>
    <row r="18" spans="1:52" s="347" customFormat="1" ht="16.5" customHeight="1" x14ac:dyDescent="0.3">
      <c r="A18" s="347" t="s">
        <v>219</v>
      </c>
      <c r="B18" s="349" t="s">
        <v>201</v>
      </c>
      <c r="C18" s="347" t="s">
        <v>1199</v>
      </c>
      <c r="D18" s="348">
        <v>60</v>
      </c>
      <c r="E18" s="348">
        <v>50</v>
      </c>
      <c r="F18" s="289"/>
      <c r="G18" s="290"/>
      <c r="H18" s="348">
        <v>60</v>
      </c>
      <c r="I18" s="348">
        <v>20</v>
      </c>
      <c r="J18" s="289"/>
      <c r="K18" s="290"/>
      <c r="L18" s="348">
        <v>60</v>
      </c>
      <c r="M18" s="348">
        <v>70</v>
      </c>
      <c r="N18" s="289"/>
      <c r="O18" s="290"/>
      <c r="P18" s="348">
        <v>60</v>
      </c>
      <c r="Q18" s="348">
        <v>70</v>
      </c>
      <c r="R18" s="289"/>
      <c r="S18" s="290"/>
      <c r="T18" s="348">
        <v>100</v>
      </c>
      <c r="U18" s="348">
        <v>95</v>
      </c>
      <c r="V18" s="289"/>
      <c r="W18" s="290"/>
      <c r="X18" s="348">
        <v>100</v>
      </c>
      <c r="Y18" s="348">
        <v>95</v>
      </c>
      <c r="Z18" s="289">
        <v>0</v>
      </c>
      <c r="AA18" s="290"/>
      <c r="AB18" s="348">
        <v>100</v>
      </c>
      <c r="AC18" s="348">
        <v>70</v>
      </c>
      <c r="AD18" s="289">
        <v>0</v>
      </c>
      <c r="AE18" s="290"/>
      <c r="AF18" s="348">
        <v>100</v>
      </c>
      <c r="AG18" s="348">
        <v>100</v>
      </c>
      <c r="AH18" s="348">
        <v>70</v>
      </c>
      <c r="AI18" s="289">
        <f t="shared" si="5"/>
        <v>0</v>
      </c>
      <c r="AJ18" s="289"/>
      <c r="AK18" s="348">
        <v>100</v>
      </c>
      <c r="AL18" s="348">
        <v>70</v>
      </c>
      <c r="AM18" s="289">
        <f t="shared" si="0"/>
        <v>0</v>
      </c>
      <c r="AN18" s="289"/>
      <c r="AO18" s="348">
        <v>70</v>
      </c>
      <c r="AP18" s="348">
        <v>50</v>
      </c>
      <c r="AQ18" s="289">
        <f t="shared" si="1"/>
        <v>-0.3</v>
      </c>
      <c r="AR18" s="289"/>
      <c r="AS18" s="348">
        <v>70</v>
      </c>
      <c r="AT18" s="348">
        <v>50</v>
      </c>
      <c r="AU18" s="289">
        <f t="shared" si="2"/>
        <v>0</v>
      </c>
      <c r="AV18" s="289"/>
      <c r="AW18" s="342">
        <v>70</v>
      </c>
      <c r="AX18" s="348">
        <f t="shared" si="3"/>
        <v>0</v>
      </c>
      <c r="AY18" s="289">
        <f t="shared" si="4"/>
        <v>0</v>
      </c>
      <c r="AZ18" s="339" t="s">
        <v>220</v>
      </c>
    </row>
    <row r="19" spans="1:52" s="64" customFormat="1" x14ac:dyDescent="0.25">
      <c r="A19" s="142"/>
      <c r="B19" s="142"/>
      <c r="C19" s="142" t="s">
        <v>168</v>
      </c>
      <c r="D19" s="143">
        <f>SUM(D11:D18)</f>
        <v>7604.32</v>
      </c>
      <c r="E19" s="143">
        <f>SUM(E11:E18)</f>
        <v>7604.32</v>
      </c>
      <c r="F19" s="144">
        <v>-3.3E-3</v>
      </c>
      <c r="G19" s="142"/>
      <c r="H19" s="143">
        <f>SUM(H11:H18)</f>
        <v>5699</v>
      </c>
      <c r="I19" s="143">
        <f>SUM(I11:I18)</f>
        <v>5654.62</v>
      </c>
      <c r="J19" s="144">
        <v>-3.3E-3</v>
      </c>
      <c r="K19" s="142"/>
      <c r="L19" s="143">
        <f>SUM(L11:L18)</f>
        <v>5680</v>
      </c>
      <c r="M19" s="143">
        <f>SUM(M11:M18)</f>
        <v>5495.0499999999993</v>
      </c>
      <c r="N19" s="144">
        <v>-3.3E-3</v>
      </c>
      <c r="O19" s="142"/>
      <c r="P19" s="143">
        <f>SUM(P11:P18)</f>
        <v>6980</v>
      </c>
      <c r="Q19" s="143">
        <f>SUM(Q11:Q18)</f>
        <v>4683.8600000000006</v>
      </c>
      <c r="R19" s="144">
        <v>-3.3E-3</v>
      </c>
      <c r="S19" s="142"/>
      <c r="T19" s="143">
        <f>SUM(T11:T18)</f>
        <v>7171</v>
      </c>
      <c r="U19" s="143">
        <f>SUM(U11:U18)</f>
        <v>6201.2800000000007</v>
      </c>
      <c r="V19" s="144">
        <v>-3.3E-3</v>
      </c>
      <c r="W19" s="142"/>
      <c r="X19" s="143">
        <f>SUM(X11:X18)</f>
        <v>7768</v>
      </c>
      <c r="Y19" s="143">
        <f>SUM(Y11:Y18)</f>
        <v>7823.67</v>
      </c>
      <c r="Z19" s="145">
        <f>(X19-T19)/T19</f>
        <v>8.3251987170548047E-2</v>
      </c>
      <c r="AA19" s="142"/>
      <c r="AB19" s="143">
        <f>SUM(AB11:AB18)</f>
        <v>8620</v>
      </c>
      <c r="AC19" s="143">
        <f>SUM(AC11:AC18)</f>
        <v>6806.7699999999995</v>
      </c>
      <c r="AD19" s="144">
        <f>(AB19-X19)/X19</f>
        <v>0.10968074150360453</v>
      </c>
      <c r="AE19" s="142"/>
      <c r="AF19" s="143">
        <f>SUM(AF11:AF18)</f>
        <v>9250</v>
      </c>
      <c r="AG19" s="143">
        <f>SUM(AG11:AG18)</f>
        <v>9250</v>
      </c>
      <c r="AH19" s="143">
        <f>SUM(AH11:AH18)</f>
        <v>6496.24</v>
      </c>
      <c r="AI19" s="144">
        <f>(AG19-AB19)/AB19</f>
        <v>7.3085846867749424E-2</v>
      </c>
      <c r="AJ19" s="144"/>
      <c r="AK19" s="294">
        <f>SUM(AK11:AK18)</f>
        <v>9250</v>
      </c>
      <c r="AL19" s="294">
        <f>SUM(AL11:AL18)</f>
        <v>7742.89</v>
      </c>
      <c r="AM19" s="144">
        <f t="shared" si="0"/>
        <v>0</v>
      </c>
      <c r="AN19" s="144"/>
      <c r="AO19" s="294">
        <f>SUM(AO11:AO18)</f>
        <v>9020</v>
      </c>
      <c r="AP19" s="294">
        <f>SUM(AP11:AP18)</f>
        <v>6756.4299999999994</v>
      </c>
      <c r="AQ19" s="144">
        <f t="shared" si="1"/>
        <v>-2.4864864864864864E-2</v>
      </c>
      <c r="AR19" s="144"/>
      <c r="AS19" s="294">
        <f>SUM(AS11:AS18)</f>
        <v>8928.67</v>
      </c>
      <c r="AT19" s="294">
        <f>SUM(AT11:AT18)</f>
        <v>7490.17</v>
      </c>
      <c r="AU19" s="144">
        <f t="shared" si="2"/>
        <v>-1.012527716186252E-2</v>
      </c>
      <c r="AV19" s="144"/>
      <c r="AW19" s="146">
        <f>SUM(AW11:AW18)</f>
        <v>8970.67</v>
      </c>
      <c r="AX19" s="294">
        <f t="shared" si="3"/>
        <v>42</v>
      </c>
      <c r="AY19" s="144">
        <f t="shared" si="4"/>
        <v>4.7039480684133248E-3</v>
      </c>
      <c r="AZ19" s="142"/>
    </row>
    <row r="20" spans="1:52" s="135" customFormat="1" x14ac:dyDescent="0.25">
      <c r="D20" s="62"/>
      <c r="E20" s="62"/>
      <c r="F20" s="139"/>
      <c r="G20" s="137"/>
      <c r="H20" s="62"/>
      <c r="I20" s="62"/>
      <c r="J20" s="139"/>
      <c r="K20" s="137"/>
      <c r="L20" s="62"/>
      <c r="M20" s="62"/>
      <c r="N20" s="139"/>
      <c r="O20" s="137"/>
      <c r="P20" s="62"/>
      <c r="Q20" s="62"/>
      <c r="R20" s="139"/>
      <c r="S20" s="137"/>
      <c r="T20" s="62"/>
      <c r="U20" s="62"/>
      <c r="V20" s="139"/>
      <c r="W20" s="137"/>
      <c r="X20" s="62"/>
      <c r="Y20" s="62"/>
      <c r="Z20" s="139"/>
      <c r="AA20" s="137"/>
      <c r="AB20" s="62"/>
      <c r="AC20" s="62"/>
      <c r="AD20" s="139"/>
      <c r="AE20" s="137"/>
      <c r="AF20" s="62"/>
      <c r="AG20" s="62"/>
      <c r="AH20" s="62"/>
      <c r="AI20" s="139"/>
      <c r="AJ20" s="139"/>
      <c r="AK20" s="62"/>
      <c r="AL20" s="62"/>
      <c r="AM20" s="289"/>
      <c r="AN20" s="289"/>
      <c r="AO20" s="62"/>
      <c r="AP20" s="62"/>
      <c r="AQ20" s="289"/>
      <c r="AR20" s="289"/>
      <c r="AS20" s="62"/>
      <c r="AT20" s="62"/>
      <c r="AU20" s="289"/>
      <c r="AV20" s="289"/>
      <c r="AW20" s="136"/>
      <c r="AX20" s="62"/>
      <c r="AY20" s="289"/>
    </row>
    <row r="21" spans="1:52" s="64" customFormat="1" ht="12.75" x14ac:dyDescent="0.2">
      <c r="A21" s="151"/>
      <c r="B21" s="151"/>
      <c r="C21" s="156" t="s">
        <v>169</v>
      </c>
      <c r="D21" s="153">
        <f>D8+D19</f>
        <v>59204.32</v>
      </c>
      <c r="E21" s="153">
        <f>E8+E19</f>
        <v>59204.32</v>
      </c>
      <c r="F21" s="154">
        <v>5.8500000000000003E-2</v>
      </c>
      <c r="G21" s="151"/>
      <c r="H21" s="153">
        <f>H8+H19</f>
        <v>60529</v>
      </c>
      <c r="I21" s="153">
        <f>I8+I19</f>
        <v>60484.62</v>
      </c>
      <c r="J21" s="154">
        <v>5.8500000000000003E-2</v>
      </c>
      <c r="K21" s="151"/>
      <c r="L21" s="153">
        <f>L8+L19</f>
        <v>64072.23</v>
      </c>
      <c r="M21" s="153">
        <f>M8+M19</f>
        <v>62054.240000000005</v>
      </c>
      <c r="N21" s="154">
        <v>5.8500000000000003E-2</v>
      </c>
      <c r="O21" s="151"/>
      <c r="P21" s="153">
        <f>P8+P19</f>
        <v>64784.98</v>
      </c>
      <c r="Q21" s="153">
        <f>Q8+Q19</f>
        <v>66477.100000000006</v>
      </c>
      <c r="R21" s="154">
        <v>5.8500000000000003E-2</v>
      </c>
      <c r="S21" s="151"/>
      <c r="T21" s="153">
        <f>T8+T19</f>
        <v>69928.45</v>
      </c>
      <c r="U21" s="153">
        <f>U8+U19</f>
        <v>68958.880000000005</v>
      </c>
      <c r="V21" s="154">
        <v>5.8500000000000003E-2</v>
      </c>
      <c r="W21" s="151"/>
      <c r="X21" s="153">
        <f>X8+X19</f>
        <v>75088.899999999994</v>
      </c>
      <c r="Y21" s="153">
        <f>Y8+Y19</f>
        <v>75144.569999999992</v>
      </c>
      <c r="Z21" s="154">
        <f>(X21-T21)/T21</f>
        <v>7.3796144487687024E-2</v>
      </c>
      <c r="AA21" s="151"/>
      <c r="AB21" s="153">
        <f>AB8+AB19</f>
        <v>88058.48</v>
      </c>
      <c r="AC21" s="153">
        <f>AC8+AC19</f>
        <v>80766.11</v>
      </c>
      <c r="AD21" s="154">
        <f>(AB21-X21)/X21</f>
        <v>0.17272299900517923</v>
      </c>
      <c r="AE21" s="151"/>
      <c r="AF21" s="153">
        <f>AF8+AF19</f>
        <v>92981.680000000008</v>
      </c>
      <c r="AG21" s="280">
        <f>AG8+AG19</f>
        <v>99427.33</v>
      </c>
      <c r="AH21" s="153">
        <f>AH8+AH19</f>
        <v>94957.21</v>
      </c>
      <c r="AI21" s="154">
        <f>(AG21-AB21)/AB21</f>
        <v>0.12910568067947581</v>
      </c>
      <c r="AJ21" s="154"/>
      <c r="AK21" s="295">
        <f>AK8+AK19</f>
        <v>104360.48999999999</v>
      </c>
      <c r="AL21" s="295">
        <f>AL8+AL19</f>
        <v>100286.27</v>
      </c>
      <c r="AM21" s="154">
        <f t="shared" si="0"/>
        <v>4.9615734426339209E-2</v>
      </c>
      <c r="AN21" s="154"/>
      <c r="AO21" s="295">
        <f>AO8+AO19</f>
        <v>109624.016</v>
      </c>
      <c r="AP21" s="295">
        <f>AP8+AP19</f>
        <v>100805.23</v>
      </c>
      <c r="AQ21" s="154">
        <f t="shared" si="1"/>
        <v>5.0436003127237262E-2</v>
      </c>
      <c r="AR21" s="154"/>
      <c r="AS21" s="295">
        <f>AS8+AS19</f>
        <v>113425.24</v>
      </c>
      <c r="AT21" s="295">
        <f>AT8+AT19</f>
        <v>52819.71</v>
      </c>
      <c r="AU21" s="154">
        <f t="shared" si="2"/>
        <v>3.4675102579712111E-2</v>
      </c>
      <c r="AV21" s="154"/>
      <c r="AW21" s="153" t="e">
        <f>AW8+AW19</f>
        <v>#REF!</v>
      </c>
      <c r="AX21" s="295" t="e">
        <f t="shared" si="3"/>
        <v>#REF!</v>
      </c>
      <c r="AY21" s="154" t="e">
        <f>(AW21-AS21)/AS21</f>
        <v>#REF!</v>
      </c>
      <c r="AZ21" s="156"/>
    </row>
    <row r="22" spans="1:52" x14ac:dyDescent="0.25">
      <c r="D22" s="67"/>
      <c r="F22" s="139"/>
      <c r="H22" s="67"/>
      <c r="J22" s="139"/>
      <c r="L22" s="67"/>
      <c r="N22" s="139"/>
      <c r="P22" s="67"/>
      <c r="R22" s="139"/>
      <c r="T22" s="67"/>
      <c r="V22" s="38"/>
      <c r="X22" s="67"/>
      <c r="AB22" s="67"/>
      <c r="AF22" s="67"/>
      <c r="AG22" s="67"/>
      <c r="AK22" s="296"/>
      <c r="AO22" s="296"/>
      <c r="AS22" s="296"/>
    </row>
    <row r="23" spans="1:52" s="61" customFormat="1" ht="14.25" thickBot="1" x14ac:dyDescent="0.3">
      <c r="C23" s="61" t="s">
        <v>170</v>
      </c>
      <c r="D23" s="69"/>
      <c r="E23" s="68">
        <f>D21-E21</f>
        <v>0</v>
      </c>
      <c r="F23" s="139"/>
      <c r="G23" s="65"/>
      <c r="H23" s="69"/>
      <c r="I23" s="68">
        <f>H21-I21</f>
        <v>44.379999999997381</v>
      </c>
      <c r="J23" s="139"/>
      <c r="K23" s="65"/>
      <c r="L23" s="69"/>
      <c r="M23" s="68">
        <f>L21-M21</f>
        <v>2017.989999999998</v>
      </c>
      <c r="N23" s="139"/>
      <c r="O23" s="65"/>
      <c r="P23" s="69"/>
      <c r="Q23" s="68">
        <f>P21-Q21</f>
        <v>-1692.1200000000026</v>
      </c>
      <c r="R23" s="139"/>
      <c r="S23" s="65"/>
      <c r="T23" s="69"/>
      <c r="U23" s="68">
        <f>T21-U21</f>
        <v>969.56999999999243</v>
      </c>
      <c r="V23" s="38"/>
      <c r="W23" s="65"/>
      <c r="X23" s="69"/>
      <c r="Y23" s="68">
        <f>X21-Y21</f>
        <v>-55.669999999998254</v>
      </c>
      <c r="AA23" s="65"/>
      <c r="AB23" s="69"/>
      <c r="AC23" s="68">
        <f>AB21-AC21</f>
        <v>7292.3699999999953</v>
      </c>
      <c r="AE23" s="65"/>
      <c r="AF23" s="69"/>
      <c r="AG23" s="69"/>
      <c r="AH23" s="68">
        <f>AG21-AH21</f>
        <v>4470.1199999999953</v>
      </c>
      <c r="AK23" s="69"/>
      <c r="AL23" s="68">
        <f>AK21-AL21</f>
        <v>4074.2199999999866</v>
      </c>
      <c r="AO23" s="69"/>
      <c r="AP23" s="68">
        <f>AO21-AP21</f>
        <v>8818.7860000000073</v>
      </c>
      <c r="AS23" s="69"/>
      <c r="AT23" s="68">
        <f>AS21-AT21</f>
        <v>60605.530000000006</v>
      </c>
      <c r="AW23" s="70"/>
      <c r="AX23" s="70"/>
    </row>
    <row r="24" spans="1:52" ht="14.25" thickTop="1" x14ac:dyDescent="0.25">
      <c r="F24" s="139"/>
      <c r="J24" s="139"/>
      <c r="N24" s="139"/>
      <c r="R24" s="139"/>
      <c r="V24" s="38"/>
      <c r="AW24" s="163" t="s">
        <v>947</v>
      </c>
      <c r="AX24" s="164"/>
      <c r="AY24" s="165"/>
    </row>
    <row r="25" spans="1:52" x14ac:dyDescent="0.25">
      <c r="F25" s="139"/>
      <c r="J25" s="139"/>
      <c r="N25" s="139"/>
      <c r="R25" s="139"/>
      <c r="V25" s="38"/>
      <c r="AW25" s="166" t="s">
        <v>202</v>
      </c>
      <c r="AX25" s="2"/>
      <c r="AY25" s="215" t="e">
        <f>AW8*0.0145</f>
        <v>#REF!</v>
      </c>
    </row>
    <row r="26" spans="1:52" x14ac:dyDescent="0.25">
      <c r="F26" s="139"/>
      <c r="J26" s="139"/>
      <c r="N26" s="139"/>
      <c r="R26" s="139"/>
      <c r="V26" s="38"/>
      <c r="AW26" s="134" t="s">
        <v>203</v>
      </c>
      <c r="AX26" s="2"/>
      <c r="AY26" s="215" t="e">
        <f>AW8*0.0009</f>
        <v>#REF!</v>
      </c>
    </row>
    <row r="27" spans="1:52" x14ac:dyDescent="0.25">
      <c r="F27" s="139"/>
      <c r="J27" s="139"/>
      <c r="N27" s="139"/>
      <c r="R27" s="139"/>
      <c r="V27" s="38"/>
      <c r="AW27" s="134" t="s">
        <v>204</v>
      </c>
      <c r="AX27" s="2"/>
      <c r="AY27" s="215" t="e">
        <f>AW8*0.001</f>
        <v>#REF!</v>
      </c>
    </row>
    <row r="28" spans="1:52" x14ac:dyDescent="0.25">
      <c r="F28" s="139"/>
      <c r="J28" s="139"/>
      <c r="N28" s="139"/>
      <c r="R28" s="139"/>
      <c r="V28" s="38"/>
      <c r="AW28" s="134" t="s">
        <v>205</v>
      </c>
      <c r="AX28" s="2"/>
      <c r="AY28" s="215" t="e">
        <f>#REF!</f>
        <v>#REF!</v>
      </c>
    </row>
    <row r="29" spans="1:52" x14ac:dyDescent="0.25">
      <c r="F29" s="139"/>
      <c r="J29" s="139"/>
      <c r="N29" s="139"/>
      <c r="R29" s="139"/>
      <c r="V29" s="38"/>
      <c r="AW29" s="134" t="s">
        <v>923</v>
      </c>
      <c r="AX29" s="2"/>
      <c r="AY29" s="218">
        <f>'Health Ins'!L14</f>
        <v>20727</v>
      </c>
      <c r="AZ29" s="197"/>
    </row>
    <row r="30" spans="1:52" x14ac:dyDescent="0.25">
      <c r="F30" s="139"/>
      <c r="J30" s="139"/>
      <c r="N30" s="139"/>
      <c r="R30" s="139"/>
      <c r="V30" s="38"/>
      <c r="AW30" s="158"/>
      <c r="AX30" s="160"/>
      <c r="AY30" s="217" t="e">
        <f>SUM(AY25:AY29)</f>
        <v>#REF!</v>
      </c>
      <c r="AZ30" s="196"/>
    </row>
    <row r="31" spans="1:52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</row>
    <row r="32" spans="1:52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W32" s="300" t="e">
        <f>-AW7</f>
        <v>#REF!</v>
      </c>
      <c r="AX32" s="292" t="s">
        <v>1083</v>
      </c>
    </row>
    <row r="33" spans="4:45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296" t="s">
        <v>1128</v>
      </c>
      <c r="E122" s="135">
        <v>30.35</v>
      </c>
      <c r="F122" s="135">
        <v>25</v>
      </c>
      <c r="G122" s="290"/>
      <c r="H122" s="296"/>
      <c r="I122" s="287"/>
      <c r="J122" s="28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3" fitToHeight="3" orientation="landscape" r:id="rId1"/>
  <headerFooter alignWithMargins="0">
    <oddHeader>&amp;C&amp;"-,Bold"Proposed Budget &amp; Analysis Report for FY22</oddHeader>
    <oddFooter>&amp;C&amp;D&amp;T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J366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11" sqref="F11"/>
    </sheetView>
  </sheetViews>
  <sheetFormatPr defaultRowHeight="13.5" x14ac:dyDescent="0.25"/>
  <cols>
    <col min="1" max="1" width="19" style="106" customWidth="1"/>
    <col min="2" max="2" width="5" style="106" customWidth="1"/>
    <col min="3" max="3" width="25.7109375" style="106" customWidth="1"/>
    <col min="4" max="4" width="9.5703125" style="135" bestFit="1" customWidth="1"/>
    <col min="5" max="5" width="9.28515625" style="135" customWidth="1"/>
    <col min="6" max="6" width="8" style="135" bestFit="1" customWidth="1"/>
    <col min="7" max="7" width="2.42578125" style="135" customWidth="1"/>
    <col min="8" max="8" width="9.5703125" style="135" bestFit="1" customWidth="1"/>
    <col min="9" max="9" width="10.140625" style="135" bestFit="1" customWidth="1"/>
    <col min="10" max="10" width="8.5703125" style="135" bestFit="1" customWidth="1"/>
    <col min="11" max="11" width="2.42578125" style="135" customWidth="1"/>
    <col min="12" max="12" width="9.5703125" style="135" bestFit="1" customWidth="1"/>
    <col min="13" max="13" width="10.140625" style="135" bestFit="1" customWidth="1"/>
    <col min="14" max="14" width="6.140625" style="135" bestFit="1" customWidth="1"/>
    <col min="15" max="15" width="2.42578125" style="135" customWidth="1"/>
    <col min="16" max="16" width="9.5703125" style="135" bestFit="1" customWidth="1"/>
    <col min="17" max="17" width="10.140625" style="135" bestFit="1" customWidth="1"/>
    <col min="18" max="18" width="7.140625" style="135" bestFit="1" customWidth="1"/>
    <col min="19" max="19" width="2.42578125" style="135" customWidth="1"/>
    <col min="20" max="20" width="9.5703125" style="106" bestFit="1" customWidth="1"/>
    <col min="21" max="21" width="10.140625" style="106" bestFit="1" customWidth="1"/>
    <col min="22" max="22" width="8.5703125" style="106" bestFit="1" customWidth="1"/>
    <col min="23" max="23" width="2.42578125" style="106" customWidth="1"/>
    <col min="24" max="25" width="9.5703125" style="106" bestFit="1" customWidth="1"/>
    <col min="26" max="26" width="7.140625" style="106" bestFit="1" customWidth="1"/>
    <col min="27" max="27" width="2.42578125" style="106" customWidth="1"/>
    <col min="28" max="28" width="9.5703125" style="106" bestFit="1" customWidth="1"/>
    <col min="29" max="29" width="10.140625" style="106" bestFit="1" customWidth="1"/>
    <col min="30" max="30" width="6.140625" style="106" customWidth="1"/>
    <col min="31" max="31" width="2.42578125" style="135" customWidth="1"/>
    <col min="32" max="32" width="9.5703125" style="135" bestFit="1" customWidth="1"/>
    <col min="33" max="33" width="9.5703125" style="135" customWidth="1"/>
    <col min="34" max="34" width="10.140625" style="135" customWidth="1"/>
    <col min="35" max="35" width="6.140625" style="135" bestFit="1" customWidth="1"/>
    <col min="36" max="36" width="1.85546875" style="106" customWidth="1"/>
    <col min="37" max="37" width="8.140625" style="347" bestFit="1" customWidth="1"/>
    <col min="38" max="38" width="10.140625" style="347" customWidth="1"/>
    <col min="39" max="39" width="8.5703125" style="347" customWidth="1"/>
    <col min="40" max="40" width="2.85546875" style="347" customWidth="1"/>
    <col min="41" max="41" width="8.140625" style="287" bestFit="1" customWidth="1"/>
    <col min="42" max="42" width="9.85546875" style="287" customWidth="1"/>
    <col min="43" max="43" width="6.140625" style="287" bestFit="1" customWidth="1"/>
    <col min="44" max="44" width="2.85546875" style="347" customWidth="1"/>
    <col min="45" max="45" width="9" style="347" customWidth="1"/>
    <col min="46" max="46" width="10.140625" style="347" customWidth="1"/>
    <col min="47" max="47" width="8.5703125" style="347" bestFit="1" customWidth="1"/>
    <col min="48" max="48" width="2.85546875" style="347" hidden="1" customWidth="1"/>
    <col min="49" max="49" width="12" style="60" hidden="1" customWidth="1"/>
    <col min="50" max="50" width="11.7109375" style="60" hidden="1" customWidth="1"/>
    <col min="51" max="51" width="9.5703125" style="106" hidden="1" customWidth="1"/>
    <col min="52" max="52" width="21" style="106" hidden="1" customWidth="1"/>
    <col min="53" max="58" width="0" style="106" hidden="1" customWidth="1"/>
    <col min="59" max="16384" width="9.140625" style="106"/>
  </cols>
  <sheetData>
    <row r="3" spans="1:6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62" s="519" customFormat="1" ht="28.5" x14ac:dyDescent="0.3">
      <c r="B4" s="520"/>
      <c r="C4" s="503" t="s">
        <v>1496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21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O4" s="521" t="s">
        <v>29</v>
      </c>
      <c r="AP4" s="521" t="s">
        <v>27</v>
      </c>
      <c r="AQ4" s="521" t="s">
        <v>162</v>
      </c>
      <c r="AS4" s="521" t="s">
        <v>29</v>
      </c>
      <c r="AT4" s="524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62" x14ac:dyDescent="0.25">
      <c r="A5" s="195" t="s">
        <v>161</v>
      </c>
      <c r="C5" s="61" t="s">
        <v>165</v>
      </c>
      <c r="AW5" s="59"/>
      <c r="AX5" s="59"/>
      <c r="AZ5" s="61"/>
    </row>
    <row r="6" spans="1:62" x14ac:dyDescent="0.25"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36"/>
      <c r="AG6" s="136"/>
      <c r="AH6" s="62"/>
      <c r="AI6" s="139"/>
      <c r="AJ6" s="38"/>
      <c r="AK6" s="62"/>
      <c r="AL6" s="62"/>
      <c r="AM6" s="289"/>
      <c r="AO6" s="292"/>
      <c r="AP6" s="62"/>
      <c r="AQ6" s="289"/>
      <c r="AS6" s="292"/>
      <c r="AT6" s="62"/>
      <c r="AU6" s="289"/>
      <c r="AY6" s="38"/>
      <c r="AZ6" s="135"/>
    </row>
    <row r="7" spans="1:6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/>
      <c r="AG7" s="150"/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48">
        <f>SUM(AO6:AO6)</f>
        <v>0</v>
      </c>
      <c r="AP7" s="148">
        <f>SUM(AP6:AP6)</f>
        <v>0</v>
      </c>
      <c r="AQ7" s="149"/>
      <c r="AR7" s="147"/>
      <c r="AS7" s="148">
        <f>SUM(AS6:AS6)</f>
        <v>0</v>
      </c>
      <c r="AT7" s="148">
        <f>SUM(AT6:AT6)</f>
        <v>0</v>
      </c>
      <c r="AU7" s="149"/>
      <c r="AV7" s="147"/>
      <c r="AW7" s="150"/>
      <c r="AX7" s="148"/>
      <c r="AY7" s="149"/>
      <c r="AZ7" s="147"/>
    </row>
    <row r="8" spans="1:6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62"/>
      <c r="AL8" s="62"/>
      <c r="AM8" s="289"/>
      <c r="AO8" s="62"/>
      <c r="AP8" s="62"/>
      <c r="AQ8" s="289"/>
      <c r="AS8" s="62"/>
      <c r="AT8" s="62"/>
      <c r="AU8" s="289"/>
      <c r="AY8" s="38"/>
    </row>
    <row r="9" spans="1:6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Y9" s="38"/>
      <c r="AZ9" s="61"/>
    </row>
    <row r="10" spans="1:62" s="135" customFormat="1" x14ac:dyDescent="0.25">
      <c r="A10" s="288" t="s">
        <v>1093</v>
      </c>
      <c r="B10" s="288" t="str">
        <f>MID(A10,14,4)</f>
        <v>5306</v>
      </c>
      <c r="C10" s="136" t="s">
        <v>1203</v>
      </c>
      <c r="D10" s="62">
        <v>0</v>
      </c>
      <c r="E10" s="62">
        <v>0</v>
      </c>
      <c r="F10" s="139"/>
      <c r="H10" s="62">
        <v>0</v>
      </c>
      <c r="I10" s="62">
        <v>0</v>
      </c>
      <c r="J10" s="139"/>
      <c r="L10" s="62">
        <v>0</v>
      </c>
      <c r="M10" s="62">
        <v>0</v>
      </c>
      <c r="N10" s="139"/>
      <c r="P10" s="62">
        <v>0</v>
      </c>
      <c r="Q10" s="62">
        <v>0</v>
      </c>
      <c r="R10" s="139"/>
      <c r="T10" s="62">
        <v>0</v>
      </c>
      <c r="U10" s="62">
        <v>0</v>
      </c>
      <c r="V10" s="139"/>
      <c r="X10" s="62">
        <v>0</v>
      </c>
      <c r="Y10" s="62">
        <v>0</v>
      </c>
      <c r="Z10" s="139"/>
      <c r="AB10" s="62">
        <v>0</v>
      </c>
      <c r="AC10" s="62">
        <v>28.7</v>
      </c>
      <c r="AD10" s="139"/>
      <c r="AE10" s="137"/>
      <c r="AF10" s="136">
        <v>0</v>
      </c>
      <c r="AG10" s="136">
        <v>0</v>
      </c>
      <c r="AH10" s="168">
        <v>27.65</v>
      </c>
      <c r="AI10" s="47"/>
      <c r="AJ10" s="139"/>
      <c r="AK10" s="62">
        <v>0</v>
      </c>
      <c r="AL10" s="62">
        <v>59.5</v>
      </c>
      <c r="AM10" s="47"/>
      <c r="AN10" s="290"/>
      <c r="AO10" s="62">
        <v>0</v>
      </c>
      <c r="AP10" s="62"/>
      <c r="AQ10" s="47"/>
      <c r="AR10" s="290"/>
      <c r="AS10" s="62">
        <v>0</v>
      </c>
      <c r="AT10" s="62"/>
      <c r="AU10" s="47"/>
      <c r="AV10" s="290"/>
      <c r="AW10" s="136">
        <v>0</v>
      </c>
      <c r="AX10" s="291">
        <f>AW10-AS10</f>
        <v>0</v>
      </c>
      <c r="AY10" s="47"/>
      <c r="AZ10" s="293"/>
    </row>
    <row r="11" spans="1:62" ht="14.25" x14ac:dyDescent="0.3">
      <c r="A11" s="106" t="s">
        <v>694</v>
      </c>
      <c r="B11" s="288" t="str">
        <f>MID(A11,14,4)</f>
        <v>5399</v>
      </c>
      <c r="C11" s="136" t="s">
        <v>1206</v>
      </c>
      <c r="D11" s="62">
        <v>1700</v>
      </c>
      <c r="E11" s="62">
        <v>1700</v>
      </c>
      <c r="F11" s="139"/>
      <c r="H11" s="62">
        <v>1200</v>
      </c>
      <c r="I11" s="62">
        <v>1945</v>
      </c>
      <c r="J11" s="139"/>
      <c r="L11" s="62">
        <v>1200</v>
      </c>
      <c r="M11" s="62">
        <v>1250</v>
      </c>
      <c r="N11" s="139"/>
      <c r="P11" s="62">
        <v>1800</v>
      </c>
      <c r="Q11" s="62">
        <v>1625</v>
      </c>
      <c r="R11" s="139"/>
      <c r="T11" s="62">
        <v>1200</v>
      </c>
      <c r="U11" s="62">
        <v>1125</v>
      </c>
      <c r="V11" s="139"/>
      <c r="W11" s="135"/>
      <c r="X11" s="62">
        <v>1500</v>
      </c>
      <c r="Y11" s="62">
        <v>0</v>
      </c>
      <c r="Z11" s="139"/>
      <c r="AA11" s="135"/>
      <c r="AB11" s="62">
        <v>1500</v>
      </c>
      <c r="AC11" s="62">
        <v>1875</v>
      </c>
      <c r="AD11" s="139"/>
      <c r="AE11" s="137"/>
      <c r="AF11" s="168">
        <v>1500</v>
      </c>
      <c r="AG11" s="168">
        <v>1500</v>
      </c>
      <c r="AH11" s="168">
        <v>2105</v>
      </c>
      <c r="AI11" s="47">
        <f>(AG11-AB11)/AB11</f>
        <v>0</v>
      </c>
      <c r="AJ11" s="38"/>
      <c r="AK11" s="62">
        <v>200</v>
      </c>
      <c r="AL11" s="62"/>
      <c r="AM11" s="47">
        <f>(AK11-AG11)/AG11</f>
        <v>-0.8666666666666667</v>
      </c>
      <c r="AN11" s="290"/>
      <c r="AO11" s="62">
        <v>200</v>
      </c>
      <c r="AP11" s="62">
        <v>0</v>
      </c>
      <c r="AQ11" s="47">
        <f>(AO11-AK11)/AK11</f>
        <v>0</v>
      </c>
      <c r="AR11" s="290"/>
      <c r="AS11" s="62">
        <v>200</v>
      </c>
      <c r="AT11" s="62"/>
      <c r="AU11" s="47">
        <f>(AS11-AO11)/AO11</f>
        <v>0</v>
      </c>
      <c r="AV11" s="290"/>
      <c r="AW11" s="60">
        <v>200</v>
      </c>
      <c r="AX11" s="348">
        <f>AW11-AS11</f>
        <v>0</v>
      </c>
      <c r="AY11" s="47">
        <f>(AW11-AS11)/AS11</f>
        <v>0</v>
      </c>
      <c r="AZ11" s="102"/>
    </row>
    <row r="12" spans="1:62" s="64" customFormat="1" x14ac:dyDescent="0.25">
      <c r="A12" s="142"/>
      <c r="B12" s="142"/>
      <c r="C12" s="142" t="s">
        <v>168</v>
      </c>
      <c r="D12" s="143">
        <f>SUM(D11:D11)</f>
        <v>1700</v>
      </c>
      <c r="E12" s="143">
        <f>SUM(E11:E11)</f>
        <v>1700</v>
      </c>
      <c r="F12" s="144">
        <v>0</v>
      </c>
      <c r="G12" s="142"/>
      <c r="H12" s="143">
        <f>SUM(H11:H11)</f>
        <v>1200</v>
      </c>
      <c r="I12" s="143">
        <f>SUM(I11:I11)</f>
        <v>1945</v>
      </c>
      <c r="J12" s="145">
        <f>(H12-D12)/D12</f>
        <v>-0.29411764705882354</v>
      </c>
      <c r="K12" s="142"/>
      <c r="L12" s="143">
        <f>SUM(L11:L11)</f>
        <v>1200</v>
      </c>
      <c r="M12" s="143">
        <f>SUM(M11:M11)</f>
        <v>1250</v>
      </c>
      <c r="N12" s="145">
        <f>(L12-H12)/H12</f>
        <v>0</v>
      </c>
      <c r="O12" s="142"/>
      <c r="P12" s="143">
        <f>SUM(P11:P11)</f>
        <v>1800</v>
      </c>
      <c r="Q12" s="143">
        <f>SUM(Q11:Q11)</f>
        <v>1625</v>
      </c>
      <c r="R12" s="145">
        <f>(P12-L12)/L12</f>
        <v>0.5</v>
      </c>
      <c r="S12" s="142"/>
      <c r="T12" s="143">
        <f>SUM(T11:T11)</f>
        <v>1200</v>
      </c>
      <c r="U12" s="143">
        <f>SUM(U11:U11)</f>
        <v>1125</v>
      </c>
      <c r="V12" s="145">
        <f>(T12-P12)/P12</f>
        <v>-0.33333333333333331</v>
      </c>
      <c r="W12" s="142"/>
      <c r="X12" s="143">
        <f>SUM(X11:X11)</f>
        <v>1500</v>
      </c>
      <c r="Y12" s="143">
        <f>SUM(Y11:Y11)</f>
        <v>0</v>
      </c>
      <c r="Z12" s="145">
        <f>(X12-T12)/T12</f>
        <v>0.25</v>
      </c>
      <c r="AA12" s="142"/>
      <c r="AB12" s="143">
        <f>SUM(AB11:AB11)</f>
        <v>1500</v>
      </c>
      <c r="AC12" s="143">
        <f>SUM(AC11:AC11)</f>
        <v>1875</v>
      </c>
      <c r="AD12" s="144">
        <f>(AB12-X12)/X12</f>
        <v>0</v>
      </c>
      <c r="AE12" s="142"/>
      <c r="AF12" s="143">
        <f>SUM(AF11:AF11)</f>
        <v>1500</v>
      </c>
      <c r="AG12" s="143">
        <f>SUM(AG11:AG11)</f>
        <v>1500</v>
      </c>
      <c r="AH12" s="143">
        <f>SUM(AH10:AH11)</f>
        <v>2132.65</v>
      </c>
      <c r="AI12" s="144">
        <f>(AG12-AB12)/AB12</f>
        <v>0</v>
      </c>
      <c r="AJ12" s="144"/>
      <c r="AK12" s="294">
        <f>SUM(AK10:AK11)</f>
        <v>200</v>
      </c>
      <c r="AL12" s="294">
        <f>SUM(AL10:AL11)</f>
        <v>59.5</v>
      </c>
      <c r="AM12" s="144">
        <f>(AK12-AG12)/AG12</f>
        <v>-0.8666666666666667</v>
      </c>
      <c r="AN12" s="142"/>
      <c r="AO12" s="294">
        <f>SUM(AO10:AO11)</f>
        <v>200</v>
      </c>
      <c r="AP12" s="294">
        <f>SUM(AP10:AP11)</f>
        <v>0</v>
      </c>
      <c r="AQ12" s="144">
        <f>(AO12-AK12)/AK12</f>
        <v>0</v>
      </c>
      <c r="AR12" s="142"/>
      <c r="AS12" s="294">
        <f>SUM(AS10:AS11)</f>
        <v>200</v>
      </c>
      <c r="AT12" s="294">
        <f>SUM(AT10:AT11)</f>
        <v>0</v>
      </c>
      <c r="AU12" s="144">
        <f>(AS12-AO12)/AO12</f>
        <v>0</v>
      </c>
      <c r="AV12" s="142"/>
      <c r="AW12" s="294">
        <f>SUM(AW10:AW11)</f>
        <v>200</v>
      </c>
      <c r="AX12" s="294">
        <f>SUM(AX10:AX11)</f>
        <v>0</v>
      </c>
      <c r="AY12" s="144">
        <f>(AW12-AS12)/AS12</f>
        <v>0</v>
      </c>
      <c r="AZ12" s="142"/>
    </row>
    <row r="13" spans="1:62" s="135" customFormat="1" x14ac:dyDescent="0.25">
      <c r="D13" s="62"/>
      <c r="E13" s="62"/>
      <c r="F13" s="139"/>
      <c r="G13" s="137"/>
      <c r="H13" s="62"/>
      <c r="I13" s="62"/>
      <c r="J13" s="289"/>
      <c r="K13" s="137"/>
      <c r="L13" s="62"/>
      <c r="M13" s="62"/>
      <c r="N13" s="289"/>
      <c r="O13" s="137"/>
      <c r="P13" s="62"/>
      <c r="Q13" s="62"/>
      <c r="R13" s="289"/>
      <c r="S13" s="137"/>
      <c r="T13" s="62"/>
      <c r="U13" s="62"/>
      <c r="V13" s="289"/>
      <c r="W13" s="137"/>
      <c r="X13" s="62"/>
      <c r="Y13" s="62"/>
      <c r="Z13" s="139"/>
      <c r="AA13" s="137"/>
      <c r="AB13" s="62"/>
      <c r="AC13" s="62"/>
      <c r="AD13" s="139"/>
      <c r="AE13" s="137"/>
      <c r="AF13" s="62"/>
      <c r="AG13" s="62"/>
      <c r="AH13" s="62"/>
      <c r="AI13" s="139"/>
      <c r="AJ13" s="139"/>
      <c r="AK13" s="62"/>
      <c r="AL13" s="62"/>
      <c r="AM13" s="289"/>
      <c r="AN13" s="290"/>
      <c r="AO13" s="62"/>
      <c r="AP13" s="62"/>
      <c r="AQ13" s="289"/>
      <c r="AR13" s="290"/>
      <c r="AS13" s="62"/>
      <c r="AT13" s="62"/>
      <c r="AU13" s="289"/>
      <c r="AV13" s="290"/>
      <c r="AW13" s="136"/>
      <c r="AX13" s="136"/>
      <c r="AY13" s="289"/>
      <c r="AZ13" s="287"/>
    </row>
    <row r="14" spans="1:62" s="64" customFormat="1" ht="12.75" x14ac:dyDescent="0.2">
      <c r="A14" s="151"/>
      <c r="B14" s="151"/>
      <c r="C14" s="156" t="s">
        <v>169</v>
      </c>
      <c r="D14" s="153">
        <f>D7+D12</f>
        <v>1700</v>
      </c>
      <c r="E14" s="153">
        <f>E7+E12</f>
        <v>1700</v>
      </c>
      <c r="F14" s="154">
        <v>0</v>
      </c>
      <c r="G14" s="151"/>
      <c r="H14" s="153">
        <f>H7+H12</f>
        <v>1200</v>
      </c>
      <c r="I14" s="153">
        <f>I7+I12</f>
        <v>1945</v>
      </c>
      <c r="J14" s="154">
        <f>(H14-D14)/D14</f>
        <v>-0.29411764705882354</v>
      </c>
      <c r="K14" s="151"/>
      <c r="L14" s="153">
        <f>L7+L12</f>
        <v>1200</v>
      </c>
      <c r="M14" s="153">
        <f>M7+M12</f>
        <v>1250</v>
      </c>
      <c r="N14" s="154">
        <f>(L14-H14)/H14</f>
        <v>0</v>
      </c>
      <c r="O14" s="151"/>
      <c r="P14" s="153">
        <f>P7+P12</f>
        <v>1800</v>
      </c>
      <c r="Q14" s="153">
        <f>Q7+Q12</f>
        <v>1625</v>
      </c>
      <c r="R14" s="154">
        <f>(P14-L14)/L14</f>
        <v>0.5</v>
      </c>
      <c r="S14" s="151"/>
      <c r="T14" s="153">
        <f>T7+T12</f>
        <v>1200</v>
      </c>
      <c r="U14" s="153">
        <f>U7+U12</f>
        <v>1125</v>
      </c>
      <c r="V14" s="154">
        <f>(T14-P14)/P14</f>
        <v>-0.33333333333333331</v>
      </c>
      <c r="W14" s="151"/>
      <c r="X14" s="153">
        <f>X7+X12</f>
        <v>1500</v>
      </c>
      <c r="Y14" s="153">
        <f>Y7+Y12</f>
        <v>0</v>
      </c>
      <c r="Z14" s="154">
        <f>(X14-T14)/T14</f>
        <v>0.25</v>
      </c>
      <c r="AA14" s="151"/>
      <c r="AB14" s="153">
        <f>AB7+AB12</f>
        <v>1500</v>
      </c>
      <c r="AC14" s="153">
        <f>AC7+AC12</f>
        <v>1875</v>
      </c>
      <c r="AD14" s="154">
        <f>(AB14-X14)/X14</f>
        <v>0</v>
      </c>
      <c r="AE14" s="151"/>
      <c r="AF14" s="153">
        <f>AF7+AF12</f>
        <v>1500</v>
      </c>
      <c r="AG14" s="153">
        <f>AG7+AG12</f>
        <v>1500</v>
      </c>
      <c r="AH14" s="153">
        <f>AH7+AH12</f>
        <v>2132.65</v>
      </c>
      <c r="AI14" s="154">
        <f>(AG14-AB14)/AB14</f>
        <v>0</v>
      </c>
      <c r="AJ14" s="154"/>
      <c r="AK14" s="295">
        <f>AK7+AK12</f>
        <v>200</v>
      </c>
      <c r="AL14" s="295">
        <f>AL7+AL12</f>
        <v>59.5</v>
      </c>
      <c r="AM14" s="154">
        <f>(AK14-AG14)/AG14</f>
        <v>-0.8666666666666667</v>
      </c>
      <c r="AN14" s="151"/>
      <c r="AO14" s="295">
        <f>AO7+AO12</f>
        <v>200</v>
      </c>
      <c r="AP14" s="295">
        <f>AP7+AP12</f>
        <v>0</v>
      </c>
      <c r="AQ14" s="154">
        <f>(AO14-AK14)/AK14</f>
        <v>0</v>
      </c>
      <c r="AR14" s="151"/>
      <c r="AS14" s="295">
        <f>AS7+AS12</f>
        <v>200</v>
      </c>
      <c r="AT14" s="295">
        <f>AT7+AT12</f>
        <v>0</v>
      </c>
      <c r="AU14" s="154">
        <f>(AS14-AO14)/AO14</f>
        <v>0</v>
      </c>
      <c r="AV14" s="151"/>
      <c r="AW14" s="155">
        <f>AW7+AW12</f>
        <v>200</v>
      </c>
      <c r="AX14" s="155">
        <f>AX7+AX12</f>
        <v>0</v>
      </c>
      <c r="AY14" s="154">
        <f>(AW14-AS14)/AS14</f>
        <v>0</v>
      </c>
      <c r="AZ14" s="156"/>
    </row>
    <row r="15" spans="1:62" x14ac:dyDescent="0.25">
      <c r="D15" s="67"/>
      <c r="H15" s="67"/>
      <c r="L15" s="67"/>
      <c r="P15" s="67"/>
      <c r="T15" s="67"/>
      <c r="X15" s="67"/>
      <c r="AB15" s="67"/>
      <c r="AF15" s="67"/>
      <c r="AG15" s="67"/>
      <c r="AK15" s="296"/>
      <c r="AO15" s="296"/>
      <c r="AS15" s="296"/>
    </row>
    <row r="16" spans="1:62" s="61" customFormat="1" ht="14.25" thickBot="1" x14ac:dyDescent="0.3">
      <c r="C16" s="61" t="s">
        <v>170</v>
      </c>
      <c r="D16" s="69"/>
      <c r="E16" s="68">
        <f>D14-E14</f>
        <v>0</v>
      </c>
      <c r="H16" s="69"/>
      <c r="I16" s="68">
        <f>H14-I14</f>
        <v>-745</v>
      </c>
      <c r="L16" s="69"/>
      <c r="M16" s="68">
        <f>L14-M14</f>
        <v>-50</v>
      </c>
      <c r="P16" s="69"/>
      <c r="Q16" s="68">
        <f>P14-Q14</f>
        <v>175</v>
      </c>
      <c r="T16" s="69"/>
      <c r="U16" s="68">
        <f>T14-U14</f>
        <v>75</v>
      </c>
      <c r="X16" s="69"/>
      <c r="Y16" s="68">
        <f>X14-Y14</f>
        <v>1500</v>
      </c>
      <c r="AB16" s="69"/>
      <c r="AC16" s="68">
        <f>AB14-AC14</f>
        <v>-375</v>
      </c>
      <c r="AF16" s="69"/>
      <c r="AG16" s="69"/>
      <c r="AH16" s="68">
        <f>AG14-AH14</f>
        <v>-632.65000000000009</v>
      </c>
      <c r="AK16" s="69"/>
      <c r="AL16" s="68">
        <f>AK14-AL14</f>
        <v>140.5</v>
      </c>
      <c r="AO16" s="69"/>
      <c r="AP16" s="68">
        <f>AO14-AP14</f>
        <v>200</v>
      </c>
      <c r="AS16" s="69"/>
      <c r="AT16" s="68">
        <f>AS14-AT14</f>
        <v>200</v>
      </c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</row>
    <row r="17" spans="3:62" ht="14.25" thickTop="1" x14ac:dyDescent="0.25">
      <c r="D17" s="67"/>
      <c r="F17" s="139"/>
      <c r="H17" s="67"/>
      <c r="J17" s="139"/>
      <c r="L17" s="67"/>
      <c r="N17" s="139"/>
      <c r="P17" s="67"/>
      <c r="R17" s="139"/>
      <c r="T17" s="67"/>
      <c r="V17" s="38"/>
      <c r="X17" s="67"/>
      <c r="AB17" s="67"/>
      <c r="AF17" s="67"/>
      <c r="AG17" s="67"/>
      <c r="AK17" s="296"/>
      <c r="AO17" s="296"/>
      <c r="AS17" s="296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</row>
    <row r="18" spans="3:62" x14ac:dyDescent="0.25">
      <c r="C18" s="83"/>
      <c r="D18" s="67"/>
      <c r="F18" s="139"/>
      <c r="H18" s="67"/>
      <c r="J18" s="139"/>
      <c r="L18" s="67"/>
      <c r="N18" s="139"/>
      <c r="P18" s="67"/>
      <c r="R18" s="139"/>
      <c r="T18" s="67"/>
      <c r="V18" s="38"/>
      <c r="X18" s="67"/>
      <c r="AB18" s="67"/>
      <c r="AF18" s="67"/>
      <c r="AG18" s="67"/>
      <c r="AK18" s="296"/>
      <c r="AO18" s="296"/>
      <c r="AS18" s="296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</row>
    <row r="19" spans="3:62" x14ac:dyDescent="0.25">
      <c r="D19" s="67"/>
      <c r="F19" s="139"/>
      <c r="H19" s="67"/>
      <c r="J19" s="139"/>
      <c r="L19" s="67"/>
      <c r="N19" s="139"/>
      <c r="P19" s="67"/>
      <c r="R19" s="139"/>
      <c r="T19" s="67"/>
      <c r="V19" s="38"/>
      <c r="X19" s="67"/>
      <c r="AB19" s="67"/>
      <c r="AF19" s="67"/>
      <c r="AG19" s="67"/>
      <c r="AK19" s="296"/>
      <c r="AO19" s="296"/>
      <c r="AS19" s="296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</row>
    <row r="20" spans="3:62" x14ac:dyDescent="0.25">
      <c r="D20" s="67"/>
      <c r="F20" s="139"/>
      <c r="H20" s="67"/>
      <c r="J20" s="139"/>
      <c r="L20" s="67"/>
      <c r="N20" s="139"/>
      <c r="P20" s="67"/>
      <c r="R20" s="139"/>
      <c r="T20" s="67"/>
      <c r="V20" s="38"/>
      <c r="X20" s="67"/>
      <c r="AB20" s="67"/>
      <c r="AF20" s="67"/>
      <c r="AG20" s="67"/>
      <c r="AK20" s="296"/>
      <c r="AO20" s="296"/>
      <c r="AS20" s="296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</row>
    <row r="21" spans="3:62" x14ac:dyDescent="0.25">
      <c r="D21" s="67"/>
      <c r="F21" s="139"/>
      <c r="H21" s="67"/>
      <c r="J21" s="139"/>
      <c r="L21" s="67"/>
      <c r="N21" s="139"/>
      <c r="P21" s="67"/>
      <c r="R21" s="139"/>
      <c r="T21" s="67"/>
      <c r="V21" s="38"/>
      <c r="X21" s="67"/>
      <c r="AB21" s="67"/>
      <c r="AF21" s="67"/>
      <c r="AG21" s="67"/>
      <c r="AK21" s="296"/>
      <c r="AO21" s="296"/>
      <c r="AS21" s="296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</row>
    <row r="22" spans="3:62" x14ac:dyDescent="0.25">
      <c r="D22" s="67"/>
      <c r="F22" s="139"/>
      <c r="H22" s="67"/>
      <c r="J22" s="139"/>
      <c r="L22" s="67"/>
      <c r="N22" s="139"/>
      <c r="P22" s="67"/>
      <c r="R22" s="139"/>
      <c r="T22" s="67"/>
      <c r="V22" s="38"/>
      <c r="X22" s="67"/>
      <c r="AB22" s="67"/>
      <c r="AF22" s="67"/>
      <c r="AG22" s="67"/>
      <c r="AK22" s="296"/>
      <c r="AO22" s="296"/>
      <c r="AS22" s="296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</row>
    <row r="23" spans="3:62" x14ac:dyDescent="0.25">
      <c r="D23" s="67"/>
      <c r="F23" s="139"/>
      <c r="H23" s="67"/>
      <c r="J23" s="139"/>
      <c r="L23" s="67"/>
      <c r="N23" s="139"/>
      <c r="P23" s="67"/>
      <c r="R23" s="139"/>
      <c r="T23" s="67"/>
      <c r="V23" s="38"/>
      <c r="X23" s="67"/>
      <c r="AB23" s="67"/>
      <c r="AF23" s="67"/>
      <c r="AG23" s="67"/>
      <c r="AK23" s="296"/>
      <c r="AO23" s="296"/>
      <c r="AS23" s="296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</row>
    <row r="24" spans="3:62" x14ac:dyDescent="0.25">
      <c r="D24" s="67"/>
      <c r="F24" s="139"/>
      <c r="H24" s="67"/>
      <c r="J24" s="139"/>
      <c r="L24" s="67"/>
      <c r="N24" s="139"/>
      <c r="P24" s="67"/>
      <c r="R24" s="139"/>
      <c r="T24" s="67"/>
      <c r="V24" s="38"/>
      <c r="X24" s="67"/>
      <c r="AB24" s="67"/>
      <c r="AF24" s="67"/>
      <c r="AG24" s="67"/>
      <c r="AK24" s="296"/>
      <c r="AO24" s="296"/>
      <c r="AS24" s="296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</row>
    <row r="25" spans="3:62" x14ac:dyDescent="0.25">
      <c r="D25" s="67"/>
      <c r="F25" s="139"/>
      <c r="H25" s="67"/>
      <c r="J25" s="139"/>
      <c r="L25" s="67"/>
      <c r="N25" s="139"/>
      <c r="P25" s="67"/>
      <c r="R25" s="139"/>
      <c r="T25" s="67"/>
      <c r="V25" s="38"/>
      <c r="X25" s="67"/>
      <c r="AB25" s="67"/>
      <c r="AF25" s="67"/>
      <c r="AG25" s="67"/>
      <c r="AK25" s="296"/>
      <c r="AO25" s="296"/>
      <c r="AS25" s="296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</row>
    <row r="26" spans="3:62" x14ac:dyDescent="0.25">
      <c r="D26" s="67"/>
      <c r="F26" s="139"/>
      <c r="H26" s="67"/>
      <c r="J26" s="139"/>
      <c r="L26" s="67"/>
      <c r="N26" s="139"/>
      <c r="P26" s="67"/>
      <c r="R26" s="139"/>
      <c r="T26" s="67"/>
      <c r="V26" s="38"/>
      <c r="X26" s="67"/>
      <c r="AB26" s="67"/>
      <c r="AF26" s="67"/>
      <c r="AG26" s="67"/>
      <c r="AK26" s="296"/>
      <c r="AO26" s="296"/>
      <c r="AS26" s="296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</row>
    <row r="27" spans="3:62" x14ac:dyDescent="0.25">
      <c r="D27" s="67"/>
      <c r="F27" s="139"/>
      <c r="H27" s="67"/>
      <c r="J27" s="139"/>
      <c r="L27" s="67"/>
      <c r="N27" s="139"/>
      <c r="P27" s="67"/>
      <c r="R27" s="139"/>
      <c r="T27" s="67"/>
      <c r="V27" s="38"/>
      <c r="X27" s="67"/>
      <c r="AB27" s="67"/>
      <c r="AF27" s="67"/>
      <c r="AG27" s="67"/>
      <c r="AK27" s="296"/>
      <c r="AO27" s="296"/>
      <c r="AS27" s="296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</row>
    <row r="28" spans="3:62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</row>
    <row r="29" spans="3:62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6"/>
      <c r="AS29" s="296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</row>
    <row r="30" spans="3:62" x14ac:dyDescent="0.25">
      <c r="D30" s="67"/>
      <c r="F30" s="139"/>
      <c r="H30" s="67"/>
      <c r="J30" s="139"/>
      <c r="L30" s="67"/>
      <c r="N30" s="139"/>
      <c r="P30" s="67"/>
      <c r="R30" s="139"/>
      <c r="T30" s="67"/>
      <c r="V30" s="38"/>
      <c r="X30" s="67"/>
      <c r="AB30" s="67"/>
      <c r="AF30" s="67"/>
      <c r="AG30" s="67"/>
      <c r="AK30" s="296"/>
      <c r="AO30" s="296"/>
      <c r="AS30" s="296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</row>
    <row r="31" spans="3:62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</row>
    <row r="32" spans="3:62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</row>
    <row r="33" spans="4:62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</row>
    <row r="34" spans="4:62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</row>
    <row r="35" spans="4:62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</row>
    <row r="36" spans="4:62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</row>
    <row r="37" spans="4:62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</row>
    <row r="38" spans="4:62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</row>
    <row r="39" spans="4:62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</row>
    <row r="40" spans="4:62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</row>
    <row r="41" spans="4:62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</row>
    <row r="42" spans="4:62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</row>
    <row r="43" spans="4:62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</row>
    <row r="44" spans="4:62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</row>
    <row r="45" spans="4:62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</row>
    <row r="46" spans="4:62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</row>
    <row r="47" spans="4:62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</row>
    <row r="48" spans="4:62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</row>
    <row r="49" spans="4:62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</row>
    <row r="50" spans="4:62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</row>
    <row r="51" spans="4:62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</row>
    <row r="52" spans="4:62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</row>
    <row r="53" spans="4:62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62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62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62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62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62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62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62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62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62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62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62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296" t="s">
        <v>1128</v>
      </c>
      <c r="E125" s="135">
        <v>30.35</v>
      </c>
      <c r="F125" s="135">
        <v>25</v>
      </c>
      <c r="G125" s="287"/>
      <c r="H125" s="296"/>
      <c r="I125" s="287"/>
      <c r="J125" s="28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I371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11" sqref="F11"/>
    </sheetView>
  </sheetViews>
  <sheetFormatPr defaultRowHeight="13.5" x14ac:dyDescent="0.25"/>
  <cols>
    <col min="1" max="1" width="19" style="106" customWidth="1"/>
    <col min="2" max="2" width="5" style="106" customWidth="1"/>
    <col min="3" max="3" width="25.85546875" style="106" customWidth="1"/>
    <col min="4" max="4" width="9.5703125" style="135" bestFit="1" customWidth="1"/>
    <col min="5" max="5" width="9.28515625" style="135" customWidth="1"/>
    <col min="6" max="6" width="8" style="135" bestFit="1" customWidth="1"/>
    <col min="7" max="7" width="2.42578125" style="135" customWidth="1"/>
    <col min="8" max="8" width="9.5703125" style="135" bestFit="1" customWidth="1"/>
    <col min="9" max="9" width="10.140625" style="135" bestFit="1" customWidth="1"/>
    <col min="10" max="10" width="7.7109375" style="135" customWidth="1"/>
    <col min="11" max="11" width="2.42578125" style="135" customWidth="1"/>
    <col min="12" max="12" width="9.5703125" style="135" bestFit="1" customWidth="1"/>
    <col min="13" max="13" width="10.140625" style="135" bestFit="1" customWidth="1"/>
    <col min="14" max="14" width="7.7109375" style="135" customWidth="1"/>
    <col min="15" max="15" width="2.42578125" style="135" customWidth="1"/>
    <col min="16" max="16" width="9.5703125" style="135" bestFit="1" customWidth="1"/>
    <col min="17" max="17" width="10.140625" style="135" bestFit="1" customWidth="1"/>
    <col min="18" max="18" width="8.5703125" style="135" customWidth="1"/>
    <col min="19" max="19" width="2.42578125" style="135" customWidth="1"/>
    <col min="20" max="20" width="9.5703125" style="106" bestFit="1" customWidth="1"/>
    <col min="21" max="21" width="10.140625" style="106" bestFit="1" customWidth="1"/>
    <col min="22" max="22" width="7.7109375" style="106" customWidth="1"/>
    <col min="23" max="23" width="2.42578125" style="106" customWidth="1"/>
    <col min="24" max="24" width="9.5703125" style="106" bestFit="1" customWidth="1"/>
    <col min="25" max="25" width="10.140625" style="106" bestFit="1" customWidth="1"/>
    <col min="26" max="26" width="7.7109375" style="106" bestFit="1" customWidth="1"/>
    <col min="27" max="27" width="2.42578125" style="106" customWidth="1"/>
    <col min="28" max="28" width="9.5703125" style="106" bestFit="1" customWidth="1"/>
    <col min="29" max="29" width="10.140625" style="106" bestFit="1" customWidth="1"/>
    <col min="30" max="30" width="6.140625" style="106" bestFit="1" customWidth="1"/>
    <col min="31" max="31" width="2.42578125" style="135" customWidth="1"/>
    <col min="32" max="33" width="9.5703125" style="135" bestFit="1" customWidth="1"/>
    <col min="34" max="34" width="10.140625" style="135" bestFit="1" customWidth="1"/>
    <col min="35" max="35" width="7" style="135" bestFit="1" customWidth="1"/>
    <col min="36" max="36" width="1.85546875" style="106" customWidth="1"/>
    <col min="37" max="37" width="9.5703125" style="347" bestFit="1" customWidth="1"/>
    <col min="38" max="38" width="10.140625" style="347" bestFit="1" customWidth="1"/>
    <col min="39" max="39" width="6.140625" style="347" bestFit="1" customWidth="1"/>
    <col min="40" max="40" width="2.42578125" style="347" customWidth="1"/>
    <col min="41" max="41" width="9.5703125" style="287" bestFit="1" customWidth="1"/>
    <col min="42" max="42" width="9.85546875" style="287" customWidth="1"/>
    <col min="43" max="43" width="6.140625" style="287" bestFit="1" customWidth="1"/>
    <col min="44" max="44" width="2.42578125" style="347" customWidth="1"/>
    <col min="45" max="45" width="11.5703125" style="347" customWidth="1"/>
    <col min="46" max="46" width="10.140625" style="347" customWidth="1"/>
    <col min="47" max="47" width="8" style="347" bestFit="1" customWidth="1"/>
    <col min="48" max="48" width="2.42578125" style="347" hidden="1" customWidth="1"/>
    <col min="49" max="49" width="12" style="60" hidden="1" customWidth="1"/>
    <col min="50" max="50" width="11.7109375" style="60" hidden="1" customWidth="1"/>
    <col min="51" max="51" width="9.5703125" style="106" hidden="1" customWidth="1"/>
    <col min="52" max="52" width="31.8554687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1498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O4" s="521" t="s">
        <v>29</v>
      </c>
      <c r="AP4" s="521" t="s">
        <v>27</v>
      </c>
      <c r="AQ4" s="521" t="s">
        <v>162</v>
      </c>
      <c r="AS4" s="521" t="s">
        <v>29</v>
      </c>
      <c r="AT4" s="524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695</v>
      </c>
      <c r="B6" s="66" t="s">
        <v>287</v>
      </c>
      <c r="C6" s="106" t="s">
        <v>1298</v>
      </c>
      <c r="D6" s="168">
        <v>1149</v>
      </c>
      <c r="E6" s="168">
        <v>1188.54</v>
      </c>
      <c r="F6" s="139"/>
      <c r="G6" s="137"/>
      <c r="H6" s="168">
        <v>1220</v>
      </c>
      <c r="I6" s="168">
        <v>1168.52</v>
      </c>
      <c r="J6" s="139">
        <v>6.1792863359442993E-2</v>
      </c>
      <c r="K6" s="137"/>
      <c r="L6" s="168">
        <v>1299.78</v>
      </c>
      <c r="M6" s="168">
        <v>1299.78</v>
      </c>
      <c r="N6" s="139">
        <v>6.5393442622950798E-2</v>
      </c>
      <c r="O6" s="137"/>
      <c r="P6" s="168">
        <v>905.93</v>
      </c>
      <c r="Q6" s="168">
        <v>902.46</v>
      </c>
      <c r="R6" s="139">
        <v>-0.30301281755373988</v>
      </c>
      <c r="S6" s="137"/>
      <c r="T6" s="107">
        <v>952.39</v>
      </c>
      <c r="U6" s="107">
        <v>959.69</v>
      </c>
      <c r="V6" s="139">
        <v>5.1284315565220312E-2</v>
      </c>
      <c r="W6" s="59"/>
      <c r="X6" s="107">
        <v>1002.12</v>
      </c>
      <c r="Y6" s="107">
        <v>1002.12</v>
      </c>
      <c r="Z6" s="139">
        <v>5.2216003947962511E-2</v>
      </c>
      <c r="AA6" s="59"/>
      <c r="AB6" s="107">
        <v>1043.22</v>
      </c>
      <c r="AC6" s="107">
        <v>1043.22</v>
      </c>
      <c r="AD6" s="139">
        <f t="shared" ref="AD6:AD13" si="0">(AB6-X6)/X6</f>
        <v>4.101305232906241E-2</v>
      </c>
      <c r="AE6" s="137"/>
      <c r="AF6" s="108">
        <v>1092.29</v>
      </c>
      <c r="AG6" s="278">
        <v>1219.9100000000001</v>
      </c>
      <c r="AH6" s="168">
        <v>1219.9100000000001</v>
      </c>
      <c r="AI6" s="139">
        <f>(AG6-AB6)/AB6</f>
        <v>0.16936983570100272</v>
      </c>
      <c r="AJ6" s="38"/>
      <c r="AK6" s="348">
        <v>1286.73</v>
      </c>
      <c r="AL6" s="348">
        <v>1281.8</v>
      </c>
      <c r="AM6" s="289">
        <f>(AK6-AG6)/AG6</f>
        <v>5.4774532547482956E-2</v>
      </c>
      <c r="AN6" s="290"/>
      <c r="AO6" s="348">
        <v>1314.92</v>
      </c>
      <c r="AP6" s="291">
        <v>1319.96</v>
      </c>
      <c r="AQ6" s="289">
        <f>(AO6-AK6)/AK6</f>
        <v>2.1908248039604311E-2</v>
      </c>
      <c r="AR6" s="290"/>
      <c r="AS6" s="348">
        <v>1334.75</v>
      </c>
      <c r="AT6" s="348"/>
      <c r="AU6" s="289">
        <f>(AS6-AO6)/AO6</f>
        <v>1.5080765369756279E-2</v>
      </c>
      <c r="AV6" s="290"/>
      <c r="AW6" s="108" t="e">
        <f>#REF!</f>
        <v>#REF!</v>
      </c>
      <c r="AX6" s="107" t="e">
        <f>AW6-AS6</f>
        <v>#REF!</v>
      </c>
      <c r="AY6" s="289" t="e">
        <f>(AW6-AS6)/AS6</f>
        <v>#REF!</v>
      </c>
      <c r="AZ6" s="58" t="s">
        <v>876</v>
      </c>
    </row>
    <row r="7" spans="1:52" x14ac:dyDescent="0.25">
      <c r="A7" s="138" t="s">
        <v>880</v>
      </c>
      <c r="B7" s="66">
        <v>5142</v>
      </c>
      <c r="C7" s="106" t="s">
        <v>1088</v>
      </c>
      <c r="D7" s="168">
        <v>0</v>
      </c>
      <c r="E7" s="168">
        <v>0</v>
      </c>
      <c r="F7" s="139"/>
      <c r="G7" s="137"/>
      <c r="H7" s="168">
        <v>0</v>
      </c>
      <c r="I7" s="168">
        <v>0</v>
      </c>
      <c r="J7" s="139" t="e">
        <v>#DIV/0!</v>
      </c>
      <c r="K7" s="137"/>
      <c r="L7" s="168">
        <v>0</v>
      </c>
      <c r="M7" s="168">
        <v>0</v>
      </c>
      <c r="N7" s="139" t="e">
        <v>#DIV/0!</v>
      </c>
      <c r="O7" s="137"/>
      <c r="P7" s="168">
        <v>0</v>
      </c>
      <c r="Q7" s="168">
        <v>0</v>
      </c>
      <c r="R7" s="139" t="e">
        <v>#DIV/0!</v>
      </c>
      <c r="S7" s="137"/>
      <c r="T7" s="168">
        <v>0</v>
      </c>
      <c r="U7" s="168">
        <v>0</v>
      </c>
      <c r="V7" s="139"/>
      <c r="W7" s="137"/>
      <c r="X7" s="168">
        <v>10.02</v>
      </c>
      <c r="Y7" s="168">
        <v>10.02</v>
      </c>
      <c r="Z7" s="139" t="e">
        <v>#DIV/0!</v>
      </c>
      <c r="AA7" s="137"/>
      <c r="AB7" s="168">
        <v>10.43</v>
      </c>
      <c r="AC7" s="168">
        <v>10.43</v>
      </c>
      <c r="AD7" s="139">
        <f t="shared" si="0"/>
        <v>4.0918163672654703E-2</v>
      </c>
      <c r="AE7" s="137"/>
      <c r="AF7" s="108">
        <v>10.92</v>
      </c>
      <c r="AG7" s="278">
        <v>12.2</v>
      </c>
      <c r="AH7" s="168">
        <v>12.2</v>
      </c>
      <c r="AI7" s="139">
        <f t="shared" ref="AI7:AI13" si="1">(AG7-AB7)/AB7</f>
        <v>0.16970278044103543</v>
      </c>
      <c r="AJ7" s="38"/>
      <c r="AK7" s="348">
        <v>12.87</v>
      </c>
      <c r="AL7" s="348">
        <v>12.87</v>
      </c>
      <c r="AM7" s="289">
        <f t="shared" ref="AM7:AM15" si="2">(AK7-AG7)/AG7</f>
        <v>5.4918032786885243E-2</v>
      </c>
      <c r="AN7" s="290"/>
      <c r="AO7" s="291">
        <v>13.15</v>
      </c>
      <c r="AP7" s="291">
        <v>13.15</v>
      </c>
      <c r="AQ7" s="289">
        <f t="shared" ref="AQ7:AQ15" si="3">(AO7-AK7)/AK7</f>
        <v>2.1756021756021846E-2</v>
      </c>
      <c r="AR7" s="290"/>
      <c r="AS7" s="348">
        <v>26.7</v>
      </c>
      <c r="AT7" s="348"/>
      <c r="AU7" s="289">
        <f t="shared" ref="AU7:AU15" si="4">(AS7-AO7)/AO7</f>
        <v>1.0304182509505702</v>
      </c>
      <c r="AV7" s="290"/>
      <c r="AW7" s="108" t="e">
        <f>#REF!</f>
        <v>#REF!</v>
      </c>
      <c r="AX7" s="348" t="e">
        <f>AW7-AS7</f>
        <v>#REF!</v>
      </c>
      <c r="AY7" s="289" t="e">
        <f t="shared" ref="AY7:AY15" si="5">(AW7-AS7)/AS7</f>
        <v>#REF!</v>
      </c>
      <c r="AZ7" s="343"/>
    </row>
    <row r="8" spans="1:52" s="64" customFormat="1" x14ac:dyDescent="0.25">
      <c r="A8" s="147"/>
      <c r="B8" s="147"/>
      <c r="C8" s="147" t="s">
        <v>26</v>
      </c>
      <c r="D8" s="148">
        <f>SUM(D6:D6)</f>
        <v>1149</v>
      </c>
      <c r="E8" s="148">
        <f>SUM(E6:E6)</f>
        <v>1188.54</v>
      </c>
      <c r="F8" s="149">
        <v>6.54E-2</v>
      </c>
      <c r="G8" s="147"/>
      <c r="H8" s="148">
        <f>SUM(H6:H7)</f>
        <v>1220</v>
      </c>
      <c r="I8" s="148">
        <f>SUM(I6:I7)</f>
        <v>1168.52</v>
      </c>
      <c r="J8" s="149">
        <f>(H8-D8)/D8</f>
        <v>6.1792863359442993E-2</v>
      </c>
      <c r="K8" s="147"/>
      <c r="L8" s="148">
        <f>SUM(L6:L7)</f>
        <v>1299.78</v>
      </c>
      <c r="M8" s="148">
        <f>SUM(M6:M7)</f>
        <v>1299.78</v>
      </c>
      <c r="N8" s="149">
        <f>(L8-H8)/H8</f>
        <v>6.5393442622950798E-2</v>
      </c>
      <c r="O8" s="147"/>
      <c r="P8" s="148">
        <f>SUM(P6:P7)</f>
        <v>905.93</v>
      </c>
      <c r="Q8" s="148">
        <f>SUM(Q6:Q7)</f>
        <v>902.46</v>
      </c>
      <c r="R8" s="149">
        <f>(P8-L8)/L8</f>
        <v>-0.30301281755373988</v>
      </c>
      <c r="S8" s="147"/>
      <c r="T8" s="148">
        <f>SUM(T6:T7)</f>
        <v>952.39</v>
      </c>
      <c r="U8" s="148">
        <f>SUM(U6:U7)</f>
        <v>959.69</v>
      </c>
      <c r="V8" s="149">
        <f>(T8-P8)/P8</f>
        <v>5.1284315565220312E-2</v>
      </c>
      <c r="W8" s="147"/>
      <c r="X8" s="148">
        <f>SUM(X6:X7)</f>
        <v>1012.14</v>
      </c>
      <c r="Y8" s="148">
        <f>SUM(Y6:Y7)</f>
        <v>1012.14</v>
      </c>
      <c r="Z8" s="149">
        <f>(X8-T8)/T8</f>
        <v>6.2736903999412008E-2</v>
      </c>
      <c r="AA8" s="147"/>
      <c r="AB8" s="148">
        <f>SUM(AB6:AB7)</f>
        <v>1053.6500000000001</v>
      </c>
      <c r="AC8" s="148">
        <f>SUM(AC6:AC7)</f>
        <v>1053.6500000000001</v>
      </c>
      <c r="AD8" s="149">
        <f>(AB8-X8)/X8</f>
        <v>4.1012112948801652E-2</v>
      </c>
      <c r="AE8" s="147"/>
      <c r="AF8" s="150">
        <f>SUM(AF6:AF7)</f>
        <v>1103.21</v>
      </c>
      <c r="AG8" s="279">
        <f>SUM(AG6:AG7)</f>
        <v>1232.1100000000001</v>
      </c>
      <c r="AH8" s="148">
        <f>SUM(AH6:AH7)</f>
        <v>1232.1100000000001</v>
      </c>
      <c r="AI8" s="149">
        <f t="shared" si="1"/>
        <v>0.16937313149527833</v>
      </c>
      <c r="AJ8" s="149"/>
      <c r="AK8" s="148">
        <f>SUM(AK6:AK7)</f>
        <v>1299.5999999999999</v>
      </c>
      <c r="AL8" s="148">
        <f>SUM(AL6:AL7)</f>
        <v>1294.6699999999998</v>
      </c>
      <c r="AM8" s="149">
        <f t="shared" si="2"/>
        <v>5.4775953445714891E-2</v>
      </c>
      <c r="AN8" s="147"/>
      <c r="AO8" s="148">
        <f>SUM(AO6:AO7)</f>
        <v>1328.0700000000002</v>
      </c>
      <c r="AP8" s="148">
        <f>SUM(AP6:AP7)</f>
        <v>1333.1100000000001</v>
      </c>
      <c r="AQ8" s="149">
        <f t="shared" si="3"/>
        <v>2.1906740535549599E-2</v>
      </c>
      <c r="AR8" s="147"/>
      <c r="AS8" s="148">
        <f>SUM(AS6:AS7)</f>
        <v>1361.45</v>
      </c>
      <c r="AT8" s="148">
        <f>SUM(AT6:AT7)</f>
        <v>0</v>
      </c>
      <c r="AU8" s="149">
        <f t="shared" si="4"/>
        <v>2.5134217322881985E-2</v>
      </c>
      <c r="AV8" s="147"/>
      <c r="AW8" s="150" t="e">
        <f>SUM(AW6:AW7)</f>
        <v>#REF!</v>
      </c>
      <c r="AX8" s="150" t="e">
        <f>SUM(AX6:AX7)</f>
        <v>#REF!</v>
      </c>
      <c r="AY8" s="149" t="e">
        <f t="shared" si="5"/>
        <v>#REF!</v>
      </c>
      <c r="AZ8" s="147"/>
    </row>
    <row r="9" spans="1:52" x14ac:dyDescent="0.25">
      <c r="D9" s="62"/>
      <c r="E9" s="62"/>
      <c r="H9" s="62"/>
      <c r="I9" s="62"/>
      <c r="L9" s="62"/>
      <c r="M9" s="62"/>
      <c r="P9" s="62"/>
      <c r="Q9" s="62"/>
      <c r="T9" s="62"/>
      <c r="U9" s="62"/>
      <c r="V9" s="135"/>
      <c r="X9" s="62"/>
      <c r="Y9" s="62"/>
      <c r="Z9" s="135"/>
      <c r="AB9" s="62"/>
      <c r="AC9" s="62"/>
      <c r="AD9" s="135"/>
      <c r="AF9" s="136"/>
      <c r="AG9" s="136"/>
      <c r="AH9" s="62"/>
      <c r="AK9" s="62"/>
      <c r="AL9" s="62"/>
      <c r="AO9" s="62"/>
      <c r="AP9" s="62"/>
      <c r="AQ9" s="347"/>
      <c r="AS9" s="62"/>
      <c r="AT9" s="62"/>
      <c r="AX9" s="62"/>
      <c r="AY9" s="347"/>
    </row>
    <row r="10" spans="1:52" x14ac:dyDescent="0.25">
      <c r="C10" s="61" t="s">
        <v>166</v>
      </c>
      <c r="D10" s="62"/>
      <c r="E10" s="62"/>
      <c r="H10" s="62"/>
      <c r="I10" s="62"/>
      <c r="L10" s="62"/>
      <c r="M10" s="62"/>
      <c r="P10" s="62"/>
      <c r="Q10" s="62"/>
      <c r="T10" s="62"/>
      <c r="U10" s="62"/>
      <c r="V10" s="135"/>
      <c r="X10" s="62"/>
      <c r="Y10" s="62"/>
      <c r="Z10" s="135"/>
      <c r="AB10" s="62"/>
      <c r="AC10" s="62"/>
      <c r="AD10" s="135"/>
      <c r="AF10" s="136"/>
      <c r="AG10" s="136"/>
      <c r="AH10" s="62"/>
      <c r="AK10" s="62"/>
      <c r="AL10" s="62"/>
      <c r="AO10" s="62"/>
      <c r="AP10" s="62"/>
      <c r="AQ10" s="347"/>
      <c r="AS10" s="62"/>
      <c r="AT10" s="62"/>
      <c r="AX10" s="62"/>
      <c r="AY10" s="347"/>
      <c r="AZ10" s="61"/>
    </row>
    <row r="11" spans="1:52" x14ac:dyDescent="0.25">
      <c r="A11" s="106" t="s">
        <v>696</v>
      </c>
      <c r="B11" s="66" t="s">
        <v>193</v>
      </c>
      <c r="C11" s="106" t="s">
        <v>1206</v>
      </c>
      <c r="D11" s="168">
        <v>1000</v>
      </c>
      <c r="E11" s="168">
        <v>706</v>
      </c>
      <c r="F11" s="139"/>
      <c r="G11" s="137"/>
      <c r="H11" s="168">
        <v>1000</v>
      </c>
      <c r="I11" s="168">
        <v>1055.1099999999999</v>
      </c>
      <c r="J11" s="139">
        <v>0</v>
      </c>
      <c r="K11" s="137"/>
      <c r="L11" s="168">
        <v>1000</v>
      </c>
      <c r="M11" s="168">
        <v>864.77</v>
      </c>
      <c r="N11" s="139">
        <v>0</v>
      </c>
      <c r="O11" s="137"/>
      <c r="P11" s="168">
        <v>1000</v>
      </c>
      <c r="Q11" s="168">
        <v>0</v>
      </c>
      <c r="R11" s="139">
        <v>0</v>
      </c>
      <c r="S11" s="137"/>
      <c r="T11" s="168">
        <v>1000</v>
      </c>
      <c r="U11" s="168">
        <v>28.43</v>
      </c>
      <c r="V11" s="139">
        <v>0</v>
      </c>
      <c r="W11" s="137"/>
      <c r="X11" s="168">
        <v>1000</v>
      </c>
      <c r="Y11" s="168">
        <v>80</v>
      </c>
      <c r="Z11" s="139">
        <v>0</v>
      </c>
      <c r="AA11" s="137"/>
      <c r="AB11" s="168">
        <v>1000</v>
      </c>
      <c r="AC11" s="168">
        <v>255</v>
      </c>
      <c r="AD11" s="139">
        <f t="shared" si="0"/>
        <v>0</v>
      </c>
      <c r="AE11" s="137"/>
      <c r="AF11" s="168">
        <v>1000</v>
      </c>
      <c r="AG11" s="168">
        <v>1000</v>
      </c>
      <c r="AH11" s="168">
        <v>0</v>
      </c>
      <c r="AI11" s="139">
        <f t="shared" si="1"/>
        <v>0</v>
      </c>
      <c r="AJ11" s="38"/>
      <c r="AK11" s="348">
        <v>1000</v>
      </c>
      <c r="AL11" s="348">
        <v>0</v>
      </c>
      <c r="AM11" s="289">
        <f t="shared" si="2"/>
        <v>0</v>
      </c>
      <c r="AN11" s="290"/>
      <c r="AO11" s="291">
        <v>1000</v>
      </c>
      <c r="AP11" s="291">
        <v>0</v>
      </c>
      <c r="AQ11" s="289">
        <f t="shared" si="3"/>
        <v>0</v>
      </c>
      <c r="AR11" s="290"/>
      <c r="AS11" s="348">
        <v>1000</v>
      </c>
      <c r="AT11" s="348"/>
      <c r="AU11" s="289">
        <f t="shared" si="4"/>
        <v>0</v>
      </c>
      <c r="AV11" s="290"/>
      <c r="AW11" s="108">
        <v>1000</v>
      </c>
      <c r="AX11" s="348">
        <f>AW11-AS11</f>
        <v>0</v>
      </c>
      <c r="AY11" s="289">
        <f t="shared" si="5"/>
        <v>0</v>
      </c>
      <c r="AZ11" s="111"/>
    </row>
    <row r="12" spans="1:52" x14ac:dyDescent="0.25">
      <c r="A12" s="106" t="s">
        <v>697</v>
      </c>
      <c r="B12" s="66" t="s">
        <v>201</v>
      </c>
      <c r="C12" s="106" t="s">
        <v>1199</v>
      </c>
      <c r="D12" s="168">
        <v>300</v>
      </c>
      <c r="E12" s="168">
        <v>310</v>
      </c>
      <c r="F12" s="139"/>
      <c r="G12" s="137"/>
      <c r="H12" s="168">
        <v>350</v>
      </c>
      <c r="I12" s="168">
        <v>200</v>
      </c>
      <c r="J12" s="139">
        <v>0.16666666666666666</v>
      </c>
      <c r="K12" s="137"/>
      <c r="L12" s="168">
        <v>350</v>
      </c>
      <c r="M12" s="168">
        <v>100</v>
      </c>
      <c r="N12" s="139">
        <v>0</v>
      </c>
      <c r="O12" s="137"/>
      <c r="P12" s="168">
        <v>350</v>
      </c>
      <c r="Q12" s="168">
        <v>100</v>
      </c>
      <c r="R12" s="139">
        <v>0</v>
      </c>
      <c r="S12" s="137"/>
      <c r="T12" s="168">
        <v>350</v>
      </c>
      <c r="U12" s="168">
        <v>105</v>
      </c>
      <c r="V12" s="139">
        <v>0</v>
      </c>
      <c r="W12" s="137"/>
      <c r="X12" s="168">
        <v>350</v>
      </c>
      <c r="Y12" s="168">
        <v>0</v>
      </c>
      <c r="Z12" s="139">
        <v>0</v>
      </c>
      <c r="AA12" s="137"/>
      <c r="AB12" s="168">
        <v>350</v>
      </c>
      <c r="AC12" s="168">
        <v>50</v>
      </c>
      <c r="AD12" s="139">
        <f t="shared" si="0"/>
        <v>0</v>
      </c>
      <c r="AE12" s="137"/>
      <c r="AF12" s="168">
        <v>350</v>
      </c>
      <c r="AG12" s="168">
        <v>350</v>
      </c>
      <c r="AH12" s="168">
        <v>100</v>
      </c>
      <c r="AI12" s="139">
        <f t="shared" si="1"/>
        <v>0</v>
      </c>
      <c r="AJ12" s="38"/>
      <c r="AK12" s="348">
        <v>350</v>
      </c>
      <c r="AL12" s="348">
        <v>0</v>
      </c>
      <c r="AM12" s="289">
        <f t="shared" si="2"/>
        <v>0</v>
      </c>
      <c r="AN12" s="290"/>
      <c r="AO12" s="291">
        <v>350</v>
      </c>
      <c r="AP12" s="291">
        <v>50</v>
      </c>
      <c r="AQ12" s="289">
        <f t="shared" si="3"/>
        <v>0</v>
      </c>
      <c r="AR12" s="290"/>
      <c r="AS12" s="348">
        <v>350</v>
      </c>
      <c r="AT12" s="348"/>
      <c r="AU12" s="289">
        <f t="shared" si="4"/>
        <v>0</v>
      </c>
      <c r="AV12" s="290"/>
      <c r="AW12" s="108">
        <v>350</v>
      </c>
      <c r="AX12" s="348">
        <f>AW12-AS12</f>
        <v>0</v>
      </c>
      <c r="AY12" s="289">
        <f t="shared" si="5"/>
        <v>0</v>
      </c>
      <c r="AZ12" s="111"/>
    </row>
    <row r="13" spans="1:52" s="64" customFormat="1" x14ac:dyDescent="0.25">
      <c r="A13" s="142"/>
      <c r="B13" s="142"/>
      <c r="C13" s="142" t="s">
        <v>168</v>
      </c>
      <c r="D13" s="143">
        <f>SUM(D11:D12)</f>
        <v>1300</v>
      </c>
      <c r="E13" s="143">
        <f>SUM(E11:E12)</f>
        <v>1016</v>
      </c>
      <c r="F13" s="144">
        <v>0</v>
      </c>
      <c r="G13" s="142"/>
      <c r="H13" s="143">
        <f>SUM(H11:H12)</f>
        <v>1350</v>
      </c>
      <c r="I13" s="143">
        <f>SUM(I11:I12)</f>
        <v>1255.1099999999999</v>
      </c>
      <c r="J13" s="144">
        <f>(H13-D13)/D13</f>
        <v>3.8461538461538464E-2</v>
      </c>
      <c r="K13" s="142"/>
      <c r="L13" s="143">
        <f>SUM(L11:L12)</f>
        <v>1350</v>
      </c>
      <c r="M13" s="143">
        <f>SUM(M11:M12)</f>
        <v>964.77</v>
      </c>
      <c r="N13" s="144">
        <f>(L13-H13)/H13</f>
        <v>0</v>
      </c>
      <c r="O13" s="142"/>
      <c r="P13" s="143">
        <f>SUM(P11:P12)</f>
        <v>1350</v>
      </c>
      <c r="Q13" s="143">
        <f>SUM(Q11:Q12)</f>
        <v>100</v>
      </c>
      <c r="R13" s="144">
        <f>(P13-L13)/L13</f>
        <v>0</v>
      </c>
      <c r="S13" s="142"/>
      <c r="T13" s="143">
        <f>SUM(T11:T12)</f>
        <v>1350</v>
      </c>
      <c r="U13" s="143">
        <f>SUM(U11:U12)</f>
        <v>133.43</v>
      </c>
      <c r="V13" s="144">
        <f>(T13-P13)/P13</f>
        <v>0</v>
      </c>
      <c r="W13" s="142"/>
      <c r="X13" s="143">
        <f>SUM(X11:X12)</f>
        <v>1350</v>
      </c>
      <c r="Y13" s="143">
        <f>SUM(Y11:Y12)</f>
        <v>80</v>
      </c>
      <c r="Z13" s="144">
        <f>(X13-T13)/T13</f>
        <v>0</v>
      </c>
      <c r="AA13" s="142"/>
      <c r="AB13" s="143">
        <f>SUM(AB11:AB12)</f>
        <v>1350</v>
      </c>
      <c r="AC13" s="143">
        <f>SUM(AC11:AC12)</f>
        <v>305</v>
      </c>
      <c r="AD13" s="144">
        <f t="shared" si="0"/>
        <v>0</v>
      </c>
      <c r="AE13" s="142"/>
      <c r="AF13" s="143">
        <f>SUM(AF11:AF12)</f>
        <v>1350</v>
      </c>
      <c r="AG13" s="143">
        <f>SUM(AG11:AG12)</f>
        <v>1350</v>
      </c>
      <c r="AH13" s="143">
        <f>SUM(AH11:AH12)</f>
        <v>100</v>
      </c>
      <c r="AI13" s="144">
        <f t="shared" si="1"/>
        <v>0</v>
      </c>
      <c r="AJ13" s="144"/>
      <c r="AK13" s="294">
        <f>SUM(AK11:AK12)</f>
        <v>1350</v>
      </c>
      <c r="AL13" s="294">
        <f>SUM(AL11:AL12)</f>
        <v>0</v>
      </c>
      <c r="AM13" s="144">
        <f t="shared" si="2"/>
        <v>0</v>
      </c>
      <c r="AN13" s="142"/>
      <c r="AO13" s="294">
        <f>SUM(AO11:AO12)</f>
        <v>1350</v>
      </c>
      <c r="AP13" s="294">
        <f>SUM(AP11:AP12)</f>
        <v>50</v>
      </c>
      <c r="AQ13" s="144">
        <f t="shared" si="3"/>
        <v>0</v>
      </c>
      <c r="AR13" s="142"/>
      <c r="AS13" s="294">
        <f>SUM(AS11:AS12)</f>
        <v>1350</v>
      </c>
      <c r="AT13" s="294">
        <f>SUM(AT11:AT12)</f>
        <v>0</v>
      </c>
      <c r="AU13" s="144">
        <f t="shared" si="4"/>
        <v>0</v>
      </c>
      <c r="AV13" s="142"/>
      <c r="AW13" s="146">
        <f>SUM(AW11:AW12)</f>
        <v>1350</v>
      </c>
      <c r="AX13" s="146">
        <f>SUM(AX11:AX12)</f>
        <v>0</v>
      </c>
      <c r="AY13" s="144">
        <f t="shared" si="5"/>
        <v>0</v>
      </c>
      <c r="AZ13" s="142"/>
    </row>
    <row r="14" spans="1:52" s="135" customFormat="1" x14ac:dyDescent="0.25">
      <c r="D14" s="62"/>
      <c r="E14" s="62"/>
      <c r="F14" s="139"/>
      <c r="G14" s="137"/>
      <c r="H14" s="62"/>
      <c r="I14" s="62"/>
      <c r="J14" s="139"/>
      <c r="K14" s="137"/>
      <c r="L14" s="62"/>
      <c r="M14" s="62"/>
      <c r="N14" s="139"/>
      <c r="O14" s="137"/>
      <c r="P14" s="62"/>
      <c r="Q14" s="62"/>
      <c r="R14" s="139"/>
      <c r="S14" s="137"/>
      <c r="T14" s="62"/>
      <c r="U14" s="62"/>
      <c r="V14" s="139"/>
      <c r="W14" s="137"/>
      <c r="X14" s="62"/>
      <c r="Y14" s="62"/>
      <c r="Z14" s="139"/>
      <c r="AA14" s="137"/>
      <c r="AB14" s="62"/>
      <c r="AC14" s="62"/>
      <c r="AD14" s="139"/>
      <c r="AE14" s="137"/>
      <c r="AF14" s="62"/>
      <c r="AG14" s="62"/>
      <c r="AH14" s="62"/>
      <c r="AI14" s="139"/>
      <c r="AJ14" s="139"/>
      <c r="AK14" s="62"/>
      <c r="AL14" s="62"/>
      <c r="AM14" s="289"/>
      <c r="AN14" s="290"/>
      <c r="AO14" s="62"/>
      <c r="AP14" s="62"/>
      <c r="AQ14" s="289"/>
      <c r="AR14" s="290"/>
      <c r="AS14" s="62"/>
      <c r="AT14" s="62"/>
      <c r="AU14" s="289"/>
      <c r="AV14" s="290"/>
      <c r="AW14" s="136"/>
      <c r="AX14" s="136"/>
      <c r="AY14" s="289"/>
    </row>
    <row r="15" spans="1:52" s="64" customFormat="1" x14ac:dyDescent="0.25">
      <c r="A15" s="151"/>
      <c r="B15" s="151"/>
      <c r="C15" s="156" t="s">
        <v>169</v>
      </c>
      <c r="D15" s="153">
        <f>D8+D13</f>
        <v>2449</v>
      </c>
      <c r="E15" s="153">
        <f>E8+E13</f>
        <v>2204.54</v>
      </c>
      <c r="F15" s="154">
        <v>3.1E-2</v>
      </c>
      <c r="G15" s="151"/>
      <c r="H15" s="153">
        <f>H8+H13</f>
        <v>2570</v>
      </c>
      <c r="I15" s="153">
        <f>I8+I13</f>
        <v>2423.63</v>
      </c>
      <c r="J15" s="154">
        <f>(H15-D15)/D15</f>
        <v>4.9407921600653326E-2</v>
      </c>
      <c r="K15" s="151"/>
      <c r="L15" s="153">
        <f>L8+L13</f>
        <v>2649.7799999999997</v>
      </c>
      <c r="M15" s="153">
        <f>M8+M13</f>
        <v>2264.5500000000002</v>
      </c>
      <c r="N15" s="154">
        <f>(L15-H15)/H15</f>
        <v>3.1042801556420134E-2</v>
      </c>
      <c r="O15" s="151"/>
      <c r="P15" s="153">
        <f>P8+P13</f>
        <v>2255.9299999999998</v>
      </c>
      <c r="Q15" s="153">
        <f>Q8+Q13</f>
        <v>1002.46</v>
      </c>
      <c r="R15" s="154">
        <f>(P15-L15)/L15</f>
        <v>-0.14863498101729197</v>
      </c>
      <c r="S15" s="151"/>
      <c r="T15" s="153">
        <f>T8+T13</f>
        <v>2302.39</v>
      </c>
      <c r="U15" s="153">
        <f>U8+U13</f>
        <v>1093.1200000000001</v>
      </c>
      <c r="V15" s="154">
        <f>(T15-P15)/P15</f>
        <v>2.0594610648380064E-2</v>
      </c>
      <c r="W15" s="151"/>
      <c r="X15" s="153">
        <f>X8+X13</f>
        <v>2362.14</v>
      </c>
      <c r="Y15" s="153">
        <f>Y8+Y13</f>
        <v>1092.1399999999999</v>
      </c>
      <c r="Z15" s="154">
        <f>(X15-T15)/T15</f>
        <v>2.5951294090054249E-2</v>
      </c>
      <c r="AA15" s="151"/>
      <c r="AB15" s="153">
        <f>AB8+AB13</f>
        <v>2403.65</v>
      </c>
      <c r="AC15" s="153">
        <f>AC8+AC13</f>
        <v>1358.65</v>
      </c>
      <c r="AD15" s="154">
        <f>(AB15-X15)/X15</f>
        <v>1.757304816818657E-2</v>
      </c>
      <c r="AE15" s="151"/>
      <c r="AF15" s="153">
        <f>AF8+AF13</f>
        <v>2453.21</v>
      </c>
      <c r="AG15" s="280">
        <f>AG8+AG13</f>
        <v>2582.11</v>
      </c>
      <c r="AH15" s="153">
        <f>AH8+AH13</f>
        <v>1332.1100000000001</v>
      </c>
      <c r="AI15" s="154">
        <f>(AG15-AB15)/AB15</f>
        <v>7.4245418426143586E-2</v>
      </c>
      <c r="AJ15" s="154"/>
      <c r="AK15" s="295">
        <f>AK8+AK13</f>
        <v>2649.6</v>
      </c>
      <c r="AL15" s="295">
        <f>AL8+AL13</f>
        <v>1294.6699999999998</v>
      </c>
      <c r="AM15" s="154">
        <f t="shared" si="2"/>
        <v>2.6137538679606904E-2</v>
      </c>
      <c r="AN15" s="151"/>
      <c r="AO15" s="295">
        <f>AO8+AO13</f>
        <v>2678.07</v>
      </c>
      <c r="AP15" s="295">
        <f>AP8+AP13</f>
        <v>1383.1100000000001</v>
      </c>
      <c r="AQ15" s="154">
        <f t="shared" si="3"/>
        <v>1.0745018115942126E-2</v>
      </c>
      <c r="AR15" s="151"/>
      <c r="AS15" s="295">
        <f>AS8+AS13</f>
        <v>2711.45</v>
      </c>
      <c r="AT15" s="295">
        <f>AT8+AT13</f>
        <v>0</v>
      </c>
      <c r="AU15" s="154">
        <f t="shared" si="4"/>
        <v>1.2464199964899966E-2</v>
      </c>
      <c r="AV15" s="151"/>
      <c r="AW15" s="155" t="e">
        <f>SUM(AW8+AW13)</f>
        <v>#REF!</v>
      </c>
      <c r="AX15" s="155" t="e">
        <f>SUM(AX8+AX13)</f>
        <v>#REF!</v>
      </c>
      <c r="AY15" s="154" t="e">
        <f t="shared" si="5"/>
        <v>#REF!</v>
      </c>
      <c r="AZ15" s="485" t="s">
        <v>1772</v>
      </c>
    </row>
    <row r="16" spans="1:52" x14ac:dyDescent="0.25">
      <c r="D16" s="67"/>
      <c r="H16" s="67"/>
      <c r="L16" s="67"/>
      <c r="P16" s="67"/>
      <c r="T16" s="67"/>
      <c r="V16" s="135"/>
      <c r="X16" s="67"/>
      <c r="Z16" s="135"/>
      <c r="AB16" s="67"/>
      <c r="AD16" s="135"/>
      <c r="AF16" s="67"/>
      <c r="AG16" s="67"/>
      <c r="AK16" s="296"/>
      <c r="AO16" s="296"/>
      <c r="AS16" s="296"/>
      <c r="AW16" s="199"/>
      <c r="AY16" s="139"/>
    </row>
    <row r="17" spans="3:61" s="61" customFormat="1" thickBot="1" x14ac:dyDescent="0.25">
      <c r="C17" s="61" t="s">
        <v>170</v>
      </c>
      <c r="D17" s="69"/>
      <c r="E17" s="68">
        <f>D15-E15</f>
        <v>244.46000000000004</v>
      </c>
      <c r="H17" s="69"/>
      <c r="I17" s="68">
        <f>H15-I15</f>
        <v>146.36999999999989</v>
      </c>
      <c r="L17" s="69"/>
      <c r="M17" s="68">
        <f>L15-M15</f>
        <v>385.22999999999956</v>
      </c>
      <c r="P17" s="69"/>
      <c r="Q17" s="68">
        <f>P15-Q15</f>
        <v>1253.4699999999998</v>
      </c>
      <c r="T17" s="69"/>
      <c r="U17" s="68">
        <f>T15-U15</f>
        <v>1209.2699999999998</v>
      </c>
      <c r="X17" s="69"/>
      <c r="Y17" s="68">
        <f>X15-Y15</f>
        <v>1270</v>
      </c>
      <c r="AB17" s="69"/>
      <c r="AC17" s="68">
        <f>AB15-AC15</f>
        <v>1045</v>
      </c>
      <c r="AF17" s="69"/>
      <c r="AG17" s="69"/>
      <c r="AH17" s="68">
        <f>AG15-AH15</f>
        <v>1250</v>
      </c>
      <c r="AK17" s="69"/>
      <c r="AL17" s="68">
        <f>AK15-AL15</f>
        <v>1354.93</v>
      </c>
      <c r="AO17" s="69"/>
      <c r="AP17" s="68">
        <f>AO15-AP15</f>
        <v>1294.96</v>
      </c>
      <c r="AS17" s="69"/>
      <c r="AT17" s="68">
        <f>AS15-AT15</f>
        <v>2711.45</v>
      </c>
      <c r="AW17" s="70"/>
      <c r="AX17" s="70"/>
    </row>
    <row r="18" spans="3:61" ht="14.25" thickTop="1" x14ac:dyDescent="0.25">
      <c r="D18" s="67"/>
      <c r="F18" s="139"/>
      <c r="H18" s="67"/>
      <c r="J18" s="139"/>
      <c r="L18" s="67"/>
      <c r="N18" s="139"/>
      <c r="P18" s="67"/>
      <c r="R18" s="139"/>
      <c r="T18" s="67"/>
      <c r="V18" s="38"/>
      <c r="X18" s="67"/>
      <c r="AB18" s="67"/>
      <c r="AF18" s="67"/>
      <c r="AG18" s="67"/>
      <c r="AK18" s="296"/>
      <c r="AO18" s="296"/>
      <c r="AS18" s="296"/>
      <c r="AW18" s="163" t="s">
        <v>947</v>
      </c>
      <c r="AX18" s="164"/>
      <c r="AY18" s="165"/>
      <c r="BA18" s="61"/>
      <c r="BB18" s="61"/>
      <c r="BC18" s="61"/>
      <c r="BD18" s="61"/>
      <c r="BE18" s="135"/>
      <c r="BF18" s="135"/>
      <c r="BG18" s="135"/>
      <c r="BH18" s="135"/>
      <c r="BI18" s="135"/>
    </row>
    <row r="19" spans="3:61" x14ac:dyDescent="0.25">
      <c r="F19" s="139"/>
      <c r="J19" s="139"/>
      <c r="N19" s="139"/>
      <c r="R19" s="139"/>
      <c r="V19" s="38"/>
      <c r="AW19" s="166" t="s">
        <v>202</v>
      </c>
      <c r="AX19" s="2"/>
      <c r="AY19" s="215" t="e">
        <f>AW8*0.0145</f>
        <v>#REF!</v>
      </c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</row>
    <row r="20" spans="3:61" x14ac:dyDescent="0.25">
      <c r="F20" s="139"/>
      <c r="J20" s="139"/>
      <c r="N20" s="139"/>
      <c r="R20" s="139"/>
      <c r="V20" s="38"/>
      <c r="AW20" s="134" t="s">
        <v>203</v>
      </c>
      <c r="AX20" s="2"/>
      <c r="AY20" s="215" t="e">
        <f>AW8*0.0009</f>
        <v>#REF!</v>
      </c>
      <c r="AZ20" s="135"/>
      <c r="BA20" s="137"/>
      <c r="BB20" s="137"/>
      <c r="BC20" s="137"/>
      <c r="BD20" s="137"/>
      <c r="BE20" s="135"/>
      <c r="BF20" s="135"/>
      <c r="BG20" s="135"/>
      <c r="BH20" s="135"/>
      <c r="BI20" s="135"/>
    </row>
    <row r="21" spans="3:61" x14ac:dyDescent="0.25">
      <c r="F21" s="139"/>
      <c r="J21" s="139"/>
      <c r="N21" s="139"/>
      <c r="R21" s="139"/>
      <c r="V21" s="38"/>
      <c r="AW21" s="134" t="s">
        <v>204</v>
      </c>
      <c r="AX21" s="2"/>
      <c r="AY21" s="215" t="e">
        <f>AW8*0.003</f>
        <v>#REF!</v>
      </c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</row>
    <row r="22" spans="3:61" x14ac:dyDescent="0.25">
      <c r="F22" s="139"/>
      <c r="J22" s="139"/>
      <c r="N22" s="139"/>
      <c r="R22" s="139"/>
      <c r="V22" s="38"/>
      <c r="AW22" s="134" t="s">
        <v>205</v>
      </c>
      <c r="AX22" s="2"/>
      <c r="AY22" s="215" t="e">
        <f>#REF!</f>
        <v>#REF!</v>
      </c>
      <c r="AZ22" s="135"/>
      <c r="BA22" s="93"/>
      <c r="BB22" s="93"/>
      <c r="BC22" s="93"/>
      <c r="BD22" s="93"/>
      <c r="BE22" s="135"/>
      <c r="BF22" s="135"/>
      <c r="BG22" s="135"/>
      <c r="BH22" s="135"/>
      <c r="BI22" s="135"/>
    </row>
    <row r="23" spans="3:61" x14ac:dyDescent="0.25">
      <c r="F23" s="139"/>
      <c r="J23" s="139"/>
      <c r="N23" s="139"/>
      <c r="R23" s="139"/>
      <c r="V23" s="38"/>
      <c r="AW23" s="134" t="s">
        <v>206</v>
      </c>
      <c r="AX23" s="2"/>
      <c r="AY23" s="216" t="s">
        <v>901</v>
      </c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</row>
    <row r="24" spans="3:61" x14ac:dyDescent="0.25">
      <c r="F24" s="139"/>
      <c r="J24" s="139"/>
      <c r="N24" s="139"/>
      <c r="R24" s="139"/>
      <c r="V24" s="38"/>
      <c r="AW24" s="158"/>
      <c r="AX24" s="160"/>
      <c r="AY24" s="217" t="e">
        <f>SUM(AY19:AY23)</f>
        <v>#REF!</v>
      </c>
      <c r="AZ24" s="135"/>
      <c r="BA24" s="64"/>
      <c r="BB24" s="64"/>
      <c r="BC24" s="64"/>
      <c r="BD24" s="64"/>
      <c r="BE24" s="135"/>
      <c r="BF24" s="135"/>
      <c r="BG24" s="135"/>
      <c r="BH24" s="135"/>
      <c r="BI24" s="135"/>
    </row>
    <row r="25" spans="3:61" x14ac:dyDescent="0.25">
      <c r="F25" s="139"/>
      <c r="J25" s="139"/>
      <c r="N25" s="139"/>
      <c r="R25" s="139"/>
      <c r="V25" s="38"/>
      <c r="AW25" s="136"/>
      <c r="AX25" s="136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</row>
    <row r="26" spans="3:61" x14ac:dyDescent="0.25">
      <c r="D26" s="67"/>
      <c r="F26" s="139"/>
      <c r="H26" s="67"/>
      <c r="J26" s="139"/>
      <c r="L26" s="67"/>
      <c r="N26" s="139"/>
      <c r="P26" s="67"/>
      <c r="R26" s="139"/>
      <c r="T26" s="67"/>
      <c r="V26" s="38"/>
      <c r="X26" s="67"/>
      <c r="AB26" s="67"/>
      <c r="AF26" s="67"/>
      <c r="AG26" s="67"/>
      <c r="AK26" s="296"/>
      <c r="AO26" s="296"/>
      <c r="AS26" s="296"/>
      <c r="AW26" s="287"/>
      <c r="AX26" s="136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</row>
    <row r="27" spans="3:61" x14ac:dyDescent="0.25">
      <c r="D27" s="67"/>
      <c r="F27" s="139"/>
      <c r="H27" s="67"/>
      <c r="J27" s="139"/>
      <c r="L27" s="67"/>
      <c r="N27" s="139"/>
      <c r="P27" s="67"/>
      <c r="R27" s="139"/>
      <c r="T27" s="67"/>
      <c r="V27" s="38"/>
      <c r="X27" s="67"/>
      <c r="AB27" s="67"/>
      <c r="AF27" s="67"/>
      <c r="AG27" s="67"/>
      <c r="AK27" s="296"/>
      <c r="AO27" s="296"/>
      <c r="AS27" s="296"/>
      <c r="AW27" s="78"/>
      <c r="AX27" s="78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</row>
    <row r="28" spans="3:61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  <c r="AW28" s="78"/>
      <c r="AX28" s="78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</row>
    <row r="29" spans="3:61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6"/>
      <c r="AS29" s="296"/>
      <c r="AW29" s="136"/>
      <c r="AX29" s="136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</row>
    <row r="30" spans="3:61" x14ac:dyDescent="0.25">
      <c r="D30" s="67"/>
      <c r="F30" s="139"/>
      <c r="H30" s="67"/>
      <c r="J30" s="139"/>
      <c r="L30" s="67"/>
      <c r="N30" s="139"/>
      <c r="P30" s="67"/>
      <c r="R30" s="139"/>
      <c r="T30" s="67"/>
      <c r="V30" s="38"/>
      <c r="X30" s="67"/>
      <c r="AB30" s="67"/>
      <c r="AF30" s="67"/>
      <c r="AG30" s="67"/>
      <c r="AK30" s="296"/>
      <c r="AO30" s="296"/>
      <c r="AS30" s="296"/>
      <c r="AW30" s="78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</row>
    <row r="31" spans="3:61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  <c r="AW31" s="78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</row>
    <row r="32" spans="3:61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W32" s="78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</row>
    <row r="33" spans="4:61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  <c r="AW33" s="136"/>
      <c r="AX33" s="136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</row>
    <row r="34" spans="4:61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  <c r="AW34" s="136"/>
      <c r="AX34" s="136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</row>
    <row r="35" spans="4:61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  <c r="AW35" s="136"/>
      <c r="AX35" s="136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</row>
    <row r="36" spans="4:61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  <c r="AW36" s="136"/>
      <c r="AX36" s="136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</row>
    <row r="37" spans="4:61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  <c r="AW37" s="136"/>
      <c r="AX37" s="136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</row>
    <row r="38" spans="4:61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  <c r="AW38" s="136"/>
      <c r="AX38" s="136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</row>
    <row r="39" spans="4:61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  <c r="AW39" s="136"/>
      <c r="AX39" s="136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</row>
    <row r="40" spans="4:61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  <c r="AW40" s="136"/>
      <c r="AX40" s="136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</row>
    <row r="41" spans="4:61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61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61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61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61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61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61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61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296" t="s">
        <v>1128</v>
      </c>
      <c r="E124" s="135">
        <v>30.35</v>
      </c>
      <c r="F124" s="135">
        <v>25</v>
      </c>
      <c r="G124" s="287"/>
      <c r="H124" s="296"/>
      <c r="I124" s="287"/>
      <c r="J124" s="28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4" fitToHeight="3" orientation="landscape" copies="15" r:id="rId1"/>
  <headerFooter alignWithMargins="0">
    <oddHeader>&amp;C&amp;"-,Bold"Proposed Budget &amp; Analysis Report for FY22</oddHeader>
    <oddFooter>&amp;C&amp;D&amp;T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62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11" sqref="F11"/>
    </sheetView>
  </sheetViews>
  <sheetFormatPr defaultRowHeight="13.5" x14ac:dyDescent="0.25"/>
  <cols>
    <col min="1" max="1" width="19" style="106" customWidth="1"/>
    <col min="2" max="2" width="5" style="106" customWidth="1"/>
    <col min="3" max="3" width="27.28515625" style="106" customWidth="1"/>
    <col min="4" max="4" width="8.140625" style="135" bestFit="1" customWidth="1"/>
    <col min="5" max="5" width="9.28515625" style="135" customWidth="1"/>
    <col min="6" max="6" width="8" style="135" bestFit="1" customWidth="1"/>
    <col min="7" max="7" width="2.28515625" style="137" customWidth="1"/>
    <col min="8" max="8" width="8.140625" style="135" bestFit="1" customWidth="1"/>
    <col min="9" max="9" width="10.140625" style="135" bestFit="1" customWidth="1"/>
    <col min="10" max="10" width="5.7109375" style="135" bestFit="1" customWidth="1"/>
    <col min="11" max="11" width="2.28515625" style="137" customWidth="1"/>
    <col min="12" max="12" width="9.5703125" style="135" bestFit="1" customWidth="1"/>
    <col min="13" max="13" width="10.140625" style="135" bestFit="1" customWidth="1"/>
    <col min="14" max="14" width="5.7109375" style="135" bestFit="1" customWidth="1"/>
    <col min="15" max="15" width="2.28515625" style="137" customWidth="1"/>
    <col min="16" max="16" width="9.5703125" style="135" bestFit="1" customWidth="1"/>
    <col min="17" max="17" width="10.140625" style="135" bestFit="1" customWidth="1"/>
    <col min="18" max="18" width="6.140625" style="135" bestFit="1" customWidth="1"/>
    <col min="19" max="19" width="2.28515625" style="137" customWidth="1"/>
    <col min="20" max="20" width="9.5703125" style="106" bestFit="1" customWidth="1"/>
    <col min="21" max="21" width="10.140625" style="106" bestFit="1" customWidth="1"/>
    <col min="22" max="22" width="7.140625" style="106" bestFit="1" customWidth="1"/>
    <col min="23" max="23" width="2.28515625" style="59" customWidth="1"/>
    <col min="24" max="24" width="9.5703125" style="106" bestFit="1" customWidth="1"/>
    <col min="25" max="25" width="10.140625" style="106" bestFit="1" customWidth="1"/>
    <col min="26" max="26" width="6.140625" style="106" bestFit="1" customWidth="1"/>
    <col min="27" max="27" width="2.28515625" style="59" customWidth="1"/>
    <col min="28" max="28" width="9.5703125" style="106" bestFit="1" customWidth="1"/>
    <col min="29" max="29" width="10.140625" style="106" bestFit="1" customWidth="1"/>
    <col min="30" max="30" width="6.140625" style="106" bestFit="1" customWidth="1"/>
    <col min="31" max="31" width="2.28515625" style="137" customWidth="1"/>
    <col min="32" max="33" width="9.5703125" style="135" bestFit="1" customWidth="1"/>
    <col min="34" max="34" width="10.140625" style="135" bestFit="1" customWidth="1"/>
    <col min="35" max="35" width="7.140625" style="135" bestFit="1" customWidth="1"/>
    <col min="36" max="36" width="1.85546875" style="106" customWidth="1"/>
    <col min="37" max="37" width="9.5703125" style="347" bestFit="1" customWidth="1"/>
    <col min="38" max="38" width="10.140625" style="347" bestFit="1" customWidth="1"/>
    <col min="39" max="39" width="6.140625" style="347" bestFit="1" customWidth="1"/>
    <col min="40" max="40" width="2.85546875" style="290" customWidth="1"/>
    <col min="41" max="41" width="9.5703125" style="287" bestFit="1" customWidth="1"/>
    <col min="42" max="42" width="9.85546875" style="287" customWidth="1"/>
    <col min="43" max="43" width="7.140625" style="287" bestFit="1" customWidth="1"/>
    <col min="44" max="44" width="2.85546875" style="290" customWidth="1"/>
    <col min="45" max="45" width="11.5703125" style="347" customWidth="1"/>
    <col min="46" max="46" width="10.140625" style="347" customWidth="1"/>
    <col min="47" max="47" width="7.7109375" style="347" bestFit="1" customWidth="1"/>
    <col min="48" max="48" width="2.85546875" style="290" hidden="1" customWidth="1"/>
    <col min="49" max="49" width="12" style="60" hidden="1" customWidth="1"/>
    <col min="50" max="50" width="11.7109375" style="60" hidden="1" customWidth="1"/>
    <col min="51" max="51" width="9.28515625" style="106" hidden="1" customWidth="1"/>
    <col min="52" max="52" width="15.5703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1497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36">
        <v>0</v>
      </c>
      <c r="AG6" s="136">
        <v>0</v>
      </c>
      <c r="AH6" s="62">
        <v>0</v>
      </c>
      <c r="AI6" s="139"/>
      <c r="AJ6" s="38"/>
      <c r="AK6" s="62"/>
      <c r="AL6" s="62"/>
      <c r="AM6" s="289"/>
      <c r="AO6" s="292">
        <v>0</v>
      </c>
      <c r="AP6" s="62"/>
      <c r="AQ6" s="289"/>
      <c r="AS6" s="292">
        <v>0</v>
      </c>
      <c r="AT6" s="62"/>
      <c r="AU6" s="289"/>
      <c r="AW6" s="60">
        <v>0</v>
      </c>
      <c r="AX6" s="60">
        <v>0</v>
      </c>
      <c r="AY6" s="38"/>
      <c r="AZ6" s="135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>
        <f>SUM(AF6)</f>
        <v>0</v>
      </c>
      <c r="AG7" s="150">
        <f>SUM(AG6)</f>
        <v>0</v>
      </c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48">
        <f>SUM(AO6:AO6)</f>
        <v>0</v>
      </c>
      <c r="AP7" s="148">
        <f>SUM(AP6:AP6)</f>
        <v>0</v>
      </c>
      <c r="AQ7" s="149"/>
      <c r="AR7" s="147"/>
      <c r="AS7" s="148">
        <f>SUM(AS6:AS6)</f>
        <v>0</v>
      </c>
      <c r="AT7" s="148">
        <f>SUM(AT6:AT6)</f>
        <v>0</v>
      </c>
      <c r="AU7" s="149"/>
      <c r="AV7" s="147"/>
      <c r="AW7" s="150">
        <f>SUM(AW6)</f>
        <v>0</v>
      </c>
      <c r="AX7" s="148">
        <f>SUM(AX6)</f>
        <v>0</v>
      </c>
      <c r="AY7" s="149"/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62"/>
      <c r="AL8" s="62"/>
      <c r="AM8" s="289"/>
      <c r="AO8" s="62"/>
      <c r="AP8" s="62"/>
      <c r="AQ8" s="289"/>
      <c r="AS8" s="62"/>
      <c r="AT8" s="62"/>
      <c r="AU8" s="289"/>
      <c r="AY8" s="38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Y9" s="38"/>
      <c r="AZ9" s="61"/>
    </row>
    <row r="10" spans="1:52" s="135" customFormat="1" ht="14.25" x14ac:dyDescent="0.3">
      <c r="A10" s="135" t="s">
        <v>770</v>
      </c>
      <c r="B10" s="288">
        <v>5686</v>
      </c>
      <c r="C10" s="137" t="s">
        <v>1423</v>
      </c>
      <c r="D10" s="62">
        <v>0</v>
      </c>
      <c r="E10" s="62">
        <v>0</v>
      </c>
      <c r="F10" s="139"/>
      <c r="G10" s="137"/>
      <c r="H10" s="62">
        <v>0</v>
      </c>
      <c r="I10" s="62">
        <v>0</v>
      </c>
      <c r="J10" s="139"/>
      <c r="K10" s="137"/>
      <c r="L10" s="62">
        <v>1500</v>
      </c>
      <c r="M10" s="62">
        <v>1500</v>
      </c>
      <c r="N10" s="139"/>
      <c r="O10" s="137"/>
      <c r="P10" s="62">
        <v>1500</v>
      </c>
      <c r="Q10" s="62">
        <v>1500</v>
      </c>
      <c r="R10" s="139">
        <f>(P10-L10)/L10</f>
        <v>0</v>
      </c>
      <c r="S10" s="137"/>
      <c r="T10" s="62">
        <v>2500</v>
      </c>
      <c r="U10" s="62">
        <v>2500</v>
      </c>
      <c r="V10" s="289">
        <f>(T10-P10)/P10</f>
        <v>0.66666666666666663</v>
      </c>
      <c r="W10" s="137"/>
      <c r="X10" s="62">
        <v>2500</v>
      </c>
      <c r="Y10" s="62">
        <v>2500</v>
      </c>
      <c r="Z10" s="289">
        <f>(X10-T10)/T10</f>
        <v>0</v>
      </c>
      <c r="AA10" s="137"/>
      <c r="AB10" s="62">
        <v>2500</v>
      </c>
      <c r="AC10" s="62">
        <v>2500</v>
      </c>
      <c r="AD10" s="289">
        <f>(AB10-X10)/X10</f>
        <v>0</v>
      </c>
      <c r="AE10" s="137"/>
      <c r="AF10" s="136">
        <v>3000</v>
      </c>
      <c r="AG10" s="136">
        <v>3000</v>
      </c>
      <c r="AH10" s="168">
        <v>3000</v>
      </c>
      <c r="AI10" s="139"/>
      <c r="AJ10" s="139"/>
      <c r="AK10" s="62">
        <v>3000</v>
      </c>
      <c r="AL10" s="62">
        <v>3000</v>
      </c>
      <c r="AM10" s="289"/>
      <c r="AN10" s="290"/>
      <c r="AO10" s="62">
        <v>3500</v>
      </c>
      <c r="AP10" s="62">
        <v>3500</v>
      </c>
      <c r="AQ10" s="289">
        <f>(AO10-AK10)/AK10</f>
        <v>0.16666666666666666</v>
      </c>
      <c r="AR10" s="290"/>
      <c r="AS10" s="62">
        <v>3500</v>
      </c>
      <c r="AT10" s="62">
        <v>0</v>
      </c>
      <c r="AU10" s="289">
        <f>(AS10-AO10)/AO10</f>
        <v>0</v>
      </c>
      <c r="AV10" s="290"/>
      <c r="AW10" s="342">
        <v>3500</v>
      </c>
      <c r="AX10" s="136">
        <f>AW10-AS10</f>
        <v>0</v>
      </c>
      <c r="AY10" s="289">
        <f>(AW10-AS10)/AS10</f>
        <v>0</v>
      </c>
      <c r="AZ10" s="112" t="s">
        <v>1784</v>
      </c>
    </row>
    <row r="11" spans="1:52" s="64" customFormat="1" x14ac:dyDescent="0.25">
      <c r="A11" s="142"/>
      <c r="B11" s="142"/>
      <c r="C11" s="142" t="s">
        <v>168</v>
      </c>
      <c r="D11" s="143">
        <f>SUM(D10:D10)</f>
        <v>0</v>
      </c>
      <c r="E11" s="143">
        <f>SUM(E10:E10)</f>
        <v>0</v>
      </c>
      <c r="F11" s="144"/>
      <c r="G11" s="142"/>
      <c r="H11" s="143">
        <f>SUM(H10:H10)</f>
        <v>0</v>
      </c>
      <c r="I11" s="143">
        <f>SUM(I10:I10)</f>
        <v>0</v>
      </c>
      <c r="J11" s="144"/>
      <c r="K11" s="142"/>
      <c r="L11" s="143">
        <f>SUM(L10:L10)</f>
        <v>1500</v>
      </c>
      <c r="M11" s="143">
        <f>SUM(M10:M10)</f>
        <v>1500</v>
      </c>
      <c r="N11" s="144"/>
      <c r="O11" s="142"/>
      <c r="P11" s="143">
        <f>SUM(P10:P10)</f>
        <v>1500</v>
      </c>
      <c r="Q11" s="143">
        <f>SUM(Q10:Q10)</f>
        <v>1500</v>
      </c>
      <c r="R11" s="144"/>
      <c r="S11" s="142"/>
      <c r="T11" s="143">
        <f>SUM(T10:T10)</f>
        <v>2500</v>
      </c>
      <c r="U11" s="143">
        <f>SUM(U10:U10)</f>
        <v>2500</v>
      </c>
      <c r="V11" s="144"/>
      <c r="W11" s="142"/>
      <c r="X11" s="143">
        <f>SUM(X10:X10)</f>
        <v>2500</v>
      </c>
      <c r="Y11" s="143">
        <f>SUM(Y10:Y10)</f>
        <v>2500</v>
      </c>
      <c r="Z11" s="145">
        <f>(X11-T11)/T11</f>
        <v>0</v>
      </c>
      <c r="AA11" s="142"/>
      <c r="AB11" s="143">
        <f>SUM(AB10:AB10)</f>
        <v>2500</v>
      </c>
      <c r="AC11" s="143">
        <f>SUM(AC10:AC10)</f>
        <v>2500</v>
      </c>
      <c r="AD11" s="145">
        <f>(AB11-X11)/X11</f>
        <v>0</v>
      </c>
      <c r="AE11" s="142"/>
      <c r="AF11" s="143">
        <f>SUM(AF10:AF10)</f>
        <v>3000</v>
      </c>
      <c r="AG11" s="143">
        <f>SUM(AG10:AG10)</f>
        <v>3000</v>
      </c>
      <c r="AH11" s="143">
        <f>SUM(AH10:AH10)</f>
        <v>3000</v>
      </c>
      <c r="AI11" s="145">
        <f>(AG11-AB11)/AB11</f>
        <v>0.2</v>
      </c>
      <c r="AJ11" s="144"/>
      <c r="AK11" s="294">
        <f>SUM(AK10:AK10)</f>
        <v>3000</v>
      </c>
      <c r="AL11" s="294">
        <f>SUM(AL10:AL10)</f>
        <v>3000</v>
      </c>
      <c r="AM11" s="145">
        <f>(AK11-AG11)/AG11</f>
        <v>0</v>
      </c>
      <c r="AN11" s="142"/>
      <c r="AO11" s="294">
        <f>SUM(AO10:AO10)</f>
        <v>3500</v>
      </c>
      <c r="AP11" s="294">
        <f>SUM(AP10:AP10)</f>
        <v>3500</v>
      </c>
      <c r="AQ11" s="145">
        <f>(AO11-AK11)/AK11</f>
        <v>0.16666666666666666</v>
      </c>
      <c r="AR11" s="142"/>
      <c r="AS11" s="294">
        <f>SUM(AS10:AS10)</f>
        <v>3500</v>
      </c>
      <c r="AT11" s="294">
        <f>SUM(AT10:AT10)</f>
        <v>0</v>
      </c>
      <c r="AU11" s="145">
        <f>(AS11-AO11)/AO11</f>
        <v>0</v>
      </c>
      <c r="AV11" s="142"/>
      <c r="AW11" s="146">
        <f>SUM(AW10)</f>
        <v>3500</v>
      </c>
      <c r="AX11" s="146">
        <f>SUM(AX10)</f>
        <v>0</v>
      </c>
      <c r="AY11" s="145">
        <f>(AW11-AS11)/AS11</f>
        <v>0</v>
      </c>
      <c r="AZ11" s="142"/>
    </row>
    <row r="12" spans="1:52" s="135" customFormat="1" x14ac:dyDescent="0.25">
      <c r="D12" s="62"/>
      <c r="E12" s="62"/>
      <c r="F12" s="139"/>
      <c r="G12" s="137"/>
      <c r="H12" s="62"/>
      <c r="I12" s="62"/>
      <c r="J12" s="139"/>
      <c r="K12" s="137"/>
      <c r="L12" s="62"/>
      <c r="M12" s="62"/>
      <c r="N12" s="139"/>
      <c r="O12" s="137"/>
      <c r="P12" s="62"/>
      <c r="Q12" s="62"/>
      <c r="R12" s="139"/>
      <c r="S12" s="137"/>
      <c r="T12" s="62"/>
      <c r="U12" s="62"/>
      <c r="V12" s="139"/>
      <c r="W12" s="137"/>
      <c r="X12" s="62"/>
      <c r="Y12" s="62"/>
      <c r="Z12" s="139"/>
      <c r="AA12" s="137"/>
      <c r="AB12" s="62"/>
      <c r="AC12" s="62"/>
      <c r="AD12" s="139"/>
      <c r="AE12" s="137"/>
      <c r="AF12" s="62"/>
      <c r="AG12" s="62"/>
      <c r="AH12" s="62"/>
      <c r="AI12" s="139"/>
      <c r="AJ12" s="139"/>
      <c r="AK12" s="62"/>
      <c r="AL12" s="62"/>
      <c r="AM12" s="289"/>
      <c r="AN12" s="290"/>
      <c r="AO12" s="62"/>
      <c r="AP12" s="62"/>
      <c r="AQ12" s="289"/>
      <c r="AR12" s="290"/>
      <c r="AS12" s="62"/>
      <c r="AT12" s="62"/>
      <c r="AU12" s="289"/>
      <c r="AV12" s="290"/>
      <c r="AW12" s="136"/>
      <c r="AX12" s="136"/>
      <c r="AY12" s="289"/>
    </row>
    <row r="13" spans="1:52" s="64" customFormat="1" ht="12.75" x14ac:dyDescent="0.2">
      <c r="A13" s="151"/>
      <c r="B13" s="151"/>
      <c r="C13" s="156" t="s">
        <v>169</v>
      </c>
      <c r="D13" s="153">
        <f>D7+D11</f>
        <v>0</v>
      </c>
      <c r="E13" s="153">
        <f>E7+E11</f>
        <v>0</v>
      </c>
      <c r="F13" s="154"/>
      <c r="G13" s="151"/>
      <c r="H13" s="153">
        <f>H7+H11</f>
        <v>0</v>
      </c>
      <c r="I13" s="153">
        <f>I7+I11</f>
        <v>0</v>
      </c>
      <c r="J13" s="154"/>
      <c r="K13" s="151"/>
      <c r="L13" s="153">
        <f>L7+L11</f>
        <v>1500</v>
      </c>
      <c r="M13" s="153">
        <f>M7+M11</f>
        <v>1500</v>
      </c>
      <c r="N13" s="154"/>
      <c r="O13" s="151"/>
      <c r="P13" s="153">
        <f>P7+P11</f>
        <v>1500</v>
      </c>
      <c r="Q13" s="153">
        <f>Q7+Q11</f>
        <v>1500</v>
      </c>
      <c r="R13" s="154">
        <f>(P13-L13)/L13</f>
        <v>0</v>
      </c>
      <c r="S13" s="151"/>
      <c r="T13" s="153">
        <f>T7+T11</f>
        <v>2500</v>
      </c>
      <c r="U13" s="153">
        <f>U7+U11</f>
        <v>2500</v>
      </c>
      <c r="V13" s="154">
        <f>(T13-P13)/P13</f>
        <v>0.66666666666666663</v>
      </c>
      <c r="W13" s="151"/>
      <c r="X13" s="153">
        <f>X7+X11</f>
        <v>2500</v>
      </c>
      <c r="Y13" s="153">
        <f>Y7+Y11</f>
        <v>2500</v>
      </c>
      <c r="Z13" s="154">
        <f>(X13-T13)/T13</f>
        <v>0</v>
      </c>
      <c r="AA13" s="151"/>
      <c r="AB13" s="153">
        <f>AB7+AB11</f>
        <v>2500</v>
      </c>
      <c r="AC13" s="153">
        <f>AC7+AC11</f>
        <v>2500</v>
      </c>
      <c r="AD13" s="154">
        <f>(AB13-X13)/X13</f>
        <v>0</v>
      </c>
      <c r="AE13" s="151"/>
      <c r="AF13" s="153">
        <f>AF7+AF11</f>
        <v>3000</v>
      </c>
      <c r="AG13" s="153">
        <f>AG7+AG11</f>
        <v>3000</v>
      </c>
      <c r="AH13" s="153">
        <f>AH7+AH11</f>
        <v>3000</v>
      </c>
      <c r="AI13" s="154">
        <f>(AG13-AB13)/AB13</f>
        <v>0.2</v>
      </c>
      <c r="AJ13" s="154"/>
      <c r="AK13" s="295">
        <f>AK7+AK11</f>
        <v>3000</v>
      </c>
      <c r="AL13" s="295">
        <f>AL7+AL11</f>
        <v>3000</v>
      </c>
      <c r="AM13" s="154">
        <f>(AK13-AG13)/AG13</f>
        <v>0</v>
      </c>
      <c r="AN13" s="151"/>
      <c r="AO13" s="295">
        <f>AO7+AO11</f>
        <v>3500</v>
      </c>
      <c r="AP13" s="295">
        <f>AP7+AP11</f>
        <v>3500</v>
      </c>
      <c r="AQ13" s="154">
        <f>(AO13-AK13)/AK13</f>
        <v>0.16666666666666666</v>
      </c>
      <c r="AR13" s="151"/>
      <c r="AS13" s="295">
        <f>AS7+AS11</f>
        <v>3500</v>
      </c>
      <c r="AT13" s="295">
        <f>AT7+AT11</f>
        <v>0</v>
      </c>
      <c r="AU13" s="154">
        <f>(AS13-AO13)/AO13</f>
        <v>0</v>
      </c>
      <c r="AV13" s="151"/>
      <c r="AW13" s="155">
        <f>AW7+AW11</f>
        <v>3500</v>
      </c>
      <c r="AX13" s="155">
        <f>AX7+AX11</f>
        <v>0</v>
      </c>
      <c r="AY13" s="154">
        <f>(AW13-AS13)/AS13</f>
        <v>0</v>
      </c>
      <c r="AZ13" s="156"/>
    </row>
    <row r="14" spans="1:52" x14ac:dyDescent="0.25">
      <c r="D14" s="67"/>
      <c r="F14" s="137"/>
      <c r="H14" s="67"/>
      <c r="J14" s="137"/>
      <c r="L14" s="67"/>
      <c r="N14" s="137"/>
      <c r="P14" s="67"/>
      <c r="R14" s="137"/>
      <c r="T14" s="67"/>
      <c r="V14" s="59"/>
      <c r="X14" s="67"/>
      <c r="Z14" s="59"/>
      <c r="AB14" s="67"/>
      <c r="AD14" s="59"/>
      <c r="AF14" s="67"/>
      <c r="AG14" s="67"/>
      <c r="AI14" s="137"/>
      <c r="AJ14" s="59"/>
      <c r="AK14" s="296"/>
      <c r="AM14" s="290"/>
      <c r="AO14" s="296"/>
      <c r="AQ14" s="290"/>
      <c r="AS14" s="296"/>
      <c r="AU14" s="290"/>
      <c r="AX14" s="106"/>
      <c r="AY14" s="59"/>
    </row>
    <row r="15" spans="1:52" s="61" customFormat="1" thickBot="1" x14ac:dyDescent="0.25">
      <c r="C15" s="61" t="s">
        <v>170</v>
      </c>
      <c r="D15" s="69"/>
      <c r="E15" s="68">
        <f>D13-E13</f>
        <v>0</v>
      </c>
      <c r="F15" s="65"/>
      <c r="G15" s="65"/>
      <c r="H15" s="69"/>
      <c r="I15" s="68">
        <f>H13-I13</f>
        <v>0</v>
      </c>
      <c r="J15" s="65"/>
      <c r="K15" s="65"/>
      <c r="L15" s="69"/>
      <c r="M15" s="68">
        <f>L13-M13</f>
        <v>0</v>
      </c>
      <c r="N15" s="65"/>
      <c r="O15" s="65"/>
      <c r="P15" s="69"/>
      <c r="Q15" s="68">
        <f>P13-Q13</f>
        <v>0</v>
      </c>
      <c r="R15" s="65"/>
      <c r="S15" s="65"/>
      <c r="T15" s="69"/>
      <c r="U15" s="68">
        <f>T13-U13</f>
        <v>0</v>
      </c>
      <c r="V15" s="65"/>
      <c r="W15" s="65"/>
      <c r="X15" s="69"/>
      <c r="Y15" s="68">
        <f>X13-Y13</f>
        <v>0</v>
      </c>
      <c r="Z15" s="65"/>
      <c r="AA15" s="65"/>
      <c r="AB15" s="69"/>
      <c r="AC15" s="68">
        <f>AB13-AC13</f>
        <v>0</v>
      </c>
      <c r="AD15" s="65"/>
      <c r="AE15" s="65"/>
      <c r="AF15" s="69"/>
      <c r="AG15" s="69"/>
      <c r="AH15" s="68">
        <f>AG13-AH13</f>
        <v>0</v>
      </c>
      <c r="AI15" s="65"/>
      <c r="AJ15" s="65"/>
      <c r="AK15" s="69"/>
      <c r="AL15" s="68">
        <f>AK13-AL13</f>
        <v>0</v>
      </c>
      <c r="AM15" s="65"/>
      <c r="AN15" s="65"/>
      <c r="AO15" s="69"/>
      <c r="AP15" s="68">
        <f>AO13-AP13</f>
        <v>0</v>
      </c>
      <c r="AQ15" s="65"/>
      <c r="AR15" s="65"/>
      <c r="AS15" s="69"/>
      <c r="AT15" s="68">
        <f>AS13-AT13</f>
        <v>3500</v>
      </c>
      <c r="AU15" s="65"/>
      <c r="AV15" s="65"/>
      <c r="AW15" s="70"/>
      <c r="AX15" s="70"/>
    </row>
    <row r="16" spans="1:52" ht="14.25" thickTop="1" x14ac:dyDescent="0.25">
      <c r="D16" s="67"/>
      <c r="F16" s="137"/>
      <c r="H16" s="67"/>
      <c r="J16" s="137"/>
      <c r="L16" s="67"/>
      <c r="N16" s="137"/>
      <c r="P16" s="67"/>
      <c r="R16" s="137"/>
      <c r="T16" s="67"/>
      <c r="V16" s="59"/>
      <c r="X16" s="67"/>
      <c r="AB16" s="67"/>
      <c r="AF16" s="67"/>
      <c r="AG16" s="67"/>
      <c r="AK16" s="296"/>
      <c r="AO16" s="296"/>
      <c r="AS16" s="296"/>
    </row>
    <row r="17" spans="4:45" x14ac:dyDescent="0.25">
      <c r="D17" s="67"/>
      <c r="F17" s="137"/>
      <c r="H17" s="67"/>
      <c r="J17" s="137"/>
      <c r="L17" s="67"/>
      <c r="N17" s="137"/>
      <c r="P17" s="67"/>
      <c r="R17" s="137"/>
      <c r="T17" s="67"/>
      <c r="V17" s="59"/>
      <c r="X17" s="67"/>
      <c r="AB17" s="67"/>
      <c r="AF17" s="67"/>
      <c r="AG17" s="67"/>
      <c r="AK17" s="296"/>
      <c r="AO17" s="296"/>
      <c r="AS17" s="296"/>
    </row>
    <row r="18" spans="4:45" x14ac:dyDescent="0.25">
      <c r="D18" s="67"/>
      <c r="F18" s="1"/>
      <c r="H18" s="67"/>
      <c r="J18" s="1"/>
      <c r="L18" s="67"/>
      <c r="N18" s="1"/>
      <c r="P18" s="67"/>
      <c r="R18" s="1"/>
      <c r="T18" s="67"/>
      <c r="V18" s="1"/>
      <c r="X18" s="67"/>
      <c r="AB18" s="67"/>
      <c r="AF18" s="67"/>
      <c r="AG18" s="67"/>
      <c r="AK18" s="296"/>
      <c r="AO18" s="296"/>
      <c r="AS18" s="296"/>
    </row>
    <row r="19" spans="4:45" x14ac:dyDescent="0.25">
      <c r="D19" s="67"/>
      <c r="F19" s="1"/>
      <c r="H19" s="67"/>
      <c r="J19" s="1"/>
      <c r="L19" s="67"/>
      <c r="N19" s="1"/>
      <c r="P19" s="67"/>
      <c r="R19" s="1"/>
      <c r="T19" s="67"/>
      <c r="V19" s="1"/>
      <c r="X19" s="67"/>
      <c r="AB19" s="67"/>
      <c r="AF19" s="67"/>
      <c r="AG19" s="67"/>
      <c r="AK19" s="296"/>
      <c r="AO19" s="296"/>
      <c r="AS19" s="296"/>
    </row>
    <row r="20" spans="4:45" x14ac:dyDescent="0.25">
      <c r="D20" s="67"/>
      <c r="F20" s="1"/>
      <c r="H20" s="67"/>
      <c r="J20" s="1"/>
      <c r="L20" s="67"/>
      <c r="N20" s="1"/>
      <c r="P20" s="67"/>
      <c r="R20" s="1"/>
      <c r="T20" s="67"/>
      <c r="V20" s="1"/>
      <c r="X20" s="67"/>
      <c r="AB20" s="67"/>
      <c r="AF20" s="67"/>
      <c r="AG20" s="67"/>
      <c r="AK20" s="296"/>
      <c r="AO20" s="296"/>
      <c r="AS20" s="296"/>
    </row>
    <row r="21" spans="4:45" x14ac:dyDescent="0.25">
      <c r="D21" s="67"/>
      <c r="F21" s="1"/>
      <c r="H21" s="67"/>
      <c r="J21" s="1"/>
      <c r="L21" s="67"/>
      <c r="N21" s="1"/>
      <c r="P21" s="67"/>
      <c r="R21" s="1"/>
      <c r="T21" s="67"/>
      <c r="V21" s="1"/>
      <c r="X21" s="67"/>
      <c r="AB21" s="67"/>
      <c r="AF21" s="67"/>
      <c r="AG21" s="67"/>
      <c r="AK21" s="296"/>
      <c r="AO21" s="296"/>
      <c r="AS21" s="296"/>
    </row>
    <row r="22" spans="4:45" x14ac:dyDescent="0.25">
      <c r="D22" s="67"/>
      <c r="F22" s="1"/>
      <c r="H22" s="67"/>
      <c r="J22" s="1"/>
      <c r="L22" s="67"/>
      <c r="N22" s="1"/>
      <c r="P22" s="67"/>
      <c r="R22" s="1"/>
      <c r="T22" s="67"/>
      <c r="V22" s="1"/>
      <c r="X22" s="67"/>
      <c r="AB22" s="67"/>
      <c r="AF22" s="67"/>
      <c r="AG22" s="67"/>
      <c r="AK22" s="296"/>
      <c r="AO22" s="296"/>
      <c r="AS22" s="296"/>
    </row>
    <row r="23" spans="4:45" x14ac:dyDescent="0.25">
      <c r="D23" s="67"/>
      <c r="F23" s="1"/>
      <c r="H23" s="67"/>
      <c r="J23" s="1"/>
      <c r="L23" s="67"/>
      <c r="N23" s="1"/>
      <c r="P23" s="67"/>
      <c r="R23" s="1"/>
      <c r="T23" s="67"/>
      <c r="V23" s="1"/>
      <c r="X23" s="67"/>
      <c r="AB23" s="67"/>
      <c r="AF23" s="67"/>
      <c r="AG23" s="67"/>
      <c r="AK23" s="296"/>
      <c r="AO23" s="296"/>
      <c r="AS23" s="296"/>
    </row>
    <row r="24" spans="4:45" x14ac:dyDescent="0.25">
      <c r="D24" s="67"/>
      <c r="F24" s="1"/>
      <c r="H24" s="67"/>
      <c r="J24" s="1"/>
      <c r="L24" s="67"/>
      <c r="N24" s="1"/>
      <c r="P24" s="67"/>
      <c r="R24" s="1"/>
      <c r="T24" s="67"/>
      <c r="V24" s="1"/>
      <c r="X24" s="67"/>
      <c r="AB24" s="67"/>
      <c r="AF24" s="67"/>
      <c r="AG24" s="67"/>
      <c r="AK24" s="296"/>
      <c r="AO24" s="296"/>
      <c r="AS24" s="296"/>
    </row>
    <row r="25" spans="4:45" x14ac:dyDescent="0.25">
      <c r="D25" s="67"/>
      <c r="F25" s="1"/>
      <c r="H25" s="67"/>
      <c r="J25" s="1"/>
      <c r="L25" s="67"/>
      <c r="N25" s="1"/>
      <c r="P25" s="67"/>
      <c r="R25" s="1"/>
      <c r="T25" s="67"/>
      <c r="V25" s="1"/>
      <c r="X25" s="67"/>
      <c r="AB25" s="67"/>
      <c r="AF25" s="67"/>
      <c r="AG25" s="67"/>
      <c r="AK25" s="296"/>
      <c r="AO25" s="296"/>
      <c r="AS25" s="296"/>
    </row>
    <row r="26" spans="4:45" x14ac:dyDescent="0.25">
      <c r="D26" s="67"/>
      <c r="F26" s="1"/>
      <c r="H26" s="67"/>
      <c r="J26" s="1"/>
      <c r="L26" s="67"/>
      <c r="N26" s="1"/>
      <c r="P26" s="67"/>
      <c r="R26" s="1"/>
      <c r="T26" s="67"/>
      <c r="V26" s="1"/>
      <c r="X26" s="67"/>
      <c r="AB26" s="67"/>
      <c r="AF26" s="67"/>
      <c r="AG26" s="67"/>
      <c r="AK26" s="296"/>
      <c r="AO26" s="296"/>
      <c r="AS26" s="296"/>
    </row>
    <row r="27" spans="4:45" x14ac:dyDescent="0.25">
      <c r="D27" s="67"/>
      <c r="F27" s="1"/>
      <c r="H27" s="67"/>
      <c r="J27" s="1"/>
      <c r="L27" s="67"/>
      <c r="N27" s="1"/>
      <c r="P27" s="67"/>
      <c r="R27" s="1"/>
      <c r="T27" s="67"/>
      <c r="V27" s="1"/>
      <c r="X27" s="67"/>
      <c r="AB27" s="67"/>
      <c r="AF27" s="67"/>
      <c r="AG27" s="67"/>
      <c r="AK27" s="296"/>
      <c r="AO27" s="296"/>
      <c r="AS27" s="296"/>
    </row>
    <row r="28" spans="4:45" x14ac:dyDescent="0.25">
      <c r="D28" s="67"/>
      <c r="F28" s="1"/>
      <c r="H28" s="67"/>
      <c r="J28" s="1"/>
      <c r="L28" s="67"/>
      <c r="N28" s="1"/>
      <c r="P28" s="67"/>
      <c r="R28" s="1"/>
      <c r="T28" s="67"/>
      <c r="V28" s="1"/>
      <c r="X28" s="67"/>
      <c r="AB28" s="67"/>
      <c r="AF28" s="67"/>
      <c r="AG28" s="67"/>
      <c r="AK28" s="296"/>
      <c r="AO28" s="296"/>
      <c r="AS28" s="296"/>
    </row>
    <row r="29" spans="4:45" x14ac:dyDescent="0.25">
      <c r="D29" s="67"/>
      <c r="F29" s="1"/>
      <c r="H29" s="67"/>
      <c r="J29" s="1"/>
      <c r="L29" s="67"/>
      <c r="N29" s="1"/>
      <c r="P29" s="67"/>
      <c r="R29" s="1"/>
      <c r="T29" s="67"/>
      <c r="V29" s="1"/>
      <c r="X29" s="67"/>
      <c r="AB29" s="67"/>
      <c r="AF29" s="67"/>
      <c r="AG29" s="67"/>
      <c r="AK29" s="296"/>
      <c r="AO29" s="296"/>
      <c r="AS29" s="296"/>
    </row>
    <row r="30" spans="4:45" x14ac:dyDescent="0.25">
      <c r="D30" s="67"/>
      <c r="F30" s="1"/>
      <c r="H30" s="67"/>
      <c r="J30" s="1"/>
      <c r="L30" s="67"/>
      <c r="N30" s="1"/>
      <c r="P30" s="67"/>
      <c r="R30" s="1"/>
      <c r="T30" s="67"/>
      <c r="V30" s="1"/>
      <c r="X30" s="67"/>
      <c r="AB30" s="67"/>
      <c r="AF30" s="67"/>
      <c r="AG30" s="67"/>
      <c r="AK30" s="296"/>
      <c r="AO30" s="296"/>
      <c r="AS30" s="296"/>
    </row>
    <row r="31" spans="4:45" x14ac:dyDescent="0.25">
      <c r="D31" s="67"/>
      <c r="F31" s="1"/>
      <c r="H31" s="67"/>
      <c r="J31" s="1"/>
      <c r="L31" s="67"/>
      <c r="N31" s="1"/>
      <c r="P31" s="67"/>
      <c r="R31" s="1"/>
      <c r="T31" s="67"/>
      <c r="V31" s="1"/>
      <c r="X31" s="67"/>
      <c r="AB31" s="67"/>
      <c r="AF31" s="67"/>
      <c r="AG31" s="67"/>
      <c r="AK31" s="296"/>
      <c r="AO31" s="296"/>
      <c r="AS31" s="296"/>
    </row>
    <row r="32" spans="4:45" x14ac:dyDescent="0.25">
      <c r="D32" s="67"/>
      <c r="F32" s="1"/>
      <c r="H32" s="67"/>
      <c r="J32" s="1"/>
      <c r="L32" s="67"/>
      <c r="N32" s="1"/>
      <c r="P32" s="67"/>
      <c r="R32" s="1"/>
      <c r="T32" s="67"/>
      <c r="V32" s="1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F33" s="1"/>
      <c r="H33" s="67"/>
      <c r="J33" s="1"/>
      <c r="L33" s="67"/>
      <c r="N33" s="1"/>
      <c r="P33" s="67"/>
      <c r="R33" s="1"/>
      <c r="T33" s="67"/>
      <c r="V33" s="1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F34" s="1"/>
      <c r="H34" s="67"/>
      <c r="J34" s="1"/>
      <c r="L34" s="67"/>
      <c r="N34" s="1"/>
      <c r="P34" s="67"/>
      <c r="R34" s="1"/>
      <c r="T34" s="67"/>
      <c r="V34" s="1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F35" s="1"/>
      <c r="H35" s="67"/>
      <c r="J35" s="1"/>
      <c r="L35" s="67"/>
      <c r="N35" s="1"/>
      <c r="P35" s="67"/>
      <c r="R35" s="1"/>
      <c r="T35" s="67"/>
      <c r="V35" s="1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F36" s="1"/>
      <c r="H36" s="67"/>
      <c r="J36" s="1"/>
      <c r="L36" s="67"/>
      <c r="N36" s="1"/>
      <c r="P36" s="67"/>
      <c r="R36" s="1"/>
      <c r="T36" s="67"/>
      <c r="V36" s="1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F37" s="1"/>
      <c r="H37" s="67"/>
      <c r="J37" s="1"/>
      <c r="L37" s="67"/>
      <c r="N37" s="1"/>
      <c r="P37" s="67"/>
      <c r="R37" s="1"/>
      <c r="T37" s="67"/>
      <c r="V37" s="1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F38" s="1"/>
      <c r="H38" s="67"/>
      <c r="J38" s="1"/>
      <c r="L38" s="67"/>
      <c r="N38" s="1"/>
      <c r="P38" s="67"/>
      <c r="R38" s="1"/>
      <c r="T38" s="67"/>
      <c r="V38" s="1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F39" s="137"/>
      <c r="H39" s="67"/>
      <c r="J39" s="137"/>
      <c r="L39" s="67"/>
      <c r="N39" s="137"/>
      <c r="P39" s="67"/>
      <c r="R39" s="137"/>
      <c r="T39" s="67"/>
      <c r="V39" s="59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F40" s="137"/>
      <c r="H40" s="67"/>
      <c r="J40" s="137"/>
      <c r="L40" s="67"/>
      <c r="N40" s="137"/>
      <c r="P40" s="67"/>
      <c r="R40" s="137"/>
      <c r="T40" s="67"/>
      <c r="V40" s="59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F41" s="137"/>
      <c r="H41" s="67"/>
      <c r="J41" s="137"/>
      <c r="L41" s="67"/>
      <c r="N41" s="137"/>
      <c r="P41" s="67"/>
      <c r="R41" s="137"/>
      <c r="T41" s="67"/>
      <c r="V41" s="59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F42" s="137"/>
      <c r="H42" s="67"/>
      <c r="J42" s="137"/>
      <c r="L42" s="67"/>
      <c r="N42" s="137"/>
      <c r="P42" s="67"/>
      <c r="R42" s="137"/>
      <c r="T42" s="67"/>
      <c r="V42" s="59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F43" s="137"/>
      <c r="H43" s="67"/>
      <c r="J43" s="137"/>
      <c r="L43" s="67"/>
      <c r="N43" s="137"/>
      <c r="P43" s="67"/>
      <c r="R43" s="137"/>
      <c r="T43" s="67"/>
      <c r="V43" s="59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F44" s="137"/>
      <c r="H44" s="67"/>
      <c r="J44" s="137"/>
      <c r="L44" s="67"/>
      <c r="N44" s="137"/>
      <c r="P44" s="67"/>
      <c r="R44" s="137"/>
      <c r="T44" s="67"/>
      <c r="V44" s="59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F45" s="137"/>
      <c r="H45" s="67"/>
      <c r="J45" s="137"/>
      <c r="L45" s="67"/>
      <c r="N45" s="137"/>
      <c r="P45" s="67"/>
      <c r="R45" s="137"/>
      <c r="T45" s="67"/>
      <c r="V45" s="59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F46" s="137"/>
      <c r="H46" s="67"/>
      <c r="J46" s="137"/>
      <c r="L46" s="67"/>
      <c r="N46" s="137"/>
      <c r="P46" s="67"/>
      <c r="R46" s="137"/>
      <c r="T46" s="67"/>
      <c r="V46" s="59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F47" s="137"/>
      <c r="H47" s="67"/>
      <c r="J47" s="137"/>
      <c r="L47" s="67"/>
      <c r="N47" s="137"/>
      <c r="P47" s="67"/>
      <c r="R47" s="137"/>
      <c r="T47" s="67"/>
      <c r="V47" s="59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F48" s="137"/>
      <c r="H48" s="67"/>
      <c r="J48" s="137"/>
      <c r="L48" s="67"/>
      <c r="N48" s="137"/>
      <c r="P48" s="67"/>
      <c r="R48" s="137"/>
      <c r="T48" s="67"/>
      <c r="V48" s="59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F49" s="137"/>
      <c r="H49" s="67"/>
      <c r="J49" s="137"/>
      <c r="L49" s="67"/>
      <c r="N49" s="137"/>
      <c r="P49" s="67"/>
      <c r="R49" s="137"/>
      <c r="T49" s="67"/>
      <c r="V49" s="59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296" t="s">
        <v>1128</v>
      </c>
      <c r="E125" s="135">
        <v>30.35</v>
      </c>
      <c r="F125" s="135">
        <v>25</v>
      </c>
      <c r="G125" s="290"/>
      <c r="H125" s="296"/>
      <c r="I125" s="287"/>
      <c r="J125" s="28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copies="15" r:id="rId1"/>
  <headerFooter alignWithMargins="0">
    <oddHeader>&amp;C&amp;"-,Bold"Proposed Budget &amp; Analysis Report for FY22</oddHeader>
    <oddFooter>&amp;C&amp;D&amp;T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80"/>
  <sheetViews>
    <sheetView zoomScaleNormal="100" zoomScaleSheetLayoutView="100" workbookViewId="0"/>
  </sheetViews>
  <sheetFormatPr defaultRowHeight="13.5" x14ac:dyDescent="0.25"/>
  <cols>
    <col min="1" max="1" width="19" style="106" bestFit="1" customWidth="1"/>
    <col min="2" max="2" width="5" style="106" customWidth="1"/>
    <col min="3" max="3" width="28.42578125" style="106" customWidth="1"/>
    <col min="4" max="5" width="12.140625" style="135" bestFit="1" customWidth="1"/>
    <col min="6" max="6" width="8" style="135" bestFit="1" customWidth="1"/>
    <col min="7" max="7" width="2" style="137" customWidth="1"/>
    <col min="8" max="8" width="12.140625" style="135" bestFit="1" customWidth="1"/>
    <col min="9" max="9" width="12.140625" style="135" customWidth="1"/>
    <col min="10" max="10" width="7.7109375" style="135" bestFit="1" customWidth="1"/>
    <col min="11" max="11" width="2" style="137" customWidth="1"/>
    <col min="12" max="12" width="12.140625" style="135" bestFit="1" customWidth="1"/>
    <col min="13" max="13" width="12.140625" style="135" customWidth="1"/>
    <col min="14" max="14" width="7.7109375" style="135" bestFit="1" customWidth="1"/>
    <col min="15" max="15" width="2" style="137" customWidth="1"/>
    <col min="16" max="16" width="12.140625" style="135" bestFit="1" customWidth="1"/>
    <col min="17" max="17" width="12.140625" style="135" customWidth="1"/>
    <col min="18" max="18" width="7.7109375" style="135" bestFit="1" customWidth="1"/>
    <col min="19" max="19" width="2" style="137" customWidth="1"/>
    <col min="20" max="20" width="12.140625" style="106" bestFit="1" customWidth="1"/>
    <col min="21" max="21" width="12.140625" style="106" customWidth="1"/>
    <col min="22" max="22" width="8.28515625" style="106" bestFit="1" customWidth="1"/>
    <col min="23" max="23" width="2" style="59" customWidth="1"/>
    <col min="24" max="25" width="12.140625" style="106" customWidth="1"/>
    <col min="26" max="26" width="9.28515625" style="106" customWidth="1"/>
    <col min="27" max="27" width="2" style="59" customWidth="1"/>
    <col min="28" max="29" width="12.140625" style="106" customWidth="1"/>
    <col min="30" max="30" width="7.7109375" style="106" bestFit="1" customWidth="1"/>
    <col min="31" max="31" width="2" style="137" customWidth="1"/>
    <col min="32" max="34" width="12.140625" style="135" customWidth="1"/>
    <col min="35" max="35" width="7.7109375" style="135" bestFit="1" customWidth="1"/>
    <col min="36" max="36" width="1.85546875" style="106" customWidth="1"/>
    <col min="37" max="38" width="12.140625" style="347" customWidth="1"/>
    <col min="39" max="39" width="7.7109375" style="347" bestFit="1" customWidth="1"/>
    <col min="40" max="40" width="2.42578125" style="347" customWidth="1"/>
    <col min="41" max="42" width="11.5703125" style="287" bestFit="1" customWidth="1"/>
    <col min="43" max="43" width="7.7109375" style="287" bestFit="1" customWidth="1"/>
    <col min="44" max="44" width="2.42578125" style="347" customWidth="1"/>
    <col min="45" max="45" width="12.140625" style="347" customWidth="1"/>
    <col min="46" max="46" width="11.5703125" style="347" bestFit="1" customWidth="1"/>
    <col min="47" max="47" width="9.28515625" style="347" bestFit="1" customWidth="1"/>
    <col min="48" max="48" width="2.42578125" style="347" hidden="1" customWidth="1"/>
    <col min="49" max="49" width="12" style="60" hidden="1" customWidth="1"/>
    <col min="50" max="50" width="10.7109375" style="60" hidden="1" customWidth="1"/>
    <col min="51" max="51" width="8.5703125" style="106" hidden="1" customWidth="1"/>
    <col min="52" max="52" width="21.5703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9"/>
      <c r="C4" s="503" t="s">
        <v>1499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1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1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1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s="135" customFormat="1" x14ac:dyDescent="0.25">
      <c r="A5" s="195" t="s">
        <v>161</v>
      </c>
      <c r="C5" s="61" t="s">
        <v>165</v>
      </c>
      <c r="G5" s="137"/>
      <c r="K5" s="137"/>
      <c r="O5" s="137"/>
      <c r="S5" s="137"/>
      <c r="W5" s="137"/>
      <c r="AA5" s="137"/>
      <c r="AE5" s="137"/>
      <c r="AK5" s="347"/>
      <c r="AL5" s="347"/>
      <c r="AM5" s="347"/>
      <c r="AN5" s="347"/>
      <c r="AO5" s="287"/>
      <c r="AP5" s="287"/>
      <c r="AQ5" s="287"/>
      <c r="AR5" s="347"/>
      <c r="AS5" s="347"/>
      <c r="AT5" s="347"/>
      <c r="AU5" s="347"/>
      <c r="AV5" s="347"/>
      <c r="AW5" s="137"/>
      <c r="AX5" s="137"/>
      <c r="AZ5" s="61"/>
    </row>
    <row r="6" spans="1:52" s="135" customFormat="1" x14ac:dyDescent="0.25">
      <c r="D6" s="62"/>
      <c r="E6" s="62"/>
      <c r="F6" s="139"/>
      <c r="G6" s="137"/>
      <c r="H6" s="62"/>
      <c r="I6" s="62"/>
      <c r="J6" s="139"/>
      <c r="K6" s="137"/>
      <c r="L6" s="62"/>
      <c r="M6" s="62"/>
      <c r="N6" s="139"/>
      <c r="O6" s="137"/>
      <c r="P6" s="62"/>
      <c r="Q6" s="62"/>
      <c r="R6" s="139"/>
      <c r="S6" s="137"/>
      <c r="T6" s="62"/>
      <c r="U6" s="62"/>
      <c r="V6" s="139"/>
      <c r="W6" s="137"/>
      <c r="X6" s="62"/>
      <c r="Y6" s="62"/>
      <c r="Z6" s="139"/>
      <c r="AA6" s="137"/>
      <c r="AB6" s="62"/>
      <c r="AC6" s="62"/>
      <c r="AD6" s="139"/>
      <c r="AE6" s="137"/>
      <c r="AF6" s="136">
        <v>0</v>
      </c>
      <c r="AG6" s="136">
        <v>0</v>
      </c>
      <c r="AH6" s="62">
        <v>0</v>
      </c>
      <c r="AI6" s="139"/>
      <c r="AJ6" s="139"/>
      <c r="AK6" s="292">
        <v>0</v>
      </c>
      <c r="AL6" s="62">
        <v>0</v>
      </c>
      <c r="AM6" s="289"/>
      <c r="AN6" s="289"/>
      <c r="AO6" s="292">
        <v>0</v>
      </c>
      <c r="AP6" s="62">
        <v>0</v>
      </c>
      <c r="AQ6" s="289"/>
      <c r="AR6" s="289"/>
      <c r="AS6" s="292">
        <v>0</v>
      </c>
      <c r="AT6" s="62">
        <v>0</v>
      </c>
      <c r="AU6" s="289"/>
      <c r="AV6" s="289"/>
      <c r="AW6" s="136">
        <v>0</v>
      </c>
      <c r="AX6" s="136">
        <f>AW6-T6</f>
        <v>0</v>
      </c>
      <c r="AY6" s="139"/>
    </row>
    <row r="7" spans="1:52" s="64" customFormat="1" x14ac:dyDescent="0.25">
      <c r="A7" s="147"/>
      <c r="B7" s="147"/>
      <c r="C7" s="147" t="s">
        <v>26</v>
      </c>
      <c r="D7" s="148">
        <v>0</v>
      </c>
      <c r="E7" s="148">
        <v>0</v>
      </c>
      <c r="F7" s="149"/>
      <c r="G7" s="147"/>
      <c r="H7" s="148">
        <v>0</v>
      </c>
      <c r="I7" s="148">
        <v>0</v>
      </c>
      <c r="J7" s="149"/>
      <c r="K7" s="147"/>
      <c r="L7" s="148">
        <v>0</v>
      </c>
      <c r="M7" s="148">
        <v>0</v>
      </c>
      <c r="N7" s="149"/>
      <c r="O7" s="147"/>
      <c r="P7" s="148">
        <v>0</v>
      </c>
      <c r="Q7" s="148">
        <v>0</v>
      </c>
      <c r="R7" s="149"/>
      <c r="S7" s="147"/>
      <c r="T7" s="148">
        <v>0</v>
      </c>
      <c r="U7" s="148">
        <v>0</v>
      </c>
      <c r="V7" s="149"/>
      <c r="W7" s="147"/>
      <c r="X7" s="148">
        <v>0</v>
      </c>
      <c r="Y7" s="148">
        <v>0</v>
      </c>
      <c r="Z7" s="149"/>
      <c r="AA7" s="147"/>
      <c r="AB7" s="148">
        <v>0</v>
      </c>
      <c r="AC7" s="148">
        <v>0</v>
      </c>
      <c r="AD7" s="149"/>
      <c r="AE7" s="147"/>
      <c r="AF7" s="150">
        <f>SUM(AF6)</f>
        <v>0</v>
      </c>
      <c r="AG7" s="150">
        <f>SUM(AG6)</f>
        <v>0</v>
      </c>
      <c r="AH7" s="148">
        <f>SUM(AH6)</f>
        <v>0</v>
      </c>
      <c r="AI7" s="149"/>
      <c r="AJ7" s="149"/>
      <c r="AK7" s="150">
        <f>SUM(AK6)</f>
        <v>0</v>
      </c>
      <c r="AL7" s="148">
        <f>SUM(AL6)</f>
        <v>0</v>
      </c>
      <c r="AM7" s="149"/>
      <c r="AN7" s="149"/>
      <c r="AO7" s="150">
        <f>SUM(AO6)</f>
        <v>0</v>
      </c>
      <c r="AP7" s="148">
        <f>SUM(AP6)</f>
        <v>0</v>
      </c>
      <c r="AQ7" s="149"/>
      <c r="AR7" s="149"/>
      <c r="AS7" s="150">
        <f>SUM(AS6)</f>
        <v>0</v>
      </c>
      <c r="AT7" s="148">
        <f>SUM(AT6)</f>
        <v>0</v>
      </c>
      <c r="AU7" s="149"/>
      <c r="AV7" s="149"/>
      <c r="AW7" s="150">
        <f>SUM(AW6)</f>
        <v>0</v>
      </c>
      <c r="AX7" s="148">
        <f>AW7-T7</f>
        <v>0</v>
      </c>
      <c r="AY7" s="149"/>
      <c r="AZ7" s="147"/>
    </row>
    <row r="8" spans="1:52" x14ac:dyDescent="0.25">
      <c r="D8" s="62"/>
      <c r="E8" s="62"/>
      <c r="F8" s="62"/>
      <c r="H8" s="62"/>
      <c r="I8" s="62"/>
      <c r="J8" s="62"/>
      <c r="L8" s="62"/>
      <c r="M8" s="62"/>
      <c r="N8" s="62"/>
      <c r="P8" s="62"/>
      <c r="Q8" s="62"/>
      <c r="R8" s="62"/>
      <c r="T8" s="62"/>
      <c r="U8" s="62"/>
      <c r="V8" s="62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292"/>
      <c r="AL8" s="62"/>
      <c r="AM8" s="289"/>
      <c r="AN8" s="289"/>
      <c r="AO8" s="292"/>
      <c r="AP8" s="62"/>
      <c r="AQ8" s="289"/>
      <c r="AR8" s="289"/>
      <c r="AS8" s="292"/>
      <c r="AT8" s="62"/>
      <c r="AU8" s="289"/>
      <c r="AV8" s="289"/>
      <c r="AX8" s="100"/>
      <c r="AY8" s="38"/>
    </row>
    <row r="9" spans="1:52" x14ac:dyDescent="0.25">
      <c r="C9" s="61" t="s">
        <v>166</v>
      </c>
      <c r="D9" s="62"/>
      <c r="E9" s="62"/>
      <c r="F9" s="62"/>
      <c r="H9" s="62"/>
      <c r="I9" s="62"/>
      <c r="J9" s="62"/>
      <c r="L9" s="62"/>
      <c r="M9" s="62"/>
      <c r="N9" s="62"/>
      <c r="P9" s="62"/>
      <c r="Q9" s="62"/>
      <c r="R9" s="62"/>
      <c r="T9" s="62"/>
      <c r="U9" s="62"/>
      <c r="V9" s="62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292"/>
      <c r="AL9" s="62"/>
      <c r="AM9" s="289"/>
      <c r="AN9" s="289"/>
      <c r="AO9" s="292"/>
      <c r="AP9" s="62"/>
      <c r="AQ9" s="289"/>
      <c r="AR9" s="289"/>
      <c r="AS9" s="292"/>
      <c r="AT9" s="62"/>
      <c r="AU9" s="289"/>
      <c r="AV9" s="289"/>
      <c r="AY9" s="38"/>
      <c r="AZ9" s="61"/>
    </row>
    <row r="10" spans="1:52" s="135" customFormat="1" x14ac:dyDescent="0.25">
      <c r="A10" s="135" t="s">
        <v>699</v>
      </c>
      <c r="B10" s="138" t="str">
        <f t="shared" ref="B10:B20" si="0">MID(A10,14,4)</f>
        <v>5909</v>
      </c>
      <c r="C10" s="135" t="s">
        <v>1303</v>
      </c>
      <c r="D10" s="62">
        <v>175000</v>
      </c>
      <c r="E10" s="62">
        <v>175000</v>
      </c>
      <c r="F10" s="139"/>
      <c r="G10" s="137"/>
      <c r="H10" s="62">
        <v>185000</v>
      </c>
      <c r="I10" s="62">
        <v>185000</v>
      </c>
      <c r="J10" s="289">
        <f t="shared" ref="J10:J16" si="1">(H10-D10)/D10</f>
        <v>5.7142857142857141E-2</v>
      </c>
      <c r="K10" s="137"/>
      <c r="L10" s="62">
        <v>185000</v>
      </c>
      <c r="M10" s="62">
        <v>180000</v>
      </c>
      <c r="N10" s="289">
        <f t="shared" ref="N10:N18" si="2">(L10-H10)/H10</f>
        <v>0</v>
      </c>
      <c r="O10" s="137"/>
      <c r="P10" s="62">
        <v>175000</v>
      </c>
      <c r="Q10" s="62">
        <v>175000</v>
      </c>
      <c r="R10" s="289">
        <f t="shared" ref="R10:R18" si="3">(P10-L10)/L10</f>
        <v>-5.4054054054054057E-2</v>
      </c>
      <c r="S10" s="137"/>
      <c r="T10" s="62">
        <v>170000</v>
      </c>
      <c r="U10" s="62">
        <v>170000</v>
      </c>
      <c r="V10" s="289">
        <f t="shared" ref="V10:V18" si="4">(T10-P10)/P10</f>
        <v>-2.8571428571428571E-2</v>
      </c>
      <c r="W10" s="137"/>
      <c r="X10" s="62">
        <v>170000</v>
      </c>
      <c r="Y10" s="62">
        <v>170000</v>
      </c>
      <c r="Z10" s="289">
        <f t="shared" ref="Z10:Z18" si="5">(X10-T10)/T10</f>
        <v>0</v>
      </c>
      <c r="AA10" s="137"/>
      <c r="AB10" s="62">
        <v>170000</v>
      </c>
      <c r="AC10" s="62">
        <v>170000</v>
      </c>
      <c r="AD10" s="289">
        <f t="shared" ref="AD10:AD18" si="6">(AB10-X10)/X10</f>
        <v>0</v>
      </c>
      <c r="AE10" s="137"/>
      <c r="AF10" s="103">
        <v>165000</v>
      </c>
      <c r="AG10" s="103">
        <v>165000</v>
      </c>
      <c r="AH10" s="62">
        <v>165000</v>
      </c>
      <c r="AI10" s="139">
        <f>(AG10-AB10)/AB10</f>
        <v>-2.9411764705882353E-2</v>
      </c>
      <c r="AJ10" s="139"/>
      <c r="AK10" s="103">
        <v>145000</v>
      </c>
      <c r="AL10" s="62">
        <v>145000</v>
      </c>
      <c r="AM10" s="289"/>
      <c r="AN10" s="289"/>
      <c r="AO10" s="282"/>
      <c r="AP10" s="141"/>
      <c r="AQ10" s="1"/>
      <c r="AR10" s="289"/>
      <c r="AS10" s="282"/>
      <c r="AT10" s="141"/>
      <c r="AU10" s="1"/>
      <c r="AV10" s="289"/>
      <c r="AW10" s="282"/>
      <c r="AX10" s="292"/>
      <c r="AY10" s="1"/>
      <c r="AZ10" s="105"/>
    </row>
    <row r="11" spans="1:52" s="135" customFormat="1" x14ac:dyDescent="0.25">
      <c r="A11" s="135" t="s">
        <v>700</v>
      </c>
      <c r="B11" s="138" t="str">
        <f t="shared" si="0"/>
        <v>5910</v>
      </c>
      <c r="C11" s="135" t="s">
        <v>1304</v>
      </c>
      <c r="D11" s="62">
        <v>-175000</v>
      </c>
      <c r="E11" s="62">
        <v>-175000</v>
      </c>
      <c r="F11" s="139"/>
      <c r="G11" s="137"/>
      <c r="H11" s="62">
        <v>-185000</v>
      </c>
      <c r="I11" s="62">
        <v>-185000</v>
      </c>
      <c r="J11" s="289">
        <f t="shared" si="1"/>
        <v>5.7142857142857141E-2</v>
      </c>
      <c r="K11" s="137"/>
      <c r="L11" s="62">
        <v>-185000</v>
      </c>
      <c r="M11" s="62">
        <v>-180000</v>
      </c>
      <c r="N11" s="289">
        <f t="shared" si="2"/>
        <v>0</v>
      </c>
      <c r="O11" s="137"/>
      <c r="P11" s="62">
        <v>-175000</v>
      </c>
      <c r="Q11" s="62">
        <v>-175000</v>
      </c>
      <c r="R11" s="289">
        <f t="shared" si="3"/>
        <v>-5.4054054054054057E-2</v>
      </c>
      <c r="S11" s="137"/>
      <c r="T11" s="62">
        <v>-170000</v>
      </c>
      <c r="U11" s="62">
        <v>-170000</v>
      </c>
      <c r="V11" s="289">
        <f t="shared" si="4"/>
        <v>-2.8571428571428571E-2</v>
      </c>
      <c r="W11" s="137"/>
      <c r="X11" s="62">
        <v>-170000</v>
      </c>
      <c r="Y11" s="62">
        <v>-170000</v>
      </c>
      <c r="Z11" s="289">
        <f t="shared" si="5"/>
        <v>0</v>
      </c>
      <c r="AA11" s="137"/>
      <c r="AB11" s="62">
        <v>-170000</v>
      </c>
      <c r="AC11" s="62">
        <v>-170000</v>
      </c>
      <c r="AD11" s="289">
        <f t="shared" si="6"/>
        <v>0</v>
      </c>
      <c r="AE11" s="137"/>
      <c r="AF11" s="62">
        <v>-165000</v>
      </c>
      <c r="AG11" s="62">
        <v>-165000</v>
      </c>
      <c r="AH11" s="62">
        <v>-165000</v>
      </c>
      <c r="AI11" s="139">
        <f t="shared" ref="AI11:AI23" si="7">(AG11-AB11)/AB11</f>
        <v>-2.9411764705882353E-2</v>
      </c>
      <c r="AJ11" s="139"/>
      <c r="AK11" s="62">
        <v>-145000</v>
      </c>
      <c r="AL11" s="62">
        <v>-145000</v>
      </c>
      <c r="AM11" s="289"/>
      <c r="AN11" s="289"/>
      <c r="AO11" s="141"/>
      <c r="AP11" s="141"/>
      <c r="AQ11" s="1"/>
      <c r="AR11" s="289"/>
      <c r="AS11" s="141"/>
      <c r="AT11" s="141"/>
      <c r="AU11" s="1"/>
      <c r="AV11" s="289"/>
      <c r="AW11" s="282"/>
      <c r="AX11" s="292"/>
      <c r="AY11" s="1"/>
      <c r="AZ11" s="105"/>
    </row>
    <row r="12" spans="1:52" s="135" customFormat="1" x14ac:dyDescent="0.25">
      <c r="A12" s="135" t="s">
        <v>704</v>
      </c>
      <c r="B12" s="138" t="str">
        <f>MID(A12,14,4)</f>
        <v>5917</v>
      </c>
      <c r="C12" s="135" t="s">
        <v>1308</v>
      </c>
      <c r="D12" s="62">
        <v>30000</v>
      </c>
      <c r="E12" s="62">
        <v>30000</v>
      </c>
      <c r="F12" s="139"/>
      <c r="G12" s="137"/>
      <c r="H12" s="62">
        <v>30000</v>
      </c>
      <c r="I12" s="62">
        <v>30000</v>
      </c>
      <c r="J12" s="289">
        <f>(H12-D12)/D12</f>
        <v>0</v>
      </c>
      <c r="K12" s="137"/>
      <c r="L12" s="62">
        <v>30000</v>
      </c>
      <c r="M12" s="62">
        <v>30000</v>
      </c>
      <c r="N12" s="289">
        <f>(L12-H12)/H12</f>
        <v>0</v>
      </c>
      <c r="O12" s="137"/>
      <c r="P12" s="62">
        <v>30000</v>
      </c>
      <c r="Q12" s="62">
        <v>30000</v>
      </c>
      <c r="R12" s="289">
        <f>(P12-L12)/L12</f>
        <v>0</v>
      </c>
      <c r="S12" s="137"/>
      <c r="T12" s="62">
        <v>20000</v>
      </c>
      <c r="U12" s="62">
        <v>20000</v>
      </c>
      <c r="V12" s="289">
        <f>(T12-P12)/P12</f>
        <v>-0.33333333333333331</v>
      </c>
      <c r="W12" s="137"/>
      <c r="X12" s="62">
        <v>0</v>
      </c>
      <c r="Y12" s="62">
        <v>0</v>
      </c>
      <c r="Z12" s="289">
        <f>(X12-T12)/T12</f>
        <v>-1</v>
      </c>
      <c r="AA12" s="137"/>
      <c r="AB12" s="62">
        <v>0</v>
      </c>
      <c r="AC12" s="62">
        <v>0</v>
      </c>
      <c r="AD12" s="289" t="e">
        <f>(AB12-X12)/X12</f>
        <v>#DIV/0!</v>
      </c>
      <c r="AE12" s="137"/>
      <c r="AF12" s="62"/>
      <c r="AG12" s="62"/>
      <c r="AH12" s="62"/>
      <c r="AI12" s="139" t="e">
        <f>(AG12-AB12)/AB12</f>
        <v>#DIV/0!</v>
      </c>
      <c r="AJ12" s="139"/>
      <c r="AK12" s="62"/>
      <c r="AL12" s="62"/>
      <c r="AM12" s="289" t="e">
        <f>(AK12-AG12)/AG12</f>
        <v>#DIV/0!</v>
      </c>
      <c r="AN12" s="289"/>
      <c r="AO12" s="62"/>
      <c r="AP12" s="62"/>
      <c r="AQ12" s="289" t="e">
        <f>(AO12-AK12)/AK12</f>
        <v>#DIV/0!</v>
      </c>
      <c r="AR12" s="289"/>
      <c r="AS12" s="103"/>
      <c r="AT12" s="62"/>
      <c r="AU12" s="289" t="e">
        <f>(AS12-AO12)/AO12</f>
        <v>#DIV/0!</v>
      </c>
      <c r="AV12" s="289"/>
      <c r="AW12" s="103"/>
      <c r="AX12" s="348">
        <f>AW12-AS12</f>
        <v>0</v>
      </c>
      <c r="AY12" s="289" t="e">
        <f>(AW12-AS12)/AS12</f>
        <v>#DIV/0!</v>
      </c>
      <c r="AZ12" s="105"/>
    </row>
    <row r="13" spans="1:52" s="135" customFormat="1" x14ac:dyDescent="0.25">
      <c r="A13" s="135" t="s">
        <v>705</v>
      </c>
      <c r="B13" s="138" t="str">
        <f>MID(A13,14,4)</f>
        <v>5918</v>
      </c>
      <c r="C13" s="135" t="s">
        <v>1309</v>
      </c>
      <c r="D13" s="62">
        <v>25000</v>
      </c>
      <c r="E13" s="62">
        <v>25000</v>
      </c>
      <c r="F13" s="139"/>
      <c r="G13" s="137"/>
      <c r="H13" s="62">
        <v>25000</v>
      </c>
      <c r="I13" s="62">
        <v>25000</v>
      </c>
      <c r="J13" s="289">
        <f>(H13-D13)/D13</f>
        <v>0</v>
      </c>
      <c r="K13" s="137"/>
      <c r="L13" s="62">
        <v>25000</v>
      </c>
      <c r="M13" s="62">
        <v>25000</v>
      </c>
      <c r="N13" s="289">
        <f>(L13-H13)/H13</f>
        <v>0</v>
      </c>
      <c r="O13" s="137"/>
      <c r="P13" s="62">
        <v>25000</v>
      </c>
      <c r="Q13" s="62">
        <v>25000</v>
      </c>
      <c r="R13" s="289">
        <f>(P13-L13)/L13</f>
        <v>0</v>
      </c>
      <c r="S13" s="137"/>
      <c r="T13" s="62">
        <v>25000</v>
      </c>
      <c r="U13" s="62">
        <v>25000</v>
      </c>
      <c r="V13" s="289">
        <f>(T13-P13)/P13</f>
        <v>0</v>
      </c>
      <c r="W13" s="137"/>
      <c r="X13" s="62">
        <v>0</v>
      </c>
      <c r="Y13" s="62">
        <v>0</v>
      </c>
      <c r="Z13" s="289">
        <f>(X13-T13)/T13</f>
        <v>-1</v>
      </c>
      <c r="AA13" s="137"/>
      <c r="AB13" s="62">
        <v>0</v>
      </c>
      <c r="AC13" s="62">
        <v>0</v>
      </c>
      <c r="AD13" s="289" t="e">
        <f>(AB13-X13)/X13</f>
        <v>#DIV/0!</v>
      </c>
      <c r="AE13" s="137"/>
      <c r="AF13" s="62"/>
      <c r="AG13" s="62"/>
      <c r="AH13" s="62"/>
      <c r="AI13" s="139" t="e">
        <f>(AG13-AB13)/AB13</f>
        <v>#DIV/0!</v>
      </c>
      <c r="AJ13" s="139"/>
      <c r="AK13" s="62"/>
      <c r="AL13" s="62"/>
      <c r="AM13" s="289" t="e">
        <f>(AK13-AG13)/AG13</f>
        <v>#DIV/0!</v>
      </c>
      <c r="AN13" s="289"/>
      <c r="AO13" s="62"/>
      <c r="AP13" s="62"/>
      <c r="AQ13" s="289" t="e">
        <f>(AO13-AK13)/AK13</f>
        <v>#DIV/0!</v>
      </c>
      <c r="AR13" s="289"/>
      <c r="AS13" s="103"/>
      <c r="AT13" s="62"/>
      <c r="AU13" s="289" t="e">
        <f>(AS13-AO13)/AO13</f>
        <v>#DIV/0!</v>
      </c>
      <c r="AV13" s="289"/>
      <c r="AW13" s="103"/>
      <c r="AX13" s="348">
        <f>AW13-AS13</f>
        <v>0</v>
      </c>
      <c r="AY13" s="289" t="e">
        <f>(AW13-AS13)/AS13</f>
        <v>#DIV/0!</v>
      </c>
      <c r="AZ13" s="105"/>
    </row>
    <row r="14" spans="1:52" s="135" customFormat="1" x14ac:dyDescent="0.25">
      <c r="A14" s="135" t="s">
        <v>701</v>
      </c>
      <c r="B14" s="138" t="str">
        <f t="shared" si="0"/>
        <v>5913</v>
      </c>
      <c r="C14" s="171" t="s">
        <v>1305</v>
      </c>
      <c r="D14" s="62">
        <v>10000</v>
      </c>
      <c r="E14" s="62">
        <v>10000</v>
      </c>
      <c r="F14" s="139"/>
      <c r="G14" s="137"/>
      <c r="H14" s="62">
        <v>10000</v>
      </c>
      <c r="I14" s="62">
        <v>10000</v>
      </c>
      <c r="J14" s="289">
        <f t="shared" si="1"/>
        <v>0</v>
      </c>
      <c r="K14" s="137"/>
      <c r="L14" s="62">
        <v>10000</v>
      </c>
      <c r="M14" s="62">
        <v>10000</v>
      </c>
      <c r="N14" s="289">
        <f t="shared" si="2"/>
        <v>0</v>
      </c>
      <c r="O14" s="137"/>
      <c r="P14" s="62">
        <v>10000</v>
      </c>
      <c r="Q14" s="62">
        <v>10000</v>
      </c>
      <c r="R14" s="289">
        <f t="shared" si="3"/>
        <v>0</v>
      </c>
      <c r="S14" s="137"/>
      <c r="T14" s="62">
        <v>10000</v>
      </c>
      <c r="U14" s="62">
        <v>10000</v>
      </c>
      <c r="V14" s="289">
        <f t="shared" si="4"/>
        <v>0</v>
      </c>
      <c r="W14" s="137"/>
      <c r="X14" s="62">
        <v>10357.14</v>
      </c>
      <c r="Y14" s="62">
        <v>10357.14</v>
      </c>
      <c r="Z14" s="289">
        <f t="shared" si="5"/>
        <v>3.571399999999994E-2</v>
      </c>
      <c r="AA14" s="137"/>
      <c r="AB14" s="62">
        <v>10357.14</v>
      </c>
      <c r="AC14" s="62">
        <v>10357.14</v>
      </c>
      <c r="AD14" s="289">
        <f t="shared" si="6"/>
        <v>0</v>
      </c>
      <c r="AE14" s="137"/>
      <c r="AF14" s="62">
        <v>10370.370000000001</v>
      </c>
      <c r="AG14" s="62">
        <v>10370.370000000001</v>
      </c>
      <c r="AH14" s="62">
        <v>10370.370000000001</v>
      </c>
      <c r="AI14" s="139">
        <f t="shared" si="7"/>
        <v>1.2773796627255577E-3</v>
      </c>
      <c r="AJ14" s="139"/>
      <c r="AK14" s="62">
        <v>10000</v>
      </c>
      <c r="AL14" s="62">
        <v>10000</v>
      </c>
      <c r="AM14" s="289">
        <f>(AK14-AG14)/AG14</f>
        <v>-3.5714251275509049E-2</v>
      </c>
      <c r="AN14" s="289"/>
      <c r="AO14" s="62">
        <v>10000</v>
      </c>
      <c r="AP14" s="62">
        <v>10000</v>
      </c>
      <c r="AQ14" s="289">
        <f>(AO14-AK14)/AK14</f>
        <v>0</v>
      </c>
      <c r="AR14" s="289"/>
      <c r="AS14" s="62">
        <v>9629.6299999999992</v>
      </c>
      <c r="AT14" s="62">
        <v>9629.6299999999992</v>
      </c>
      <c r="AU14" s="289">
        <f>(AS14-AO14)/AO14</f>
        <v>-3.7037000000000077E-2</v>
      </c>
      <c r="AV14" s="289"/>
      <c r="AW14" s="103">
        <v>9629.6299999999992</v>
      </c>
      <c r="AX14" s="291">
        <f>AW14-AS14</f>
        <v>0</v>
      </c>
      <c r="AY14" s="289">
        <f>(AW14-AS14)/AS14</f>
        <v>0</v>
      </c>
      <c r="AZ14" s="105"/>
    </row>
    <row r="15" spans="1:52" s="135" customFormat="1" x14ac:dyDescent="0.25">
      <c r="A15" s="135" t="s">
        <v>702</v>
      </c>
      <c r="B15" s="138" t="str">
        <f t="shared" si="0"/>
        <v>5915</v>
      </c>
      <c r="C15" s="171" t="s">
        <v>1306</v>
      </c>
      <c r="D15" s="62">
        <v>45000</v>
      </c>
      <c r="E15" s="62">
        <v>45000</v>
      </c>
      <c r="F15" s="139"/>
      <c r="G15" s="137"/>
      <c r="H15" s="62">
        <v>45000</v>
      </c>
      <c r="I15" s="62">
        <v>45000</v>
      </c>
      <c r="J15" s="289">
        <f t="shared" si="1"/>
        <v>0</v>
      </c>
      <c r="K15" s="137"/>
      <c r="L15" s="62">
        <v>45000</v>
      </c>
      <c r="M15" s="62">
        <v>45000</v>
      </c>
      <c r="N15" s="289">
        <f t="shared" si="2"/>
        <v>0</v>
      </c>
      <c r="O15" s="137"/>
      <c r="P15" s="62">
        <v>45000</v>
      </c>
      <c r="Q15" s="62">
        <v>45000</v>
      </c>
      <c r="R15" s="289">
        <f t="shared" si="3"/>
        <v>0</v>
      </c>
      <c r="S15" s="137"/>
      <c r="T15" s="62">
        <v>45000</v>
      </c>
      <c r="U15" s="62">
        <v>45000</v>
      </c>
      <c r="V15" s="289">
        <f t="shared" si="4"/>
        <v>0</v>
      </c>
      <c r="W15" s="137"/>
      <c r="X15" s="62">
        <v>46607.14</v>
      </c>
      <c r="Y15" s="62">
        <v>46607.14</v>
      </c>
      <c r="Z15" s="289">
        <f t="shared" si="5"/>
        <v>3.571422222222221E-2</v>
      </c>
      <c r="AA15" s="137"/>
      <c r="AB15" s="62">
        <v>46607.14</v>
      </c>
      <c r="AC15" s="62">
        <v>46607.15</v>
      </c>
      <c r="AD15" s="289">
        <f t="shared" si="6"/>
        <v>0</v>
      </c>
      <c r="AE15" s="137"/>
      <c r="AF15" s="62">
        <v>46666.67</v>
      </c>
      <c r="AG15" s="62">
        <v>46666.67</v>
      </c>
      <c r="AH15" s="62">
        <v>46666.67</v>
      </c>
      <c r="AI15" s="139">
        <f t="shared" si="7"/>
        <v>1.2772721089515219E-3</v>
      </c>
      <c r="AJ15" s="139"/>
      <c r="AK15" s="62">
        <v>45000</v>
      </c>
      <c r="AL15" s="62">
        <v>45000</v>
      </c>
      <c r="AM15" s="289">
        <f t="shared" ref="AM15:AM23" si="8">(AK15-AG15)/AG15</f>
        <v>-3.5714354591831782E-2</v>
      </c>
      <c r="AN15" s="289"/>
      <c r="AO15" s="62">
        <v>45000</v>
      </c>
      <c r="AP15" s="62">
        <v>45000</v>
      </c>
      <c r="AQ15" s="289">
        <f t="shared" ref="AQ15:AQ23" si="9">(AO15-AK15)/AK15</f>
        <v>0</v>
      </c>
      <c r="AR15" s="289"/>
      <c r="AS15" s="103">
        <v>43333.33</v>
      </c>
      <c r="AT15" s="62">
        <v>43333.33</v>
      </c>
      <c r="AU15" s="289">
        <f t="shared" ref="AU15:AU23" si="10">(AS15-AO15)/AO15</f>
        <v>-3.7037111111111069E-2</v>
      </c>
      <c r="AV15" s="289"/>
      <c r="AW15" s="103">
        <v>43333.33</v>
      </c>
      <c r="AX15" s="348">
        <f t="shared" ref="AX15:AX20" si="11">AW15-AS15</f>
        <v>0</v>
      </c>
      <c r="AY15" s="289">
        <f t="shared" ref="AY15:AY23" si="12">(AW15-AS15)/AS15</f>
        <v>0</v>
      </c>
      <c r="AZ15" s="209"/>
    </row>
    <row r="16" spans="1:52" s="135" customFormat="1" x14ac:dyDescent="0.25">
      <c r="A16" s="135" t="s">
        <v>703</v>
      </c>
      <c r="B16" s="138" t="str">
        <f t="shared" si="0"/>
        <v>5916</v>
      </c>
      <c r="C16" s="171" t="s">
        <v>1307</v>
      </c>
      <c r="D16" s="62">
        <v>85000</v>
      </c>
      <c r="E16" s="62">
        <v>85000</v>
      </c>
      <c r="F16" s="139"/>
      <c r="G16" s="137"/>
      <c r="H16" s="62">
        <v>85000</v>
      </c>
      <c r="I16" s="62">
        <v>85000</v>
      </c>
      <c r="J16" s="289">
        <f t="shared" si="1"/>
        <v>0</v>
      </c>
      <c r="K16" s="137"/>
      <c r="L16" s="62">
        <v>85000</v>
      </c>
      <c r="M16" s="62">
        <v>85000</v>
      </c>
      <c r="N16" s="289">
        <f t="shared" si="2"/>
        <v>0</v>
      </c>
      <c r="O16" s="137"/>
      <c r="P16" s="62">
        <v>85000</v>
      </c>
      <c r="Q16" s="62">
        <v>85000</v>
      </c>
      <c r="R16" s="289">
        <f t="shared" si="3"/>
        <v>0</v>
      </c>
      <c r="S16" s="137"/>
      <c r="T16" s="62">
        <v>85000</v>
      </c>
      <c r="U16" s="62">
        <v>85000</v>
      </c>
      <c r="V16" s="289">
        <f t="shared" si="4"/>
        <v>0</v>
      </c>
      <c r="W16" s="137"/>
      <c r="X16" s="62">
        <v>88035.71</v>
      </c>
      <c r="Y16" s="62">
        <v>88035.72</v>
      </c>
      <c r="Z16" s="289">
        <f t="shared" si="5"/>
        <v>3.571423529411772E-2</v>
      </c>
      <c r="AA16" s="137"/>
      <c r="AB16" s="62">
        <v>88035.71</v>
      </c>
      <c r="AC16" s="62">
        <v>88035.71</v>
      </c>
      <c r="AD16" s="289">
        <f t="shared" si="6"/>
        <v>0</v>
      </c>
      <c r="AE16" s="137"/>
      <c r="AF16" s="62">
        <v>82962.960000000006</v>
      </c>
      <c r="AG16" s="62">
        <v>82962.960000000006</v>
      </c>
      <c r="AH16" s="62">
        <v>82962.960000000006</v>
      </c>
      <c r="AI16" s="139">
        <f t="shared" si="7"/>
        <v>-5.7621503819302415E-2</v>
      </c>
      <c r="AJ16" s="139"/>
      <c r="AK16" s="62">
        <v>80000</v>
      </c>
      <c r="AL16" s="62">
        <v>80000</v>
      </c>
      <c r="AM16" s="289">
        <f t="shared" si="8"/>
        <v>-3.5714251275509049E-2</v>
      </c>
      <c r="AN16" s="289"/>
      <c r="AO16" s="62">
        <v>80000</v>
      </c>
      <c r="AP16" s="62">
        <v>80000</v>
      </c>
      <c r="AQ16" s="289">
        <f t="shared" si="9"/>
        <v>0</v>
      </c>
      <c r="AR16" s="289"/>
      <c r="AS16" s="103">
        <v>77037.039999999994</v>
      </c>
      <c r="AT16" s="62">
        <v>77037.039999999994</v>
      </c>
      <c r="AU16" s="289">
        <f t="shared" si="10"/>
        <v>-3.7037000000000077E-2</v>
      </c>
      <c r="AV16" s="289"/>
      <c r="AW16" s="103">
        <v>77037.039999999994</v>
      </c>
      <c r="AX16" s="348">
        <f t="shared" si="11"/>
        <v>0</v>
      </c>
      <c r="AY16" s="289">
        <f t="shared" si="12"/>
        <v>0</v>
      </c>
      <c r="AZ16" s="105"/>
    </row>
    <row r="17" spans="1:52" s="135" customFormat="1" x14ac:dyDescent="0.25">
      <c r="A17" s="135" t="s">
        <v>706</v>
      </c>
      <c r="B17" s="138" t="str">
        <f t="shared" si="0"/>
        <v>5920</v>
      </c>
      <c r="C17" s="297" t="s">
        <v>1310</v>
      </c>
      <c r="D17" s="62">
        <v>0</v>
      </c>
      <c r="E17" s="62">
        <v>0</v>
      </c>
      <c r="F17" s="139"/>
      <c r="G17" s="137"/>
      <c r="H17" s="62">
        <v>100000</v>
      </c>
      <c r="I17" s="62">
        <v>100000</v>
      </c>
      <c r="J17" s="289"/>
      <c r="K17" s="137"/>
      <c r="L17" s="62">
        <v>100000</v>
      </c>
      <c r="M17" s="62">
        <v>100000</v>
      </c>
      <c r="N17" s="289">
        <f t="shared" si="2"/>
        <v>0</v>
      </c>
      <c r="O17" s="137"/>
      <c r="P17" s="62">
        <v>100000</v>
      </c>
      <c r="Q17" s="62">
        <v>100000</v>
      </c>
      <c r="R17" s="289">
        <f t="shared" si="3"/>
        <v>0</v>
      </c>
      <c r="S17" s="137"/>
      <c r="T17" s="62">
        <v>100000</v>
      </c>
      <c r="U17" s="62">
        <v>100000</v>
      </c>
      <c r="V17" s="289">
        <f t="shared" si="4"/>
        <v>0</v>
      </c>
      <c r="W17" s="137"/>
      <c r="X17" s="62">
        <v>100000</v>
      </c>
      <c r="Y17" s="62">
        <v>100000</v>
      </c>
      <c r="Z17" s="289">
        <f t="shared" si="5"/>
        <v>0</v>
      </c>
      <c r="AA17" s="137"/>
      <c r="AB17" s="62">
        <v>100000</v>
      </c>
      <c r="AC17" s="62">
        <v>100000</v>
      </c>
      <c r="AD17" s="289">
        <f t="shared" si="6"/>
        <v>0</v>
      </c>
      <c r="AE17" s="137"/>
      <c r="AF17" s="62">
        <v>100000</v>
      </c>
      <c r="AG17" s="62">
        <v>100000</v>
      </c>
      <c r="AH17" s="62">
        <v>100000</v>
      </c>
      <c r="AI17" s="139">
        <f t="shared" si="7"/>
        <v>0</v>
      </c>
      <c r="AJ17" s="139"/>
      <c r="AK17" s="62">
        <v>100000</v>
      </c>
      <c r="AL17" s="62">
        <v>100000</v>
      </c>
      <c r="AM17" s="289">
        <f t="shared" si="8"/>
        <v>0</v>
      </c>
      <c r="AN17" s="289"/>
      <c r="AO17" s="62">
        <v>100000</v>
      </c>
      <c r="AP17" s="62">
        <v>100000</v>
      </c>
      <c r="AQ17" s="289">
        <f t="shared" si="9"/>
        <v>0</v>
      </c>
      <c r="AR17" s="289"/>
      <c r="AS17" s="103">
        <v>100000</v>
      </c>
      <c r="AT17" s="62">
        <v>100000</v>
      </c>
      <c r="AU17" s="289">
        <f t="shared" si="10"/>
        <v>0</v>
      </c>
      <c r="AV17" s="289"/>
      <c r="AW17" s="103">
        <v>100000</v>
      </c>
      <c r="AX17" s="348">
        <f t="shared" si="11"/>
        <v>0</v>
      </c>
      <c r="AY17" s="289">
        <f t="shared" si="12"/>
        <v>0</v>
      </c>
      <c r="AZ17" s="105"/>
    </row>
    <row r="18" spans="1:52" s="135" customFormat="1" x14ac:dyDescent="0.25">
      <c r="A18" s="135" t="s">
        <v>889</v>
      </c>
      <c r="B18" s="138" t="str">
        <f t="shared" si="0"/>
        <v>5923</v>
      </c>
      <c r="C18" s="297" t="s">
        <v>1311</v>
      </c>
      <c r="D18" s="62">
        <v>0</v>
      </c>
      <c r="E18" s="62">
        <v>0</v>
      </c>
      <c r="F18" s="139"/>
      <c r="G18" s="137"/>
      <c r="H18" s="62">
        <v>0</v>
      </c>
      <c r="I18" s="62">
        <v>0</v>
      </c>
      <c r="J18" s="289"/>
      <c r="K18" s="137"/>
      <c r="L18" s="62">
        <v>0</v>
      </c>
      <c r="M18" s="62">
        <v>0</v>
      </c>
      <c r="N18" s="289" t="e">
        <f t="shared" si="2"/>
        <v>#DIV/0!</v>
      </c>
      <c r="O18" s="137"/>
      <c r="P18" s="62">
        <v>0</v>
      </c>
      <c r="Q18" s="62">
        <v>-30000</v>
      </c>
      <c r="R18" s="289" t="e">
        <f t="shared" si="3"/>
        <v>#DIV/0!</v>
      </c>
      <c r="S18" s="137"/>
      <c r="T18" s="62">
        <v>0</v>
      </c>
      <c r="U18" s="62">
        <v>0</v>
      </c>
      <c r="V18" s="289" t="e">
        <f t="shared" si="4"/>
        <v>#DIV/0!</v>
      </c>
      <c r="W18" s="137"/>
      <c r="X18" s="62">
        <v>0</v>
      </c>
      <c r="Y18" s="62">
        <v>-75100.41</v>
      </c>
      <c r="Z18" s="289" t="e">
        <f t="shared" si="5"/>
        <v>#DIV/0!</v>
      </c>
      <c r="AA18" s="137"/>
      <c r="AB18" s="62">
        <v>0</v>
      </c>
      <c r="AC18" s="62">
        <v>-42779.59</v>
      </c>
      <c r="AD18" s="289" t="e">
        <f t="shared" si="6"/>
        <v>#DIV/0!</v>
      </c>
      <c r="AE18" s="137"/>
      <c r="AF18" s="62"/>
      <c r="AG18" s="62"/>
      <c r="AH18" s="62"/>
      <c r="AI18" s="139"/>
      <c r="AJ18" s="139"/>
      <c r="AK18" s="62"/>
      <c r="AL18" s="62">
        <v>-6332</v>
      </c>
      <c r="AM18" s="289" t="e">
        <f t="shared" si="8"/>
        <v>#DIV/0!</v>
      </c>
      <c r="AN18" s="289"/>
      <c r="AO18" s="62"/>
      <c r="AP18" s="62"/>
      <c r="AQ18" s="289" t="e">
        <f t="shared" si="9"/>
        <v>#DIV/0!</v>
      </c>
      <c r="AR18" s="289"/>
      <c r="AS18" s="103"/>
      <c r="AT18" s="62"/>
      <c r="AU18" s="289" t="e">
        <f t="shared" si="10"/>
        <v>#DIV/0!</v>
      </c>
      <c r="AV18" s="289"/>
      <c r="AW18" s="103"/>
      <c r="AX18" s="348">
        <f t="shared" si="11"/>
        <v>0</v>
      </c>
      <c r="AY18" s="289" t="e">
        <f t="shared" si="12"/>
        <v>#DIV/0!</v>
      </c>
      <c r="AZ18" s="105"/>
    </row>
    <row r="19" spans="1:52" s="135" customFormat="1" x14ac:dyDescent="0.25">
      <c r="A19" s="135" t="s">
        <v>890</v>
      </c>
      <c r="B19" s="138" t="str">
        <f>MID(A19,14,4)</f>
        <v>5922</v>
      </c>
      <c r="C19" s="135" t="s">
        <v>1312</v>
      </c>
      <c r="D19" s="62">
        <v>0</v>
      </c>
      <c r="E19" s="62">
        <v>0</v>
      </c>
      <c r="F19" s="139"/>
      <c r="G19" s="137"/>
      <c r="H19" s="62">
        <v>0</v>
      </c>
      <c r="I19" s="62">
        <v>0</v>
      </c>
      <c r="J19" s="289"/>
      <c r="K19" s="137"/>
      <c r="L19" s="62">
        <v>130000</v>
      </c>
      <c r="M19" s="62">
        <v>130000</v>
      </c>
      <c r="N19" s="289" t="e">
        <f>(L19-H19)/H19</f>
        <v>#DIV/0!</v>
      </c>
      <c r="O19" s="137"/>
      <c r="P19" s="62">
        <v>130000</v>
      </c>
      <c r="Q19" s="62">
        <v>130000</v>
      </c>
      <c r="R19" s="289">
        <f>(P19-L19)/L19</f>
        <v>0</v>
      </c>
      <c r="S19" s="137"/>
      <c r="T19" s="62">
        <v>130000</v>
      </c>
      <c r="U19" s="62">
        <v>130000</v>
      </c>
      <c r="V19" s="289">
        <f>(T19-P19)/P19</f>
        <v>0</v>
      </c>
      <c r="W19" s="137"/>
      <c r="X19" s="62">
        <v>130000</v>
      </c>
      <c r="Y19" s="62">
        <v>130000</v>
      </c>
      <c r="Z19" s="289">
        <f>(X19-T19)/T19</f>
        <v>0</v>
      </c>
      <c r="AA19" s="137"/>
      <c r="AB19" s="62">
        <v>130000</v>
      </c>
      <c r="AC19" s="62">
        <v>130000</v>
      </c>
      <c r="AD19" s="289">
        <f>(AB19-X19)/X19</f>
        <v>0</v>
      </c>
      <c r="AE19" s="137"/>
      <c r="AF19" s="62">
        <v>130000</v>
      </c>
      <c r="AG19" s="62">
        <v>130000</v>
      </c>
      <c r="AH19" s="62">
        <v>130000</v>
      </c>
      <c r="AI19" s="139">
        <f>(AG19-AB19)/AB19</f>
        <v>0</v>
      </c>
      <c r="AJ19" s="139"/>
      <c r="AK19" s="62">
        <v>130000</v>
      </c>
      <c r="AL19" s="62">
        <v>130000</v>
      </c>
      <c r="AM19" s="289">
        <f>(AK19-AG19)/AG19</f>
        <v>0</v>
      </c>
      <c r="AN19" s="289"/>
      <c r="AO19" s="62">
        <v>130000</v>
      </c>
      <c r="AP19" s="62">
        <v>130000</v>
      </c>
      <c r="AQ19" s="289">
        <f>(AO19-AK19)/AK19</f>
        <v>0</v>
      </c>
      <c r="AR19" s="289"/>
      <c r="AS19" s="103">
        <v>130000</v>
      </c>
      <c r="AT19" s="62">
        <v>0</v>
      </c>
      <c r="AU19" s="289">
        <f>(AS19-AO19)/AO19</f>
        <v>0</v>
      </c>
      <c r="AV19" s="289"/>
      <c r="AW19" s="103">
        <v>130000</v>
      </c>
      <c r="AX19" s="348">
        <f>AW19-AS19</f>
        <v>0</v>
      </c>
      <c r="AY19" s="289">
        <f>(AW19-AS19)/AS19</f>
        <v>0</v>
      </c>
      <c r="AZ19" s="105"/>
    </row>
    <row r="20" spans="1:52" x14ac:dyDescent="0.25">
      <c r="A20" s="138" t="s">
        <v>887</v>
      </c>
      <c r="B20" s="138" t="str">
        <f t="shared" si="0"/>
        <v>5924</v>
      </c>
      <c r="C20" s="106" t="s">
        <v>1313</v>
      </c>
      <c r="D20" s="62">
        <v>0</v>
      </c>
      <c r="E20" s="62">
        <v>0</v>
      </c>
      <c r="F20" s="139"/>
      <c r="H20" s="62">
        <v>0</v>
      </c>
      <c r="I20" s="62">
        <v>0</v>
      </c>
      <c r="J20" s="289"/>
      <c r="L20" s="62">
        <v>0</v>
      </c>
      <c r="M20" s="62">
        <v>0</v>
      </c>
      <c r="N20" s="289" t="e">
        <f>(L20-H20)/H20</f>
        <v>#DIV/0!</v>
      </c>
      <c r="P20" s="62">
        <v>0</v>
      </c>
      <c r="Q20" s="62">
        <v>0</v>
      </c>
      <c r="R20" s="289" t="e">
        <f>(P20-L20)/L20</f>
        <v>#DIV/0!</v>
      </c>
      <c r="T20" s="62">
        <v>0</v>
      </c>
      <c r="U20" s="62">
        <v>0</v>
      </c>
      <c r="V20" s="289" t="e">
        <f>(T20-P20)/P20</f>
        <v>#DIV/0!</v>
      </c>
      <c r="W20" s="137"/>
      <c r="X20" s="62">
        <v>75000</v>
      </c>
      <c r="Y20" s="62">
        <v>75000</v>
      </c>
      <c r="Z20" s="289" t="e">
        <f>(X20-T20)/T20</f>
        <v>#DIV/0!</v>
      </c>
      <c r="AA20" s="137"/>
      <c r="AB20" s="62">
        <v>75000</v>
      </c>
      <c r="AC20" s="62">
        <v>75000</v>
      </c>
      <c r="AD20" s="289">
        <f>(AB20-X20)/X20</f>
        <v>0</v>
      </c>
      <c r="AF20" s="62">
        <v>75000</v>
      </c>
      <c r="AG20" s="62">
        <v>75000</v>
      </c>
      <c r="AH20" s="62">
        <v>75000</v>
      </c>
      <c r="AI20" s="139">
        <f t="shared" si="7"/>
        <v>0</v>
      </c>
      <c r="AJ20" s="38"/>
      <c r="AK20" s="62">
        <v>75000</v>
      </c>
      <c r="AL20" s="62">
        <v>75000</v>
      </c>
      <c r="AM20" s="289">
        <f t="shared" si="8"/>
        <v>0</v>
      </c>
      <c r="AN20" s="289"/>
      <c r="AO20" s="62">
        <v>75000</v>
      </c>
      <c r="AP20" s="62">
        <v>75000</v>
      </c>
      <c r="AQ20" s="289">
        <f t="shared" si="9"/>
        <v>0</v>
      </c>
      <c r="AR20" s="289"/>
      <c r="AS20" s="342">
        <v>75000</v>
      </c>
      <c r="AT20" s="62">
        <v>75000</v>
      </c>
      <c r="AU20" s="289">
        <f t="shared" si="10"/>
        <v>0</v>
      </c>
      <c r="AV20" s="289"/>
      <c r="AW20" s="108">
        <v>75000</v>
      </c>
      <c r="AX20" s="348">
        <f t="shared" si="11"/>
        <v>0</v>
      </c>
      <c r="AY20" s="289">
        <f t="shared" si="12"/>
        <v>0</v>
      </c>
      <c r="AZ20" s="111"/>
    </row>
    <row r="21" spans="1:52" s="64" customFormat="1" x14ac:dyDescent="0.25">
      <c r="A21" s="142"/>
      <c r="B21" s="142"/>
      <c r="C21" s="142" t="s">
        <v>168</v>
      </c>
      <c r="D21" s="143">
        <f>SUM(D10:D20)</f>
        <v>195000</v>
      </c>
      <c r="E21" s="143">
        <f>SUM(E10:E20)</f>
        <v>195000</v>
      </c>
      <c r="F21" s="144">
        <v>0.44069999999999998</v>
      </c>
      <c r="G21" s="142"/>
      <c r="H21" s="143">
        <f>SUM(H10:H20)</f>
        <v>295000</v>
      </c>
      <c r="I21" s="143">
        <f>SUM(I10:I20)</f>
        <v>295000</v>
      </c>
      <c r="J21" s="144">
        <f>(H21-D21)/D21</f>
        <v>0.51282051282051277</v>
      </c>
      <c r="K21" s="142"/>
      <c r="L21" s="143">
        <f>SUM(L10:L20)</f>
        <v>425000</v>
      </c>
      <c r="M21" s="143">
        <f>SUM(M10:M20)</f>
        <v>425000</v>
      </c>
      <c r="N21" s="144">
        <f>(L21-H21)/H21</f>
        <v>0.44067796610169491</v>
      </c>
      <c r="O21" s="142"/>
      <c r="P21" s="143">
        <f>SUM(P10:P20)</f>
        <v>425000</v>
      </c>
      <c r="Q21" s="143">
        <f>SUM(Q10:Q20)</f>
        <v>395000</v>
      </c>
      <c r="R21" s="144">
        <f>(P21-L21)/L21</f>
        <v>0</v>
      </c>
      <c r="S21" s="142"/>
      <c r="T21" s="143">
        <f>SUM(T10:T20)</f>
        <v>415000</v>
      </c>
      <c r="U21" s="143">
        <f>SUM(U10:U20)</f>
        <v>415000</v>
      </c>
      <c r="V21" s="144">
        <f>(T21-P21)/P21</f>
        <v>-2.3529411764705882E-2</v>
      </c>
      <c r="W21" s="142"/>
      <c r="X21" s="143">
        <f>SUM(X10:X20)</f>
        <v>449999.99</v>
      </c>
      <c r="Y21" s="143">
        <f>SUM(Y10:Y20)</f>
        <v>374899.58999999997</v>
      </c>
      <c r="Z21" s="144">
        <f>(X21-T21)/T21</f>
        <v>8.4337325301204802E-2</v>
      </c>
      <c r="AA21" s="142"/>
      <c r="AB21" s="143">
        <f>SUM(AB10:AB20)</f>
        <v>449999.99</v>
      </c>
      <c r="AC21" s="143">
        <f>SUM(AC10:AC20)</f>
        <v>407220.41000000003</v>
      </c>
      <c r="AD21" s="144">
        <f>(AB21-X21)/X21</f>
        <v>0</v>
      </c>
      <c r="AE21" s="142"/>
      <c r="AF21" s="143">
        <f>SUM(AF10:AF20)</f>
        <v>445000</v>
      </c>
      <c r="AG21" s="143">
        <f>SUM(AG10:AG20)</f>
        <v>445000</v>
      </c>
      <c r="AH21" s="143">
        <f>SUM(AH10:AH20)</f>
        <v>445000</v>
      </c>
      <c r="AI21" s="144">
        <f t="shared" si="7"/>
        <v>-1.1111089135801961E-2</v>
      </c>
      <c r="AJ21" s="144"/>
      <c r="AK21" s="294">
        <f>SUM(AK10:AK20)</f>
        <v>440000</v>
      </c>
      <c r="AL21" s="294">
        <f>SUM(AL10:AL20)</f>
        <v>433668</v>
      </c>
      <c r="AM21" s="144">
        <f t="shared" si="8"/>
        <v>-1.1235955056179775E-2</v>
      </c>
      <c r="AN21" s="144"/>
      <c r="AO21" s="294">
        <f>SUM(AO10:AO20)</f>
        <v>440000</v>
      </c>
      <c r="AP21" s="294">
        <f>SUM(AP10:AP20)</f>
        <v>440000</v>
      </c>
      <c r="AQ21" s="144">
        <f t="shared" si="9"/>
        <v>0</v>
      </c>
      <c r="AR21" s="144"/>
      <c r="AS21" s="294">
        <f>SUM(AS10:AS20)</f>
        <v>435000</v>
      </c>
      <c r="AT21" s="294">
        <f>SUM(AT10:AT20)</f>
        <v>305000</v>
      </c>
      <c r="AU21" s="144">
        <f t="shared" si="10"/>
        <v>-1.1363636363636364E-2</v>
      </c>
      <c r="AV21" s="144"/>
      <c r="AW21" s="146">
        <f>SUM(AW10:AW20)</f>
        <v>435000</v>
      </c>
      <c r="AX21" s="143">
        <f>SUM(AX10:AX20)</f>
        <v>0</v>
      </c>
      <c r="AY21" s="144">
        <f t="shared" si="12"/>
        <v>0</v>
      </c>
      <c r="AZ21" s="142"/>
    </row>
    <row r="22" spans="1:52" s="135" customFormat="1" x14ac:dyDescent="0.25">
      <c r="D22" s="62"/>
      <c r="E22" s="62"/>
      <c r="F22" s="139"/>
      <c r="G22" s="137"/>
      <c r="H22" s="62"/>
      <c r="I22" s="62"/>
      <c r="J22" s="289"/>
      <c r="K22" s="137"/>
      <c r="L22" s="62"/>
      <c r="M22" s="62"/>
      <c r="N22" s="289"/>
      <c r="O22" s="137"/>
      <c r="P22" s="62"/>
      <c r="Q22" s="62"/>
      <c r="R22" s="289"/>
      <c r="S22" s="137"/>
      <c r="T22" s="62"/>
      <c r="U22" s="62"/>
      <c r="V22" s="289"/>
      <c r="W22" s="137"/>
      <c r="X22" s="62"/>
      <c r="Y22" s="62"/>
      <c r="Z22" s="289"/>
      <c r="AA22" s="137"/>
      <c r="AB22" s="62"/>
      <c r="AC22" s="62"/>
      <c r="AD22" s="289"/>
      <c r="AE22" s="137"/>
      <c r="AF22" s="62"/>
      <c r="AG22" s="62"/>
      <c r="AH22" s="62"/>
      <c r="AI22" s="139"/>
      <c r="AJ22" s="139"/>
      <c r="AK22" s="62"/>
      <c r="AL22" s="62"/>
      <c r="AM22" s="289"/>
      <c r="AN22" s="289"/>
      <c r="AO22" s="62"/>
      <c r="AP22" s="62"/>
      <c r="AQ22" s="289"/>
      <c r="AR22" s="289"/>
      <c r="AS22" s="62"/>
      <c r="AT22" s="62"/>
      <c r="AU22" s="289"/>
      <c r="AV22" s="289"/>
      <c r="AW22" s="136"/>
      <c r="AX22" s="136"/>
      <c r="AY22" s="289"/>
    </row>
    <row r="23" spans="1:52" s="64" customFormat="1" ht="12.75" x14ac:dyDescent="0.2">
      <c r="A23" s="151"/>
      <c r="B23" s="151"/>
      <c r="C23" s="156" t="s">
        <v>169</v>
      </c>
      <c r="D23" s="153">
        <f>D7+D21</f>
        <v>195000</v>
      </c>
      <c r="E23" s="153">
        <f>E7+E21</f>
        <v>195000</v>
      </c>
      <c r="F23" s="154">
        <v>0.44069999999999998</v>
      </c>
      <c r="G23" s="151"/>
      <c r="H23" s="153">
        <f>H7+H21</f>
        <v>295000</v>
      </c>
      <c r="I23" s="153">
        <f>I7+I21</f>
        <v>295000</v>
      </c>
      <c r="J23" s="154">
        <f>(H23-D23)/D23</f>
        <v>0.51282051282051277</v>
      </c>
      <c r="K23" s="151"/>
      <c r="L23" s="153">
        <f>L7+L21</f>
        <v>425000</v>
      </c>
      <c r="M23" s="153">
        <f>M7+M21</f>
        <v>425000</v>
      </c>
      <c r="N23" s="154">
        <f>(L23-H23)/H23</f>
        <v>0.44067796610169491</v>
      </c>
      <c r="O23" s="151"/>
      <c r="P23" s="153">
        <f>P7+P21</f>
        <v>425000</v>
      </c>
      <c r="Q23" s="153">
        <f>Q7+Q21</f>
        <v>395000</v>
      </c>
      <c r="R23" s="154">
        <f>(P23-L23)/L23</f>
        <v>0</v>
      </c>
      <c r="S23" s="151"/>
      <c r="T23" s="153">
        <f>T7+T21</f>
        <v>415000</v>
      </c>
      <c r="U23" s="153">
        <f>U7+U21</f>
        <v>415000</v>
      </c>
      <c r="V23" s="154">
        <f>(T23-P23)/P23</f>
        <v>-2.3529411764705882E-2</v>
      </c>
      <c r="W23" s="151"/>
      <c r="X23" s="153">
        <f>X7+X21</f>
        <v>449999.99</v>
      </c>
      <c r="Y23" s="153">
        <f>Y7+Y21</f>
        <v>374899.58999999997</v>
      </c>
      <c r="Z23" s="154">
        <f>(X23-T23)/T23</f>
        <v>8.4337325301204802E-2</v>
      </c>
      <c r="AA23" s="151"/>
      <c r="AB23" s="153">
        <f>AB7+AB21</f>
        <v>449999.99</v>
      </c>
      <c r="AC23" s="153">
        <f>AC7+AC21</f>
        <v>407220.41000000003</v>
      </c>
      <c r="AD23" s="154">
        <f>(AB23-X23)/X23</f>
        <v>0</v>
      </c>
      <c r="AE23" s="151"/>
      <c r="AF23" s="153">
        <f>AF7+AF21</f>
        <v>445000</v>
      </c>
      <c r="AG23" s="153">
        <f>AG7+AG21</f>
        <v>445000</v>
      </c>
      <c r="AH23" s="153">
        <f>AH7+AH21</f>
        <v>445000</v>
      </c>
      <c r="AI23" s="154">
        <f t="shared" si="7"/>
        <v>-1.1111089135801961E-2</v>
      </c>
      <c r="AJ23" s="154"/>
      <c r="AK23" s="295">
        <f>AK7+AK21</f>
        <v>440000</v>
      </c>
      <c r="AL23" s="295">
        <f>AL7+AL21</f>
        <v>433668</v>
      </c>
      <c r="AM23" s="154">
        <f t="shared" si="8"/>
        <v>-1.1235955056179775E-2</v>
      </c>
      <c r="AN23" s="154"/>
      <c r="AO23" s="295">
        <f>AO7+AO21</f>
        <v>440000</v>
      </c>
      <c r="AP23" s="295">
        <f>AP7+AP21</f>
        <v>440000</v>
      </c>
      <c r="AQ23" s="154">
        <f t="shared" si="9"/>
        <v>0</v>
      </c>
      <c r="AR23" s="154"/>
      <c r="AS23" s="295">
        <f>AS7+AS21</f>
        <v>435000</v>
      </c>
      <c r="AT23" s="295">
        <f>AT7+AT21</f>
        <v>305000</v>
      </c>
      <c r="AU23" s="154">
        <f t="shared" si="10"/>
        <v>-1.1363636363636364E-2</v>
      </c>
      <c r="AV23" s="154"/>
      <c r="AW23" s="153">
        <f>AW7+AW21</f>
        <v>435000</v>
      </c>
      <c r="AX23" s="153">
        <f>AX7+AX21</f>
        <v>0</v>
      </c>
      <c r="AY23" s="154">
        <f t="shared" si="12"/>
        <v>0</v>
      </c>
      <c r="AZ23" s="156"/>
    </row>
    <row r="24" spans="1:52" x14ac:dyDescent="0.25">
      <c r="D24" s="67"/>
      <c r="H24" s="67"/>
      <c r="L24" s="67"/>
      <c r="P24" s="67"/>
      <c r="T24" s="67"/>
      <c r="X24" s="67"/>
      <c r="AB24" s="67"/>
      <c r="AF24" s="67"/>
      <c r="AG24" s="67"/>
      <c r="AK24" s="296"/>
      <c r="AO24" s="296"/>
      <c r="AS24" s="296"/>
    </row>
    <row r="25" spans="1:52" s="61" customFormat="1" thickBot="1" x14ac:dyDescent="0.25">
      <c r="C25" s="61" t="s">
        <v>170</v>
      </c>
      <c r="D25" s="69"/>
      <c r="E25" s="68">
        <f>D23-E23</f>
        <v>0</v>
      </c>
      <c r="G25" s="65"/>
      <c r="H25" s="69"/>
      <c r="I25" s="68">
        <f>H23-I23</f>
        <v>0</v>
      </c>
      <c r="K25" s="65"/>
      <c r="L25" s="69"/>
      <c r="M25" s="68">
        <f>L23-M23</f>
        <v>0</v>
      </c>
      <c r="O25" s="65"/>
      <c r="P25" s="69"/>
      <c r="Q25" s="68">
        <f>P23-Q23</f>
        <v>30000</v>
      </c>
      <c r="S25" s="65"/>
      <c r="T25" s="69"/>
      <c r="U25" s="68">
        <f>T23-U23</f>
        <v>0</v>
      </c>
      <c r="W25" s="65"/>
      <c r="X25" s="69"/>
      <c r="Y25" s="68">
        <f>X23-Y23</f>
        <v>75100.400000000023</v>
      </c>
      <c r="AA25" s="65"/>
      <c r="AB25" s="69"/>
      <c r="AC25" s="68">
        <f>AB23-AC23</f>
        <v>42779.579999999958</v>
      </c>
      <c r="AE25" s="65"/>
      <c r="AF25" s="69"/>
      <c r="AG25" s="69"/>
      <c r="AH25" s="68">
        <f>AG23-AH23</f>
        <v>0</v>
      </c>
      <c r="AK25" s="69"/>
      <c r="AL25" s="68">
        <f>AK23-AL23</f>
        <v>6332</v>
      </c>
      <c r="AO25" s="69"/>
      <c r="AP25" s="68">
        <f>AO23-AP23</f>
        <v>0</v>
      </c>
      <c r="AS25" s="69"/>
      <c r="AT25" s="68">
        <f>AS23-AT23</f>
        <v>130000</v>
      </c>
      <c r="AW25" s="70"/>
      <c r="AX25" s="70"/>
    </row>
    <row r="26" spans="1:52" ht="14.25" thickTop="1" x14ac:dyDescent="0.25">
      <c r="D26" s="67"/>
      <c r="F26" s="1"/>
      <c r="H26" s="67"/>
      <c r="J26" s="1"/>
      <c r="L26" s="67"/>
      <c r="N26" s="1"/>
      <c r="P26" s="67"/>
      <c r="R26" s="1"/>
      <c r="T26" s="67"/>
      <c r="V26" s="1"/>
      <c r="X26" s="67"/>
      <c r="AB26" s="67"/>
      <c r="AF26" s="67"/>
      <c r="AG26" s="67"/>
      <c r="AK26" s="296"/>
      <c r="AO26" s="296"/>
      <c r="AS26" s="296"/>
    </row>
    <row r="27" spans="1:52" x14ac:dyDescent="0.25">
      <c r="D27" s="67"/>
      <c r="F27" s="1"/>
      <c r="H27" s="67"/>
      <c r="J27" s="1"/>
      <c r="L27" s="67"/>
      <c r="N27" s="1"/>
      <c r="P27" s="67"/>
      <c r="R27" s="1"/>
      <c r="T27" s="67"/>
      <c r="V27" s="1"/>
      <c r="X27" s="67"/>
      <c r="AB27" s="67"/>
      <c r="AF27" s="67"/>
      <c r="AG27" s="67"/>
      <c r="AK27" s="296"/>
      <c r="AO27" s="296"/>
      <c r="AS27" s="296"/>
    </row>
    <row r="28" spans="1:52" x14ac:dyDescent="0.25">
      <c r="D28" s="67"/>
      <c r="F28" s="1"/>
      <c r="H28" s="67"/>
      <c r="J28" s="1"/>
      <c r="L28" s="67"/>
      <c r="N28" s="1"/>
      <c r="P28" s="67"/>
      <c r="R28" s="1"/>
      <c r="T28" s="67"/>
      <c r="V28" s="1"/>
      <c r="X28" s="67"/>
      <c r="AB28" s="67"/>
      <c r="AF28" s="67"/>
      <c r="AG28" s="67"/>
      <c r="AK28" s="296"/>
      <c r="AO28" s="296"/>
      <c r="AS28" s="296"/>
    </row>
    <row r="29" spans="1:52" x14ac:dyDescent="0.25">
      <c r="D29" s="67"/>
      <c r="F29" s="1"/>
      <c r="H29" s="67"/>
      <c r="J29" s="1"/>
      <c r="L29" s="67"/>
      <c r="N29" s="1"/>
      <c r="P29" s="67"/>
      <c r="R29" s="1"/>
      <c r="T29" s="67"/>
      <c r="V29" s="1"/>
      <c r="X29" s="67"/>
      <c r="AB29" s="67"/>
      <c r="AF29" s="67"/>
      <c r="AG29" s="67"/>
      <c r="AK29" s="296"/>
      <c r="AO29" s="296"/>
      <c r="AS29" s="296"/>
    </row>
    <row r="30" spans="1:52" x14ac:dyDescent="0.25">
      <c r="D30" s="67"/>
      <c r="F30" s="1"/>
      <c r="H30" s="67"/>
      <c r="J30" s="1"/>
      <c r="L30" s="67"/>
      <c r="N30" s="1"/>
      <c r="P30" s="67"/>
      <c r="R30" s="1"/>
      <c r="T30" s="67"/>
      <c r="V30" s="1"/>
      <c r="X30" s="67"/>
      <c r="AB30" s="67"/>
      <c r="AF30" s="67"/>
      <c r="AG30" s="67"/>
      <c r="AK30" s="296"/>
      <c r="AO30" s="296"/>
      <c r="AS30" s="296"/>
    </row>
    <row r="31" spans="1:52" x14ac:dyDescent="0.25">
      <c r="D31" s="67"/>
      <c r="F31" s="1"/>
      <c r="H31" s="67"/>
      <c r="J31" s="1"/>
      <c r="L31" s="67"/>
      <c r="N31" s="1"/>
      <c r="P31" s="67"/>
      <c r="R31" s="1"/>
      <c r="T31" s="67"/>
      <c r="V31" s="1"/>
      <c r="X31" s="67"/>
      <c r="AB31" s="67"/>
      <c r="AF31" s="67"/>
      <c r="AG31" s="67"/>
      <c r="AK31" s="296"/>
      <c r="AO31" s="296"/>
      <c r="AS31" s="296"/>
    </row>
    <row r="32" spans="1:52" x14ac:dyDescent="0.25">
      <c r="D32" s="67"/>
      <c r="F32" s="1"/>
      <c r="H32" s="67"/>
      <c r="J32" s="1"/>
      <c r="L32" s="67"/>
      <c r="N32" s="1"/>
      <c r="P32" s="67"/>
      <c r="R32" s="1"/>
      <c r="T32" s="67"/>
      <c r="V32" s="1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F33" s="1"/>
      <c r="H33" s="67"/>
      <c r="J33" s="1"/>
      <c r="L33" s="67"/>
      <c r="N33" s="1"/>
      <c r="P33" s="67"/>
      <c r="R33" s="1"/>
      <c r="T33" s="67"/>
      <c r="V33" s="1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F34" s="1"/>
      <c r="H34" s="67"/>
      <c r="J34" s="1"/>
      <c r="L34" s="67"/>
      <c r="N34" s="1"/>
      <c r="P34" s="67"/>
      <c r="R34" s="1"/>
      <c r="T34" s="67"/>
      <c r="V34" s="1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F35" s="1"/>
      <c r="H35" s="67"/>
      <c r="J35" s="1"/>
      <c r="L35" s="67"/>
      <c r="N35" s="1"/>
      <c r="P35" s="67"/>
      <c r="R35" s="1"/>
      <c r="T35" s="67"/>
      <c r="V35" s="1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F36" s="1"/>
      <c r="H36" s="67"/>
      <c r="J36" s="1"/>
      <c r="L36" s="67"/>
      <c r="N36" s="1"/>
      <c r="P36" s="67"/>
      <c r="R36" s="1"/>
      <c r="T36" s="67"/>
      <c r="V36" s="1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F37" s="1"/>
      <c r="H37" s="67"/>
      <c r="J37" s="1"/>
      <c r="L37" s="67"/>
      <c r="N37" s="1"/>
      <c r="P37" s="67"/>
      <c r="R37" s="1"/>
      <c r="T37" s="67"/>
      <c r="V37" s="1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F38" s="1"/>
      <c r="H38" s="67"/>
      <c r="J38" s="1"/>
      <c r="L38" s="67"/>
      <c r="N38" s="1"/>
      <c r="P38" s="67"/>
      <c r="R38" s="1"/>
      <c r="T38" s="67"/>
      <c r="V38" s="1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F39" s="1"/>
      <c r="H39" s="67"/>
      <c r="J39" s="1"/>
      <c r="L39" s="67"/>
      <c r="N39" s="1"/>
      <c r="P39" s="67"/>
      <c r="R39" s="1"/>
      <c r="T39" s="67"/>
      <c r="V39" s="1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F40" s="1"/>
      <c r="H40" s="67"/>
      <c r="J40" s="1"/>
      <c r="L40" s="67"/>
      <c r="N40" s="1"/>
      <c r="P40" s="67"/>
      <c r="R40" s="1"/>
      <c r="T40" s="67"/>
      <c r="V40" s="1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F41" s="137"/>
      <c r="H41" s="67"/>
      <c r="J41" s="137"/>
      <c r="L41" s="67"/>
      <c r="N41" s="137"/>
      <c r="P41" s="67"/>
      <c r="R41" s="137"/>
      <c r="T41" s="67"/>
      <c r="V41" s="59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F42" s="137"/>
      <c r="H42" s="67"/>
      <c r="J42" s="137"/>
      <c r="L42" s="67"/>
      <c r="N42" s="137"/>
      <c r="P42" s="67"/>
      <c r="R42" s="137"/>
      <c r="T42" s="67"/>
      <c r="V42" s="59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F43" s="137"/>
      <c r="H43" s="67"/>
      <c r="J43" s="137"/>
      <c r="L43" s="67"/>
      <c r="N43" s="137"/>
      <c r="P43" s="67"/>
      <c r="R43" s="137"/>
      <c r="T43" s="67"/>
      <c r="V43" s="59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F44" s="137"/>
      <c r="H44" s="67"/>
      <c r="J44" s="137"/>
      <c r="L44" s="67"/>
      <c r="N44" s="137"/>
      <c r="P44" s="67"/>
      <c r="R44" s="137"/>
      <c r="T44" s="67"/>
      <c r="V44" s="59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F45" s="137"/>
      <c r="H45" s="67"/>
      <c r="J45" s="137"/>
      <c r="L45" s="67"/>
      <c r="N45" s="137"/>
      <c r="P45" s="67"/>
      <c r="R45" s="137"/>
      <c r="T45" s="67"/>
      <c r="V45" s="59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F46" s="137"/>
      <c r="H46" s="67"/>
      <c r="J46" s="137"/>
      <c r="L46" s="67"/>
      <c r="N46" s="137"/>
      <c r="P46" s="67"/>
      <c r="R46" s="137"/>
      <c r="T46" s="67"/>
      <c r="V46" s="59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F47" s="137"/>
      <c r="H47" s="67"/>
      <c r="J47" s="137"/>
      <c r="L47" s="67"/>
      <c r="N47" s="137"/>
      <c r="P47" s="67"/>
      <c r="R47" s="137"/>
      <c r="T47" s="67"/>
      <c r="V47" s="59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F48" s="137"/>
      <c r="H48" s="67"/>
      <c r="J48" s="137"/>
      <c r="L48" s="67"/>
      <c r="N48" s="137"/>
      <c r="P48" s="67"/>
      <c r="R48" s="137"/>
      <c r="T48" s="67"/>
      <c r="V48" s="59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F49" s="137"/>
      <c r="H49" s="67"/>
      <c r="J49" s="137"/>
      <c r="L49" s="67"/>
      <c r="N49" s="137"/>
      <c r="P49" s="67"/>
      <c r="R49" s="137"/>
      <c r="T49" s="67"/>
      <c r="V49" s="59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F50" s="137"/>
      <c r="H50" s="67"/>
      <c r="J50" s="137"/>
      <c r="L50" s="67"/>
      <c r="N50" s="137"/>
      <c r="P50" s="67"/>
      <c r="R50" s="137"/>
      <c r="T50" s="67"/>
      <c r="V50" s="59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F51" s="137"/>
      <c r="H51" s="67"/>
      <c r="J51" s="137"/>
      <c r="L51" s="67"/>
      <c r="N51" s="137"/>
      <c r="P51" s="67"/>
      <c r="R51" s="137"/>
      <c r="T51" s="67"/>
      <c r="V51" s="59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F52" s="137"/>
      <c r="H52" s="67"/>
      <c r="J52" s="137"/>
      <c r="L52" s="67"/>
      <c r="N52" s="137"/>
      <c r="P52" s="67"/>
      <c r="R52" s="137"/>
      <c r="T52" s="67"/>
      <c r="V52" s="59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F53" s="137"/>
      <c r="H53" s="67"/>
      <c r="J53" s="137"/>
      <c r="L53" s="67"/>
      <c r="N53" s="137"/>
      <c r="P53" s="67"/>
      <c r="R53" s="137"/>
      <c r="T53" s="67"/>
      <c r="V53" s="59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F54" s="137"/>
      <c r="H54" s="67"/>
      <c r="J54" s="137"/>
      <c r="L54" s="67"/>
      <c r="N54" s="137"/>
      <c r="P54" s="67"/>
      <c r="R54" s="137"/>
      <c r="T54" s="67"/>
      <c r="V54" s="59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F55" s="137"/>
      <c r="H55" s="67"/>
      <c r="J55" s="137"/>
      <c r="L55" s="67"/>
      <c r="N55" s="137"/>
      <c r="P55" s="67"/>
      <c r="R55" s="137"/>
      <c r="T55" s="67"/>
      <c r="V55" s="59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F56" s="137"/>
      <c r="H56" s="67"/>
      <c r="J56" s="137"/>
      <c r="L56" s="67"/>
      <c r="N56" s="137"/>
      <c r="P56" s="67"/>
      <c r="R56" s="137"/>
      <c r="T56" s="67"/>
      <c r="V56" s="59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F57" s="137"/>
      <c r="H57" s="67"/>
      <c r="J57" s="137"/>
      <c r="L57" s="67"/>
      <c r="N57" s="137"/>
      <c r="P57" s="67"/>
      <c r="R57" s="137"/>
      <c r="T57" s="67"/>
      <c r="V57" s="59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F58" s="137"/>
      <c r="H58" s="67"/>
      <c r="J58" s="137"/>
      <c r="L58" s="67"/>
      <c r="N58" s="137"/>
      <c r="P58" s="67"/>
      <c r="R58" s="137"/>
      <c r="T58" s="67"/>
      <c r="V58" s="59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F59" s="137"/>
      <c r="H59" s="67"/>
      <c r="J59" s="137"/>
      <c r="L59" s="67"/>
      <c r="N59" s="137"/>
      <c r="P59" s="67"/>
      <c r="R59" s="137"/>
      <c r="T59" s="67"/>
      <c r="V59" s="59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F60" s="137"/>
      <c r="H60" s="67"/>
      <c r="J60" s="137"/>
      <c r="L60" s="67"/>
      <c r="N60" s="137"/>
      <c r="P60" s="67"/>
      <c r="R60" s="137"/>
      <c r="T60" s="67"/>
      <c r="V60" s="59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296" t="s">
        <v>1128</v>
      </c>
      <c r="E125" s="135">
        <v>30.35</v>
      </c>
      <c r="F125" s="135">
        <v>25</v>
      </c>
      <c r="G125" s="290"/>
      <c r="H125" s="296"/>
      <c r="I125" s="287"/>
      <c r="J125" s="28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69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263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347" bestFit="1" customWidth="1"/>
    <col min="2" max="2" width="5" style="106" customWidth="1"/>
    <col min="3" max="3" width="25" style="106" customWidth="1"/>
    <col min="4" max="5" width="11.140625" style="135" bestFit="1" customWidth="1"/>
    <col min="6" max="6" width="8" style="135" bestFit="1" customWidth="1"/>
    <col min="7" max="7" width="2.140625" style="137" customWidth="1"/>
    <col min="8" max="9" width="11.5703125" style="135" bestFit="1" customWidth="1"/>
    <col min="10" max="10" width="7.140625" style="135" bestFit="1" customWidth="1"/>
    <col min="11" max="11" width="2.140625" style="137" customWidth="1"/>
    <col min="12" max="13" width="11.5703125" style="135" bestFit="1" customWidth="1"/>
    <col min="14" max="14" width="7.140625" style="135" bestFit="1" customWidth="1"/>
    <col min="15" max="15" width="2.140625" style="137" customWidth="1"/>
    <col min="16" max="17" width="11.5703125" style="135" bestFit="1" customWidth="1"/>
    <col min="18" max="18" width="7.5703125" style="135" bestFit="1" customWidth="1"/>
    <col min="19" max="19" width="2.140625" style="137" customWidth="1"/>
    <col min="20" max="20" width="11.5703125" style="106" bestFit="1" customWidth="1"/>
    <col min="21" max="21" width="11.140625" style="106" bestFit="1" customWidth="1"/>
    <col min="22" max="22" width="7.5703125" style="106" bestFit="1" customWidth="1"/>
    <col min="23" max="23" width="2.140625" style="59" customWidth="1"/>
    <col min="24" max="25" width="11.140625" style="106" bestFit="1" customWidth="1"/>
    <col min="26" max="26" width="8.5703125" style="106" customWidth="1"/>
    <col min="27" max="27" width="2.140625" style="59" customWidth="1"/>
    <col min="28" max="29" width="11.140625" style="106" bestFit="1" customWidth="1"/>
    <col min="30" max="30" width="8.5703125" style="106" bestFit="1" customWidth="1"/>
    <col min="31" max="31" width="2.140625" style="137" customWidth="1"/>
    <col min="32" max="34" width="10.5703125" style="135" bestFit="1" customWidth="1"/>
    <col min="35" max="35" width="8.5703125" style="135" bestFit="1" customWidth="1"/>
    <col min="36" max="36" width="1.85546875" style="106" customWidth="1"/>
    <col min="37" max="38" width="10.5703125" style="347" bestFit="1" customWidth="1"/>
    <col min="39" max="39" width="8.5703125" style="347" bestFit="1" customWidth="1"/>
    <col min="40" max="40" width="2.5703125" style="347" customWidth="1"/>
    <col min="41" max="41" width="10.7109375" style="292" bestFit="1" customWidth="1"/>
    <col min="42" max="42" width="10.5703125" style="287" bestFit="1" customWidth="1"/>
    <col min="43" max="43" width="8.5703125" style="287" bestFit="1" customWidth="1"/>
    <col min="44" max="44" width="2.5703125" style="347" customWidth="1"/>
    <col min="45" max="45" width="13.5703125" style="292" customWidth="1"/>
    <col min="46" max="46" width="10.5703125" style="347" bestFit="1" customWidth="1"/>
    <col min="47" max="47" width="9.28515625" style="347" bestFit="1" customWidth="1"/>
    <col min="48" max="48" width="2.5703125" style="347" hidden="1" customWidth="1"/>
    <col min="49" max="49" width="12" style="60" hidden="1" customWidth="1"/>
    <col min="50" max="50" width="12.28515625" style="60" hidden="1" customWidth="1"/>
    <col min="51" max="51" width="9.28515625" style="106" hidden="1" customWidth="1"/>
    <col min="52" max="52" width="21.8554687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A3" s="65"/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36"/>
      <c r="C4" s="503" t="s">
        <v>1500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1" t="s">
        <v>1040</v>
      </c>
      <c r="AH4" s="521" t="s">
        <v>27</v>
      </c>
      <c r="AI4" s="521" t="s">
        <v>162</v>
      </c>
      <c r="AJ4" s="521"/>
      <c r="AK4" s="521" t="s">
        <v>1040</v>
      </c>
      <c r="AL4" s="521" t="s">
        <v>27</v>
      </c>
      <c r="AM4" s="521" t="s">
        <v>162</v>
      </c>
      <c r="AN4" s="521"/>
      <c r="AO4" s="521" t="s">
        <v>163</v>
      </c>
      <c r="AP4" s="521" t="s">
        <v>27</v>
      </c>
      <c r="AQ4" s="521" t="s">
        <v>162</v>
      </c>
      <c r="AR4" s="521"/>
      <c r="AS4" s="521" t="s">
        <v>163</v>
      </c>
      <c r="AT4" s="524">
        <v>44196</v>
      </c>
      <c r="AU4" s="521" t="s">
        <v>162</v>
      </c>
      <c r="AV4" s="521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s="135" customFormat="1" x14ac:dyDescent="0.25">
      <c r="A5" s="195" t="s">
        <v>161</v>
      </c>
      <c r="C5" s="61" t="s">
        <v>165</v>
      </c>
      <c r="G5" s="137"/>
      <c r="K5" s="137"/>
      <c r="O5" s="137"/>
      <c r="S5" s="137"/>
      <c r="W5" s="137"/>
      <c r="AA5" s="137"/>
      <c r="AE5" s="137"/>
      <c r="AK5" s="347"/>
      <c r="AL5" s="347"/>
      <c r="AM5" s="347"/>
      <c r="AN5" s="347"/>
      <c r="AO5" s="290"/>
      <c r="AP5" s="287"/>
      <c r="AQ5" s="287"/>
      <c r="AR5" s="347"/>
      <c r="AS5" s="290"/>
      <c r="AT5" s="347"/>
      <c r="AU5" s="347"/>
      <c r="AV5" s="347"/>
      <c r="AW5" s="137"/>
      <c r="AX5" s="137"/>
      <c r="AZ5" s="61"/>
    </row>
    <row r="6" spans="1:52" s="135" customFormat="1" x14ac:dyDescent="0.25">
      <c r="A6" s="289"/>
      <c r="D6" s="62"/>
      <c r="E6" s="62"/>
      <c r="F6" s="139"/>
      <c r="G6" s="137"/>
      <c r="H6" s="62"/>
      <c r="I6" s="62"/>
      <c r="J6" s="139"/>
      <c r="K6" s="137"/>
      <c r="L6" s="62"/>
      <c r="M6" s="62"/>
      <c r="N6" s="139"/>
      <c r="O6" s="137"/>
      <c r="P6" s="62"/>
      <c r="Q6" s="62"/>
      <c r="R6" s="139"/>
      <c r="S6" s="137"/>
      <c r="T6" s="62"/>
      <c r="U6" s="62"/>
      <c r="V6" s="139"/>
      <c r="W6" s="137"/>
      <c r="X6" s="62"/>
      <c r="Y6" s="62"/>
      <c r="Z6" s="139"/>
      <c r="AA6" s="137"/>
      <c r="AB6" s="62"/>
      <c r="AC6" s="62"/>
      <c r="AD6" s="139"/>
      <c r="AE6" s="137"/>
      <c r="AF6" s="136"/>
      <c r="AG6" s="136"/>
      <c r="AH6" s="62"/>
      <c r="AI6" s="139"/>
      <c r="AJ6" s="139"/>
      <c r="AK6" s="292"/>
      <c r="AL6" s="62"/>
      <c r="AM6" s="289"/>
      <c r="AN6" s="289"/>
      <c r="AO6" s="292">
        <v>0</v>
      </c>
      <c r="AP6" s="62"/>
      <c r="AQ6" s="289"/>
      <c r="AR6" s="289"/>
      <c r="AS6" s="292">
        <v>0</v>
      </c>
      <c r="AT6" s="62"/>
      <c r="AU6" s="289"/>
      <c r="AV6" s="289"/>
      <c r="AW6" s="136">
        <v>0</v>
      </c>
      <c r="AX6" s="136">
        <f>AW6-T6</f>
        <v>0</v>
      </c>
      <c r="AY6" s="139"/>
    </row>
    <row r="7" spans="1:52" s="64" customFormat="1" x14ac:dyDescent="0.25">
      <c r="A7" s="149"/>
      <c r="B7" s="147"/>
      <c r="C7" s="147" t="s">
        <v>26</v>
      </c>
      <c r="D7" s="148">
        <v>0</v>
      </c>
      <c r="E7" s="148">
        <v>0</v>
      </c>
      <c r="F7" s="149"/>
      <c r="G7" s="147"/>
      <c r="H7" s="148">
        <v>0</v>
      </c>
      <c r="I7" s="148">
        <v>0</v>
      </c>
      <c r="J7" s="149"/>
      <c r="K7" s="147"/>
      <c r="L7" s="148">
        <v>0</v>
      </c>
      <c r="M7" s="148">
        <v>0</v>
      </c>
      <c r="N7" s="149"/>
      <c r="O7" s="147"/>
      <c r="P7" s="148">
        <v>0</v>
      </c>
      <c r="Q7" s="148">
        <v>0</v>
      </c>
      <c r="R7" s="149"/>
      <c r="S7" s="147"/>
      <c r="T7" s="148">
        <v>0</v>
      </c>
      <c r="U7" s="148">
        <v>0</v>
      </c>
      <c r="V7" s="149"/>
      <c r="W7" s="147"/>
      <c r="X7" s="148">
        <v>0</v>
      </c>
      <c r="Y7" s="148">
        <v>0</v>
      </c>
      <c r="Z7" s="149"/>
      <c r="AA7" s="147"/>
      <c r="AB7" s="148">
        <v>0</v>
      </c>
      <c r="AC7" s="148">
        <v>0</v>
      </c>
      <c r="AD7" s="149"/>
      <c r="AE7" s="147"/>
      <c r="AF7" s="150">
        <f>SUM(AF6)</f>
        <v>0</v>
      </c>
      <c r="AG7" s="150">
        <f>SUM(AG6)</f>
        <v>0</v>
      </c>
      <c r="AH7" s="148">
        <f>SUM(AH6)</f>
        <v>0</v>
      </c>
      <c r="AI7" s="149"/>
      <c r="AJ7" s="149"/>
      <c r="AK7" s="150">
        <f>SUM(AK6)</f>
        <v>0</v>
      </c>
      <c r="AL7" s="148">
        <f>SUM(AL6)</f>
        <v>0</v>
      </c>
      <c r="AM7" s="149"/>
      <c r="AN7" s="149"/>
      <c r="AO7" s="150">
        <f>SUM(AO6)</f>
        <v>0</v>
      </c>
      <c r="AP7" s="148">
        <f>SUM(AP6)</f>
        <v>0</v>
      </c>
      <c r="AQ7" s="149"/>
      <c r="AR7" s="149"/>
      <c r="AS7" s="150">
        <f>SUM(AS6)</f>
        <v>0</v>
      </c>
      <c r="AT7" s="148">
        <f>SUM(AT6)</f>
        <v>0</v>
      </c>
      <c r="AU7" s="149"/>
      <c r="AV7" s="149"/>
      <c r="AW7" s="150">
        <f>SUM(AW6)</f>
        <v>0</v>
      </c>
      <c r="AX7" s="148">
        <f>AW7-T7</f>
        <v>0</v>
      </c>
      <c r="AY7" s="149"/>
      <c r="AZ7" s="147"/>
    </row>
    <row r="8" spans="1:52" x14ac:dyDescent="0.25">
      <c r="A8" s="289"/>
      <c r="D8" s="62"/>
      <c r="E8" s="62"/>
      <c r="F8" s="62"/>
      <c r="H8" s="62"/>
      <c r="I8" s="62"/>
      <c r="J8" s="62"/>
      <c r="L8" s="62"/>
      <c r="M8" s="62"/>
      <c r="N8" s="62"/>
      <c r="P8" s="62"/>
      <c r="Q8" s="62"/>
      <c r="R8" s="62"/>
      <c r="T8" s="62"/>
      <c r="U8" s="62"/>
      <c r="V8" s="62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292"/>
      <c r="AL8" s="62"/>
      <c r="AM8" s="289"/>
      <c r="AN8" s="289"/>
      <c r="AP8" s="62"/>
      <c r="AQ8" s="289"/>
      <c r="AR8" s="289"/>
      <c r="AT8" s="62"/>
      <c r="AU8" s="289"/>
      <c r="AV8" s="289"/>
      <c r="AX8" s="100"/>
      <c r="AY8" s="38"/>
    </row>
    <row r="9" spans="1:52" x14ac:dyDescent="0.25">
      <c r="A9" s="289"/>
      <c r="C9" s="61" t="s">
        <v>166</v>
      </c>
      <c r="D9" s="62"/>
      <c r="E9" s="62"/>
      <c r="F9" s="62"/>
      <c r="H9" s="62"/>
      <c r="I9" s="62"/>
      <c r="J9" s="62"/>
      <c r="L9" s="62"/>
      <c r="M9" s="62"/>
      <c r="N9" s="62"/>
      <c r="P9" s="62"/>
      <c r="Q9" s="62"/>
      <c r="R9" s="62"/>
      <c r="T9" s="62"/>
      <c r="U9" s="62"/>
      <c r="V9" s="62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292"/>
      <c r="AL9" s="62"/>
      <c r="AM9" s="289"/>
      <c r="AN9" s="289"/>
      <c r="AP9" s="62"/>
      <c r="AQ9" s="289"/>
      <c r="AR9" s="289"/>
      <c r="AT9" s="62"/>
      <c r="AU9" s="289"/>
      <c r="AV9" s="289"/>
      <c r="AY9" s="38"/>
      <c r="AZ9" s="61"/>
    </row>
    <row r="10" spans="1:52" x14ac:dyDescent="0.25">
      <c r="A10" s="289" t="s">
        <v>708</v>
      </c>
      <c r="B10" s="66" t="str">
        <f t="shared" ref="B10:B19" si="0">MID(A10,14,4)</f>
        <v>5909</v>
      </c>
      <c r="C10" s="106" t="s">
        <v>1303</v>
      </c>
      <c r="D10" s="62">
        <v>75600</v>
      </c>
      <c r="E10" s="62">
        <v>49637.5</v>
      </c>
      <c r="F10" s="139"/>
      <c r="H10" s="62">
        <v>37100</v>
      </c>
      <c r="I10" s="62">
        <v>37100</v>
      </c>
      <c r="J10" s="139"/>
      <c r="L10" s="62">
        <v>33450</v>
      </c>
      <c r="M10" s="62">
        <v>33450</v>
      </c>
      <c r="N10" s="139"/>
      <c r="P10" s="62">
        <v>29900</v>
      </c>
      <c r="Q10" s="62">
        <v>29900</v>
      </c>
      <c r="R10" s="139"/>
      <c r="T10" s="62">
        <v>24750</v>
      </c>
      <c r="U10" s="62">
        <v>24750</v>
      </c>
      <c r="V10" s="139"/>
      <c r="W10" s="137"/>
      <c r="X10" s="62">
        <v>17950</v>
      </c>
      <c r="Y10" s="62">
        <v>17950</v>
      </c>
      <c r="Z10" s="139"/>
      <c r="AA10" s="137"/>
      <c r="AB10" s="62">
        <v>11150</v>
      </c>
      <c r="AC10" s="62">
        <v>11150</v>
      </c>
      <c r="AD10" s="139"/>
      <c r="AF10" s="108">
        <v>5687.5</v>
      </c>
      <c r="AG10" s="108">
        <v>5687.5</v>
      </c>
      <c r="AH10" s="62">
        <v>5687.5</v>
      </c>
      <c r="AI10" s="139">
        <f>(AG10-AB10)/AB10</f>
        <v>-0.48991031390134532</v>
      </c>
      <c r="AJ10" s="38"/>
      <c r="AK10" s="342">
        <v>1812.5</v>
      </c>
      <c r="AL10" s="62">
        <v>1812.5</v>
      </c>
      <c r="AM10" s="289">
        <f t="shared" ref="AM10:AM22" si="1">(AK10-AG10)/AG10</f>
        <v>-0.68131868131868134</v>
      </c>
      <c r="AN10" s="289"/>
      <c r="AP10" s="141"/>
      <c r="AQ10" s="1"/>
      <c r="AR10" s="1"/>
      <c r="AT10" s="141"/>
      <c r="AU10" s="1"/>
      <c r="AV10" s="1"/>
      <c r="AW10" s="292"/>
      <c r="AX10" s="141">
        <f>AW10-AO10</f>
        <v>0</v>
      </c>
      <c r="AY10" s="1"/>
      <c r="AZ10" s="111"/>
    </row>
    <row r="11" spans="1:52" x14ac:dyDescent="0.25">
      <c r="A11" s="289" t="s">
        <v>709</v>
      </c>
      <c r="B11" s="66" t="str">
        <f t="shared" si="0"/>
        <v>5910</v>
      </c>
      <c r="C11" s="106" t="s">
        <v>1304</v>
      </c>
      <c r="D11" s="62">
        <v>-75600</v>
      </c>
      <c r="E11" s="62">
        <v>-49637.5</v>
      </c>
      <c r="F11" s="139"/>
      <c r="H11" s="62">
        <v>-37100</v>
      </c>
      <c r="I11" s="62">
        <v>-37100</v>
      </c>
      <c r="J11" s="139"/>
      <c r="L11" s="62">
        <v>-33450</v>
      </c>
      <c r="M11" s="62">
        <v>-33450</v>
      </c>
      <c r="N11" s="139"/>
      <c r="P11" s="62">
        <v>-29900</v>
      </c>
      <c r="Q11" s="62">
        <v>-29900</v>
      </c>
      <c r="R11" s="139"/>
      <c r="T11" s="62">
        <v>-24750</v>
      </c>
      <c r="U11" s="62">
        <v>-24750</v>
      </c>
      <c r="V11" s="139"/>
      <c r="W11" s="137"/>
      <c r="X11" s="62">
        <v>-17950</v>
      </c>
      <c r="Y11" s="62">
        <v>-17950</v>
      </c>
      <c r="Z11" s="139"/>
      <c r="AA11" s="137"/>
      <c r="AB11" s="62">
        <v>-11150</v>
      </c>
      <c r="AC11" s="62">
        <v>-11150</v>
      </c>
      <c r="AD11" s="139"/>
      <c r="AF11" s="62">
        <v>-5687.5</v>
      </c>
      <c r="AG11" s="62">
        <v>-5687.5</v>
      </c>
      <c r="AH11" s="62">
        <v>-5687.5</v>
      </c>
      <c r="AI11" s="139">
        <f t="shared" ref="AI11:AI22" si="2">(AG11-AB11)/AB11</f>
        <v>-0.48991031390134532</v>
      </c>
      <c r="AJ11" s="38"/>
      <c r="AK11" s="62">
        <v>-1812.5</v>
      </c>
      <c r="AL11" s="62">
        <v>-1812.5</v>
      </c>
      <c r="AM11" s="289">
        <f t="shared" si="1"/>
        <v>-0.68131868131868134</v>
      </c>
      <c r="AN11" s="289"/>
      <c r="AO11" s="141"/>
      <c r="AP11" s="141"/>
      <c r="AQ11" s="1"/>
      <c r="AR11" s="1"/>
      <c r="AS11" s="141"/>
      <c r="AT11" s="141"/>
      <c r="AU11" s="1"/>
      <c r="AV11" s="1"/>
      <c r="AW11" s="292"/>
      <c r="AX11" s="141">
        <f t="shared" ref="AX11" si="3">AW11-AO11</f>
        <v>0</v>
      </c>
      <c r="AY11" s="1"/>
      <c r="AZ11" s="111"/>
    </row>
    <row r="12" spans="1:52" ht="13.5" customHeight="1" x14ac:dyDescent="0.25">
      <c r="A12" s="289" t="s">
        <v>713</v>
      </c>
      <c r="B12" s="66" t="str">
        <f>MID(A12,14,4)</f>
        <v>5917</v>
      </c>
      <c r="C12" s="106" t="s">
        <v>1308</v>
      </c>
      <c r="D12" s="62">
        <v>4407</v>
      </c>
      <c r="E12" s="62">
        <v>4406.25</v>
      </c>
      <c r="F12" s="139"/>
      <c r="H12" s="62">
        <v>3394</v>
      </c>
      <c r="I12" s="62">
        <v>3393.75</v>
      </c>
      <c r="J12" s="139"/>
      <c r="L12" s="62">
        <v>2362.5</v>
      </c>
      <c r="M12" s="62">
        <v>2362.5</v>
      </c>
      <c r="N12" s="139"/>
      <c r="P12" s="62">
        <v>1293.75</v>
      </c>
      <c r="Q12" s="62">
        <v>1293.75</v>
      </c>
      <c r="R12" s="139"/>
      <c r="T12" s="62">
        <v>375</v>
      </c>
      <c r="U12" s="62">
        <v>375</v>
      </c>
      <c r="V12" s="139"/>
      <c r="W12" s="137"/>
      <c r="X12" s="62">
        <v>0</v>
      </c>
      <c r="Y12" s="62">
        <v>0</v>
      </c>
      <c r="Z12" s="139"/>
      <c r="AA12" s="137"/>
      <c r="AB12" s="62">
        <v>0</v>
      </c>
      <c r="AC12" s="62">
        <v>0</v>
      </c>
      <c r="AD12" s="139"/>
      <c r="AF12" s="62"/>
      <c r="AG12" s="62"/>
      <c r="AH12" s="62"/>
      <c r="AI12" s="139"/>
      <c r="AJ12" s="38"/>
      <c r="AK12" s="62"/>
      <c r="AL12" s="62"/>
      <c r="AM12" s="289" t="e">
        <f>(AK12-AG12)/AG12</f>
        <v>#DIV/0!</v>
      </c>
      <c r="AN12" s="289"/>
      <c r="AO12" s="62"/>
      <c r="AP12" s="62"/>
      <c r="AQ12" s="289" t="e">
        <f>(AO12-AK12)/AK12</f>
        <v>#DIV/0!</v>
      </c>
      <c r="AR12" s="289"/>
      <c r="AS12" s="62"/>
      <c r="AT12" s="62"/>
      <c r="AU12" s="289" t="e">
        <f>(AS12-AO12)/AO12</f>
        <v>#DIV/0!</v>
      </c>
      <c r="AV12" s="289"/>
      <c r="AW12" s="342"/>
      <c r="AX12" s="141">
        <f>AW12-AS12</f>
        <v>0</v>
      </c>
      <c r="AY12" s="289"/>
      <c r="AZ12" s="111"/>
    </row>
    <row r="13" spans="1:52" ht="13.5" customHeight="1" x14ac:dyDescent="0.25">
      <c r="A13" s="289" t="s">
        <v>714</v>
      </c>
      <c r="B13" s="66" t="str">
        <f>MID(A13,14,4)</f>
        <v>5918</v>
      </c>
      <c r="C13" s="106" t="s">
        <v>1309</v>
      </c>
      <c r="D13" s="62">
        <v>3984</v>
      </c>
      <c r="E13" s="62">
        <v>3984.36</v>
      </c>
      <c r="F13" s="139"/>
      <c r="H13" s="62">
        <v>3140</v>
      </c>
      <c r="I13" s="62">
        <v>3140.64</v>
      </c>
      <c r="J13" s="139"/>
      <c r="L13" s="62">
        <v>2281.25</v>
      </c>
      <c r="M13" s="62">
        <v>2281.25</v>
      </c>
      <c r="N13" s="139"/>
      <c r="P13" s="62">
        <v>1390.62</v>
      </c>
      <c r="Q13" s="62">
        <v>1390.63</v>
      </c>
      <c r="R13" s="139"/>
      <c r="T13" s="62">
        <v>468.75</v>
      </c>
      <c r="U13" s="62">
        <v>468.75</v>
      </c>
      <c r="V13" s="139"/>
      <c r="W13" s="137"/>
      <c r="X13" s="62">
        <v>0</v>
      </c>
      <c r="Y13" s="62">
        <v>0</v>
      </c>
      <c r="Z13" s="139"/>
      <c r="AA13" s="137"/>
      <c r="AB13" s="62">
        <v>0</v>
      </c>
      <c r="AC13" s="62">
        <v>0</v>
      </c>
      <c r="AD13" s="139"/>
      <c r="AF13" s="62"/>
      <c r="AG13" s="62"/>
      <c r="AH13" s="62"/>
      <c r="AI13" s="139"/>
      <c r="AJ13" s="38"/>
      <c r="AK13" s="62"/>
      <c r="AL13" s="62"/>
      <c r="AM13" s="289" t="e">
        <f>(AK13-AG13)/AG13</f>
        <v>#DIV/0!</v>
      </c>
      <c r="AN13" s="289"/>
      <c r="AO13" s="62"/>
      <c r="AP13" s="62"/>
      <c r="AQ13" s="289" t="e">
        <f>(AO13-AK13)/AK13</f>
        <v>#DIV/0!</v>
      </c>
      <c r="AR13" s="289"/>
      <c r="AS13" s="62"/>
      <c r="AT13" s="62"/>
      <c r="AU13" s="289" t="e">
        <f>(AS13-AO13)/AO13</f>
        <v>#DIV/0!</v>
      </c>
      <c r="AV13" s="289"/>
      <c r="AW13" s="342"/>
      <c r="AX13" s="141">
        <f>AW13-AS13</f>
        <v>0</v>
      </c>
      <c r="AY13" s="289"/>
      <c r="AZ13" s="111"/>
    </row>
    <row r="14" spans="1:52" x14ac:dyDescent="0.25">
      <c r="A14" s="289" t="s">
        <v>710</v>
      </c>
      <c r="B14" s="66" t="str">
        <f t="shared" si="0"/>
        <v>5913</v>
      </c>
      <c r="C14" s="171" t="s">
        <v>1305</v>
      </c>
      <c r="D14" s="62">
        <v>4799</v>
      </c>
      <c r="E14" s="62">
        <v>4798.75</v>
      </c>
      <c r="F14" s="139"/>
      <c r="H14" s="62">
        <v>4461</v>
      </c>
      <c r="I14" s="62">
        <v>4461.25</v>
      </c>
      <c r="J14" s="139"/>
      <c r="L14" s="62">
        <v>4117.5</v>
      </c>
      <c r="M14" s="62">
        <v>4117.51</v>
      </c>
      <c r="N14" s="139"/>
      <c r="P14" s="62">
        <v>3761.25</v>
      </c>
      <c r="Q14" s="62">
        <v>3761.25</v>
      </c>
      <c r="R14" s="139"/>
      <c r="T14" s="62">
        <v>3392.5</v>
      </c>
      <c r="U14" s="62">
        <v>2858.33</v>
      </c>
      <c r="V14" s="139"/>
      <c r="W14" s="137"/>
      <c r="X14" s="62">
        <v>1908.62</v>
      </c>
      <c r="Y14" s="62">
        <v>1908.62</v>
      </c>
      <c r="Z14" s="139"/>
      <c r="AA14" s="137"/>
      <c r="AB14" s="62">
        <v>1281.3499999999999</v>
      </c>
      <c r="AC14" s="62">
        <v>1281.3499999999999</v>
      </c>
      <c r="AD14" s="324"/>
      <c r="AE14" s="324"/>
      <c r="AF14" s="62">
        <v>1074.08</v>
      </c>
      <c r="AG14" s="62">
        <v>1074.08</v>
      </c>
      <c r="AH14" s="62">
        <v>1074.08</v>
      </c>
      <c r="AI14" s="139">
        <f t="shared" si="2"/>
        <v>-0.16175908221797322</v>
      </c>
      <c r="AJ14" s="38"/>
      <c r="AK14" s="62">
        <v>870.38</v>
      </c>
      <c r="AL14" s="62">
        <v>870.38</v>
      </c>
      <c r="AM14" s="289">
        <f t="shared" si="1"/>
        <v>-0.18965067778936387</v>
      </c>
      <c r="AN14" s="289"/>
      <c r="AO14" s="62">
        <v>670.38</v>
      </c>
      <c r="AP14" s="62">
        <v>670.38</v>
      </c>
      <c r="AQ14" s="289">
        <f t="shared" ref="AQ14:AQ22" si="4">(AO14-AK14)/AK14</f>
        <v>-0.22978469174383603</v>
      </c>
      <c r="AR14" s="289"/>
      <c r="AS14" s="62">
        <v>474.08</v>
      </c>
      <c r="AT14" s="62">
        <v>285.19</v>
      </c>
      <c r="AU14" s="289">
        <f t="shared" ref="AU14:AU22" si="5">(AS14-AO14)/AO14</f>
        <v>-0.29281899818013668</v>
      </c>
      <c r="AV14" s="289"/>
      <c r="AW14" s="342">
        <v>281.48</v>
      </c>
      <c r="AX14" s="141">
        <f>AW14-AS14</f>
        <v>-192.59999999999997</v>
      </c>
      <c r="AY14" s="289">
        <f t="shared" ref="AY14:AY22" si="6">(AW14-AS14)/AS14</f>
        <v>-0.40626054674316564</v>
      </c>
      <c r="AZ14" s="111"/>
    </row>
    <row r="15" spans="1:52" x14ac:dyDescent="0.25">
      <c r="A15" s="289" t="s">
        <v>711</v>
      </c>
      <c r="B15" s="66" t="str">
        <f t="shared" si="0"/>
        <v>5915</v>
      </c>
      <c r="C15" s="171" t="s">
        <v>1306</v>
      </c>
      <c r="D15" s="62">
        <v>21595</v>
      </c>
      <c r="E15" s="62">
        <v>21594.38</v>
      </c>
      <c r="F15" s="139"/>
      <c r="H15" s="62">
        <v>20076</v>
      </c>
      <c r="I15" s="62">
        <v>20075.63</v>
      </c>
      <c r="J15" s="139"/>
      <c r="L15" s="62">
        <v>18528.75</v>
      </c>
      <c r="M15" s="62">
        <v>18528.75</v>
      </c>
      <c r="N15" s="139"/>
      <c r="P15" s="62">
        <v>16925.63</v>
      </c>
      <c r="Q15" s="62">
        <v>16925.62</v>
      </c>
      <c r="R15" s="139"/>
      <c r="T15" s="62">
        <v>15266.25</v>
      </c>
      <c r="U15" s="62">
        <v>12862.5</v>
      </c>
      <c r="V15" s="139"/>
      <c r="W15" s="137"/>
      <c r="X15" s="62">
        <v>8588.7900000000009</v>
      </c>
      <c r="Y15" s="62">
        <v>8588.7900000000009</v>
      </c>
      <c r="Z15" s="139"/>
      <c r="AA15" s="137"/>
      <c r="AB15" s="62">
        <v>5766.07</v>
      </c>
      <c r="AC15" s="62">
        <v>5766.07</v>
      </c>
      <c r="AD15" s="139"/>
      <c r="AF15" s="62">
        <v>4833.33</v>
      </c>
      <c r="AG15" s="62">
        <v>4833.33</v>
      </c>
      <c r="AH15" s="62">
        <v>4833.33</v>
      </c>
      <c r="AI15" s="139">
        <f t="shared" si="2"/>
        <v>-0.16176355819474961</v>
      </c>
      <c r="AJ15" s="38"/>
      <c r="AK15" s="62">
        <v>3916.66</v>
      </c>
      <c r="AL15" s="62">
        <v>3916.66</v>
      </c>
      <c r="AM15" s="289">
        <f t="shared" si="1"/>
        <v>-0.18965599286620199</v>
      </c>
      <c r="AN15" s="289"/>
      <c r="AO15" s="62">
        <v>3016.66</v>
      </c>
      <c r="AP15" s="62">
        <v>3016.66</v>
      </c>
      <c r="AQ15" s="289">
        <f t="shared" si="4"/>
        <v>-0.22978762517042584</v>
      </c>
      <c r="AR15" s="289"/>
      <c r="AS15" s="62">
        <v>2133.33</v>
      </c>
      <c r="AT15" s="62">
        <v>1283.33</v>
      </c>
      <c r="AU15" s="289">
        <f t="shared" si="5"/>
        <v>-0.29281722169551755</v>
      </c>
      <c r="AV15" s="289"/>
      <c r="AW15" s="342">
        <v>1266.67</v>
      </c>
      <c r="AX15" s="141">
        <f t="shared" ref="AX15:AX19" si="7">AW15-AS15</f>
        <v>-866.65999999999985</v>
      </c>
      <c r="AY15" s="289">
        <f t="shared" si="6"/>
        <v>-0.40624750976173396</v>
      </c>
      <c r="AZ15" s="293"/>
    </row>
    <row r="16" spans="1:52" x14ac:dyDescent="0.25">
      <c r="A16" s="289" t="s">
        <v>712</v>
      </c>
      <c r="B16" s="66" t="str">
        <f t="shared" si="0"/>
        <v>5916</v>
      </c>
      <c r="C16" s="171" t="s">
        <v>1307</v>
      </c>
      <c r="D16" s="62">
        <v>39574</v>
      </c>
      <c r="E16" s="62">
        <v>39574.39</v>
      </c>
      <c r="F16" s="139"/>
      <c r="H16" s="62">
        <v>36706</v>
      </c>
      <c r="I16" s="62">
        <v>36705.61</v>
      </c>
      <c r="J16" s="139"/>
      <c r="L16" s="62">
        <v>33783.75</v>
      </c>
      <c r="M16" s="62">
        <v>33783.760000000002</v>
      </c>
      <c r="N16" s="139"/>
      <c r="P16" s="62">
        <v>30755.62</v>
      </c>
      <c r="Q16" s="62">
        <v>30755.63</v>
      </c>
      <c r="R16" s="139"/>
      <c r="T16" s="62">
        <v>27621.25</v>
      </c>
      <c r="U16" s="62">
        <v>23283.34</v>
      </c>
      <c r="V16" s="139"/>
      <c r="W16" s="137"/>
      <c r="X16" s="62">
        <v>15778.98</v>
      </c>
      <c r="Y16" s="62">
        <v>15478.98</v>
      </c>
      <c r="Z16" s="139"/>
      <c r="AA16" s="137"/>
      <c r="AB16" s="62">
        <v>10302.58</v>
      </c>
      <c r="AC16" s="62">
        <v>10302.58</v>
      </c>
      <c r="AD16" s="139"/>
      <c r="AF16" s="62">
        <v>8592.59</v>
      </c>
      <c r="AG16" s="62">
        <v>8592.59</v>
      </c>
      <c r="AH16" s="62">
        <v>8592.59</v>
      </c>
      <c r="AI16" s="139">
        <f t="shared" si="2"/>
        <v>-0.16597687181269155</v>
      </c>
      <c r="AJ16" s="38"/>
      <c r="AK16" s="62">
        <v>6962.96</v>
      </c>
      <c r="AL16" s="62">
        <v>6962.96</v>
      </c>
      <c r="AM16" s="289">
        <f t="shared" si="1"/>
        <v>-0.18965527274081506</v>
      </c>
      <c r="AN16" s="289"/>
      <c r="AO16" s="62">
        <v>5362.96</v>
      </c>
      <c r="AP16" s="62">
        <v>5362.96</v>
      </c>
      <c r="AQ16" s="289">
        <f t="shared" si="4"/>
        <v>-0.22978733182439651</v>
      </c>
      <c r="AR16" s="289"/>
      <c r="AS16" s="62">
        <v>3792.59</v>
      </c>
      <c r="AT16" s="62">
        <v>2281.48</v>
      </c>
      <c r="AU16" s="289">
        <f t="shared" si="5"/>
        <v>-0.29281777227501227</v>
      </c>
      <c r="AV16" s="289"/>
      <c r="AW16" s="342">
        <v>2251.85</v>
      </c>
      <c r="AX16" s="141">
        <f t="shared" si="7"/>
        <v>-1540.7400000000002</v>
      </c>
      <c r="AY16" s="289">
        <f t="shared" si="6"/>
        <v>-0.40625008239751731</v>
      </c>
      <c r="AZ16" s="111"/>
    </row>
    <row r="17" spans="1:52" x14ac:dyDescent="0.25">
      <c r="A17" s="289" t="s">
        <v>715</v>
      </c>
      <c r="B17" s="66" t="str">
        <f t="shared" si="0"/>
        <v>5920</v>
      </c>
      <c r="C17" s="106" t="s">
        <v>1310</v>
      </c>
      <c r="D17" s="62">
        <v>0</v>
      </c>
      <c r="E17" s="62">
        <v>0</v>
      </c>
      <c r="F17" s="139"/>
      <c r="H17" s="62">
        <v>44000</v>
      </c>
      <c r="I17" s="62">
        <v>44000</v>
      </c>
      <c r="J17" s="139"/>
      <c r="L17" s="62">
        <v>42000</v>
      </c>
      <c r="M17" s="62">
        <v>42000</v>
      </c>
      <c r="N17" s="139"/>
      <c r="P17" s="62">
        <v>40000</v>
      </c>
      <c r="Q17" s="62">
        <v>40000</v>
      </c>
      <c r="R17" s="139"/>
      <c r="T17" s="62">
        <v>37000</v>
      </c>
      <c r="U17" s="62">
        <v>37000</v>
      </c>
      <c r="V17" s="139"/>
      <c r="W17" s="137"/>
      <c r="X17" s="62">
        <v>33000</v>
      </c>
      <c r="Y17" s="62">
        <v>33000</v>
      </c>
      <c r="Z17" s="139"/>
      <c r="AA17" s="137"/>
      <c r="AB17" s="62">
        <v>29000</v>
      </c>
      <c r="AC17" s="62">
        <v>29000</v>
      </c>
      <c r="AD17" s="139"/>
      <c r="AF17" s="62">
        <v>25750</v>
      </c>
      <c r="AG17" s="62">
        <v>25750</v>
      </c>
      <c r="AH17" s="62">
        <v>25750</v>
      </c>
      <c r="AI17" s="139">
        <f t="shared" si="2"/>
        <v>-0.11206896551724138</v>
      </c>
      <c r="AJ17" s="38"/>
      <c r="AK17" s="62">
        <v>23250</v>
      </c>
      <c r="AL17" s="62">
        <v>23250</v>
      </c>
      <c r="AM17" s="289">
        <f t="shared" si="1"/>
        <v>-9.7087378640776698E-2</v>
      </c>
      <c r="AN17" s="289"/>
      <c r="AO17" s="62">
        <v>19500</v>
      </c>
      <c r="AP17" s="62">
        <v>19500</v>
      </c>
      <c r="AQ17" s="289">
        <f t="shared" si="4"/>
        <v>-0.16129032258064516</v>
      </c>
      <c r="AR17" s="289"/>
      <c r="AS17" s="62">
        <v>14500</v>
      </c>
      <c r="AT17" s="62">
        <v>8500</v>
      </c>
      <c r="AU17" s="289">
        <f t="shared" si="5"/>
        <v>-0.25641025641025639</v>
      </c>
      <c r="AV17" s="289"/>
      <c r="AW17" s="342">
        <v>10500</v>
      </c>
      <c r="AX17" s="141">
        <f t="shared" si="7"/>
        <v>-4000</v>
      </c>
      <c r="AY17" s="289">
        <f t="shared" si="6"/>
        <v>-0.27586206896551724</v>
      </c>
      <c r="AZ17" s="111"/>
    </row>
    <row r="18" spans="1:52" s="135" customFormat="1" x14ac:dyDescent="0.25">
      <c r="A18" s="289" t="s">
        <v>891</v>
      </c>
      <c r="B18" s="138" t="str">
        <f>MID(A18,14,4)</f>
        <v>5922</v>
      </c>
      <c r="C18" s="135" t="s">
        <v>1312</v>
      </c>
      <c r="D18" s="62">
        <v>0</v>
      </c>
      <c r="E18" s="62">
        <v>0</v>
      </c>
      <c r="F18" s="139"/>
      <c r="G18" s="137"/>
      <c r="H18" s="62">
        <v>0</v>
      </c>
      <c r="I18" s="62">
        <v>0</v>
      </c>
      <c r="J18" s="139"/>
      <c r="K18" s="137"/>
      <c r="L18" s="62">
        <v>26000</v>
      </c>
      <c r="M18" s="62">
        <v>26000</v>
      </c>
      <c r="N18" s="139"/>
      <c r="O18" s="137"/>
      <c r="P18" s="62">
        <v>23400</v>
      </c>
      <c r="Q18" s="62">
        <v>23400</v>
      </c>
      <c r="R18" s="139"/>
      <c r="S18" s="137"/>
      <c r="T18" s="62">
        <v>20800</v>
      </c>
      <c r="U18" s="62">
        <v>20800</v>
      </c>
      <c r="V18" s="139"/>
      <c r="W18" s="137"/>
      <c r="X18" s="62">
        <v>18200</v>
      </c>
      <c r="Y18" s="62">
        <v>18200</v>
      </c>
      <c r="Z18" s="139"/>
      <c r="AA18" s="137"/>
      <c r="AB18" s="62">
        <v>15600</v>
      </c>
      <c r="AC18" s="62">
        <v>15600</v>
      </c>
      <c r="AD18" s="139"/>
      <c r="AE18" s="137"/>
      <c r="AF18" s="62">
        <v>13000</v>
      </c>
      <c r="AG18" s="62">
        <v>13000</v>
      </c>
      <c r="AH18" s="62">
        <v>13000</v>
      </c>
      <c r="AI18" s="139">
        <f t="shared" si="2"/>
        <v>-0.16666666666666666</v>
      </c>
      <c r="AJ18" s="139"/>
      <c r="AK18" s="62">
        <v>10400</v>
      </c>
      <c r="AL18" s="62">
        <v>10400</v>
      </c>
      <c r="AM18" s="289">
        <f t="shared" si="1"/>
        <v>-0.2</v>
      </c>
      <c r="AN18" s="289"/>
      <c r="AO18" s="62">
        <v>7800</v>
      </c>
      <c r="AP18" s="62">
        <v>7800</v>
      </c>
      <c r="AQ18" s="289">
        <f t="shared" si="4"/>
        <v>-0.25</v>
      </c>
      <c r="AR18" s="289"/>
      <c r="AS18" s="62">
        <v>5200</v>
      </c>
      <c r="AT18" s="62">
        <v>2600</v>
      </c>
      <c r="AU18" s="289">
        <f t="shared" si="5"/>
        <v>-0.33333333333333331</v>
      </c>
      <c r="AV18" s="289"/>
      <c r="AW18" s="108">
        <v>2600</v>
      </c>
      <c r="AX18" s="141">
        <f t="shared" si="7"/>
        <v>-2600</v>
      </c>
      <c r="AY18" s="289">
        <f t="shared" si="6"/>
        <v>-0.5</v>
      </c>
      <c r="AZ18" s="140"/>
    </row>
    <row r="19" spans="1:52" x14ac:dyDescent="0.25">
      <c r="A19" s="289" t="s">
        <v>888</v>
      </c>
      <c r="B19" s="66" t="str">
        <f t="shared" si="0"/>
        <v>5924</v>
      </c>
      <c r="C19" s="106" t="s">
        <v>1314</v>
      </c>
      <c r="D19" s="62">
        <v>0</v>
      </c>
      <c r="E19" s="62">
        <v>0</v>
      </c>
      <c r="F19" s="139"/>
      <c r="H19" s="62">
        <v>0</v>
      </c>
      <c r="I19" s="62">
        <v>0</v>
      </c>
      <c r="J19" s="139"/>
      <c r="L19" s="62">
        <v>0</v>
      </c>
      <c r="M19" s="62">
        <v>0</v>
      </c>
      <c r="N19" s="139"/>
      <c r="P19" s="62">
        <v>0</v>
      </c>
      <c r="Q19" s="62">
        <v>0</v>
      </c>
      <c r="R19" s="139"/>
      <c r="T19" s="62">
        <v>0</v>
      </c>
      <c r="U19" s="62">
        <v>0</v>
      </c>
      <c r="V19" s="139"/>
      <c r="W19" s="137"/>
      <c r="X19" s="62">
        <v>14417.67</v>
      </c>
      <c r="Y19" s="62">
        <v>14416.67</v>
      </c>
      <c r="Z19" s="139"/>
      <c r="AA19" s="137"/>
      <c r="AB19" s="62">
        <v>9750</v>
      </c>
      <c r="AC19" s="62">
        <v>9750</v>
      </c>
      <c r="AD19" s="139"/>
      <c r="AF19" s="62">
        <v>8250</v>
      </c>
      <c r="AG19" s="62">
        <v>8250</v>
      </c>
      <c r="AH19" s="62">
        <v>8250</v>
      </c>
      <c r="AI19" s="139">
        <f t="shared" si="2"/>
        <v>-0.15384615384615385</v>
      </c>
      <c r="AJ19" s="38"/>
      <c r="AK19" s="62">
        <v>6750</v>
      </c>
      <c r="AL19" s="62">
        <v>6750</v>
      </c>
      <c r="AM19" s="289">
        <f t="shared" si="1"/>
        <v>-0.18181818181818182</v>
      </c>
      <c r="AN19" s="289"/>
      <c r="AO19" s="62">
        <v>5250</v>
      </c>
      <c r="AP19" s="62">
        <v>5250</v>
      </c>
      <c r="AQ19" s="289">
        <f t="shared" si="4"/>
        <v>-0.22222222222222221</v>
      </c>
      <c r="AR19" s="289"/>
      <c r="AS19" s="62">
        <v>3750</v>
      </c>
      <c r="AT19" s="62">
        <v>2250</v>
      </c>
      <c r="AU19" s="289">
        <f t="shared" si="5"/>
        <v>-0.2857142857142857</v>
      </c>
      <c r="AV19" s="289"/>
      <c r="AW19" s="108">
        <v>2250</v>
      </c>
      <c r="AX19" s="141">
        <f t="shared" si="7"/>
        <v>-1500</v>
      </c>
      <c r="AY19" s="289">
        <f t="shared" si="6"/>
        <v>-0.4</v>
      </c>
      <c r="AZ19" s="111"/>
    </row>
    <row r="20" spans="1:52" s="64" customFormat="1" x14ac:dyDescent="0.25">
      <c r="A20" s="144"/>
      <c r="B20" s="142"/>
      <c r="C20" s="142" t="s">
        <v>168</v>
      </c>
      <c r="D20" s="143">
        <f>SUM(D10:D19)</f>
        <v>74359</v>
      </c>
      <c r="E20" s="143">
        <f>SUM(E10:E19)</f>
        <v>74358.13</v>
      </c>
      <c r="F20" s="144">
        <v>-8.0000000000000004E-4</v>
      </c>
      <c r="G20" s="142"/>
      <c r="H20" s="143">
        <f>SUM(H10:H19)</f>
        <v>111777</v>
      </c>
      <c r="I20" s="143">
        <f>SUM(I10:I19)</f>
        <v>111776.88</v>
      </c>
      <c r="J20" s="144">
        <f>(H20-D20)/D20</f>
        <v>0.50320741268709912</v>
      </c>
      <c r="K20" s="142"/>
      <c r="L20" s="143">
        <f>SUM(L10:L19)</f>
        <v>129073.75</v>
      </c>
      <c r="M20" s="143">
        <f>SUM(M10:M19)</f>
        <v>129073.77</v>
      </c>
      <c r="N20" s="144">
        <f>(L20-H20)/H20</f>
        <v>0.15474337296581586</v>
      </c>
      <c r="O20" s="142"/>
      <c r="P20" s="143">
        <f>SUM(P10:P19)</f>
        <v>117526.87</v>
      </c>
      <c r="Q20" s="143">
        <f>SUM(Q10:Q19)</f>
        <v>117526.88</v>
      </c>
      <c r="R20" s="144">
        <f>(P20-L20)/L20</f>
        <v>-8.9459553162436242E-2</v>
      </c>
      <c r="S20" s="142"/>
      <c r="T20" s="143">
        <f>SUM(T10:T19)</f>
        <v>104923.75</v>
      </c>
      <c r="U20" s="143">
        <f>SUM(U10:U19)</f>
        <v>97647.92</v>
      </c>
      <c r="V20" s="144">
        <v>-8.0000000000000004E-4</v>
      </c>
      <c r="W20" s="142"/>
      <c r="X20" s="143">
        <f>SUM(X10:X19)</f>
        <v>91894.06</v>
      </c>
      <c r="Y20" s="143">
        <f>SUM(Y10:Y19)</f>
        <v>91593.06</v>
      </c>
      <c r="Z20" s="144">
        <f>(X20-T20)/T20</f>
        <v>-0.12418246583828735</v>
      </c>
      <c r="AA20" s="142"/>
      <c r="AB20" s="143">
        <f>SUM(AB10:AB19)</f>
        <v>71700</v>
      </c>
      <c r="AC20" s="143">
        <f>SUM(AC10:AC19)</f>
        <v>71700</v>
      </c>
      <c r="AD20" s="144">
        <f>(AB20-X20)/X20</f>
        <v>-0.2197537033405641</v>
      </c>
      <c r="AE20" s="142"/>
      <c r="AF20" s="143">
        <f>SUM(AF10:AF19)</f>
        <v>61500</v>
      </c>
      <c r="AG20" s="143">
        <f>SUM(AG10:AG19)</f>
        <v>61500</v>
      </c>
      <c r="AH20" s="143">
        <f>SUM(AH10:AH19)</f>
        <v>61500</v>
      </c>
      <c r="AI20" s="144">
        <f t="shared" si="2"/>
        <v>-0.14225941422594143</v>
      </c>
      <c r="AJ20" s="144"/>
      <c r="AK20" s="294">
        <f>SUM(AK10:AK19)</f>
        <v>52150</v>
      </c>
      <c r="AL20" s="294">
        <f>SUM(AL10:AL19)</f>
        <v>52150</v>
      </c>
      <c r="AM20" s="144">
        <f t="shared" si="1"/>
        <v>-0.15203252032520326</v>
      </c>
      <c r="AN20" s="144"/>
      <c r="AO20" s="294">
        <f>SUM(AO10:AO19)</f>
        <v>41600</v>
      </c>
      <c r="AP20" s="294">
        <f>SUM(AP10:AP19)</f>
        <v>41600</v>
      </c>
      <c r="AQ20" s="144">
        <f t="shared" si="4"/>
        <v>-0.20230105465004794</v>
      </c>
      <c r="AR20" s="144"/>
      <c r="AS20" s="294">
        <f>SUM(AS10:AS19)</f>
        <v>29850</v>
      </c>
      <c r="AT20" s="294">
        <f>SUM(AT10:AT19)</f>
        <v>17200</v>
      </c>
      <c r="AU20" s="144">
        <f t="shared" si="5"/>
        <v>-0.28245192307692307</v>
      </c>
      <c r="AV20" s="144"/>
      <c r="AW20" s="146">
        <f>SUM(AW14:AW19)</f>
        <v>19150</v>
      </c>
      <c r="AX20" s="143">
        <f>SUM(AX10:AX19)</f>
        <v>-10700</v>
      </c>
      <c r="AY20" s="144">
        <f t="shared" si="6"/>
        <v>-0.35845896147403683</v>
      </c>
      <c r="AZ20" s="142"/>
    </row>
    <row r="21" spans="1:52" s="135" customFormat="1" x14ac:dyDescent="0.25">
      <c r="A21" s="289"/>
      <c r="D21" s="62"/>
      <c r="E21" s="62"/>
      <c r="F21" s="139"/>
      <c r="G21" s="137"/>
      <c r="H21" s="62"/>
      <c r="I21" s="62"/>
      <c r="J21" s="139"/>
      <c r="K21" s="137"/>
      <c r="L21" s="62"/>
      <c r="M21" s="62"/>
      <c r="N21" s="139"/>
      <c r="O21" s="137"/>
      <c r="P21" s="62"/>
      <c r="Q21" s="62"/>
      <c r="R21" s="139"/>
      <c r="S21" s="137"/>
      <c r="T21" s="62"/>
      <c r="U21" s="62"/>
      <c r="V21" s="139"/>
      <c r="W21" s="137"/>
      <c r="X21" s="62"/>
      <c r="Y21" s="62"/>
      <c r="Z21" s="139"/>
      <c r="AA21" s="137"/>
      <c r="AB21" s="62"/>
      <c r="AC21" s="62"/>
      <c r="AD21" s="139"/>
      <c r="AE21" s="137"/>
      <c r="AF21" s="62"/>
      <c r="AG21" s="62"/>
      <c r="AH21" s="62"/>
      <c r="AI21" s="139"/>
      <c r="AJ21" s="139"/>
      <c r="AK21" s="62"/>
      <c r="AL21" s="62"/>
      <c r="AM21" s="289"/>
      <c r="AN21" s="289"/>
      <c r="AO21" s="62"/>
      <c r="AP21" s="62"/>
      <c r="AQ21" s="289"/>
      <c r="AR21" s="289"/>
      <c r="AS21" s="62"/>
      <c r="AT21" s="62"/>
      <c r="AU21" s="289"/>
      <c r="AV21" s="289"/>
      <c r="AW21" s="136"/>
      <c r="AX21" s="136">
        <f>AW21-AB21</f>
        <v>0</v>
      </c>
      <c r="AY21" s="289"/>
    </row>
    <row r="22" spans="1:52" s="64" customFormat="1" ht="12.75" x14ac:dyDescent="0.2">
      <c r="A22" s="154"/>
      <c r="B22" s="151"/>
      <c r="C22" s="156" t="s">
        <v>169</v>
      </c>
      <c r="D22" s="153">
        <f>D7+D20</f>
        <v>74359</v>
      </c>
      <c r="E22" s="153">
        <f>E7+E20</f>
        <v>74358.13</v>
      </c>
      <c r="F22" s="154">
        <v>-8.0000000000000004E-4</v>
      </c>
      <c r="G22" s="151"/>
      <c r="H22" s="153">
        <f>H7+H20</f>
        <v>111777</v>
      </c>
      <c r="I22" s="153">
        <f>I7+I20</f>
        <v>111776.88</v>
      </c>
      <c r="J22" s="154">
        <f>(H22-D22)/D22</f>
        <v>0.50320741268709912</v>
      </c>
      <c r="K22" s="151"/>
      <c r="L22" s="153">
        <f>L7+L20</f>
        <v>129073.75</v>
      </c>
      <c r="M22" s="153">
        <f>M7+M20</f>
        <v>129073.77</v>
      </c>
      <c r="N22" s="154">
        <f>(L22-H22)/H22</f>
        <v>0.15474337296581586</v>
      </c>
      <c r="O22" s="151"/>
      <c r="P22" s="153">
        <f>P7+P20</f>
        <v>117526.87</v>
      </c>
      <c r="Q22" s="153">
        <f>Q7+Q20</f>
        <v>117526.88</v>
      </c>
      <c r="R22" s="154">
        <f>(P22-L22)/L22</f>
        <v>-8.9459553162436242E-2</v>
      </c>
      <c r="S22" s="151"/>
      <c r="T22" s="153">
        <f>T7+T20</f>
        <v>104923.75</v>
      </c>
      <c r="U22" s="153">
        <f>U7+U20</f>
        <v>97647.92</v>
      </c>
      <c r="V22" s="154">
        <v>-8.0000000000000004E-4</v>
      </c>
      <c r="W22" s="151"/>
      <c r="X22" s="153">
        <f>X7+X20</f>
        <v>91894.06</v>
      </c>
      <c r="Y22" s="153">
        <f>Y7+Y20</f>
        <v>91593.06</v>
      </c>
      <c r="Z22" s="154">
        <f>(X22-T22)/T22</f>
        <v>-0.12418246583828735</v>
      </c>
      <c r="AA22" s="151"/>
      <c r="AB22" s="153">
        <f>AB7+AB20</f>
        <v>71700</v>
      </c>
      <c r="AC22" s="153">
        <f>AC7+AC20</f>
        <v>71700</v>
      </c>
      <c r="AD22" s="154">
        <f>(AB22-X22)/X22</f>
        <v>-0.2197537033405641</v>
      </c>
      <c r="AE22" s="151"/>
      <c r="AF22" s="153">
        <f>AF7+AF20</f>
        <v>61500</v>
      </c>
      <c r="AG22" s="153">
        <f>AG7+AG20</f>
        <v>61500</v>
      </c>
      <c r="AH22" s="153">
        <f>AH7+AH20</f>
        <v>61500</v>
      </c>
      <c r="AI22" s="154">
        <f t="shared" si="2"/>
        <v>-0.14225941422594143</v>
      </c>
      <c r="AJ22" s="154"/>
      <c r="AK22" s="295">
        <f>AK7+AK20</f>
        <v>52150</v>
      </c>
      <c r="AL22" s="295">
        <f>AL7+AL20</f>
        <v>52150</v>
      </c>
      <c r="AM22" s="154">
        <f t="shared" si="1"/>
        <v>-0.15203252032520326</v>
      </c>
      <c r="AN22" s="154"/>
      <c r="AO22" s="295">
        <f>SUM(AO7+AO20)</f>
        <v>41600</v>
      </c>
      <c r="AP22" s="295">
        <f>AP7+AP20</f>
        <v>41600</v>
      </c>
      <c r="AQ22" s="154">
        <f t="shared" si="4"/>
        <v>-0.20230105465004794</v>
      </c>
      <c r="AR22" s="154"/>
      <c r="AS22" s="295">
        <f>SUM(AS7+AS20)</f>
        <v>29850</v>
      </c>
      <c r="AT22" s="295">
        <f>AT7+AT20</f>
        <v>17200</v>
      </c>
      <c r="AU22" s="154">
        <f t="shared" si="5"/>
        <v>-0.28245192307692307</v>
      </c>
      <c r="AV22" s="154"/>
      <c r="AW22" s="153">
        <f>SUM(AW7+AW20)</f>
        <v>19150</v>
      </c>
      <c r="AX22" s="153">
        <f>SUM(AX7+AX20)</f>
        <v>-10700</v>
      </c>
      <c r="AY22" s="154">
        <f t="shared" si="6"/>
        <v>-0.35845896147403683</v>
      </c>
      <c r="AZ22" s="156"/>
    </row>
    <row r="23" spans="1:52" ht="12" customHeight="1" x14ac:dyDescent="0.25">
      <c r="D23" s="67"/>
      <c r="H23" s="67"/>
      <c r="L23" s="67"/>
      <c r="P23" s="67"/>
      <c r="T23" s="67"/>
      <c r="X23" s="67"/>
      <c r="AB23" s="67"/>
      <c r="AF23" s="67"/>
      <c r="AG23" s="67"/>
      <c r="AK23" s="296"/>
      <c r="AO23" s="296"/>
      <c r="AS23" s="296"/>
    </row>
    <row r="24" spans="1:52" s="61" customFormat="1" thickBot="1" x14ac:dyDescent="0.25">
      <c r="C24" s="61" t="s">
        <v>170</v>
      </c>
      <c r="D24" s="69"/>
      <c r="E24" s="68">
        <f>D22-E22</f>
        <v>0.86999999999534339</v>
      </c>
      <c r="G24" s="65"/>
      <c r="H24" s="69"/>
      <c r="I24" s="68">
        <f>H22-I22</f>
        <v>0.11999999999534339</v>
      </c>
      <c r="K24" s="65"/>
      <c r="L24" s="69"/>
      <c r="M24" s="68">
        <f>L22-M22</f>
        <v>-2.0000000004074536E-2</v>
      </c>
      <c r="O24" s="65"/>
      <c r="P24" s="69"/>
      <c r="Q24" s="68">
        <f>P22-Q22</f>
        <v>-1.0000000009313226E-2</v>
      </c>
      <c r="S24" s="65"/>
      <c r="T24" s="69"/>
      <c r="U24" s="68">
        <f>T22-U22</f>
        <v>7275.8300000000017</v>
      </c>
      <c r="W24" s="65"/>
      <c r="X24" s="69"/>
      <c r="Y24" s="68">
        <f>X22-Y22</f>
        <v>301</v>
      </c>
      <c r="AA24" s="65"/>
      <c r="AB24" s="69"/>
      <c r="AC24" s="68">
        <f>AB22-AC22</f>
        <v>0</v>
      </c>
      <c r="AE24" s="65"/>
      <c r="AF24" s="69"/>
      <c r="AG24" s="69"/>
      <c r="AH24" s="68">
        <f>AG22-AH22</f>
        <v>0</v>
      </c>
      <c r="AK24" s="69"/>
      <c r="AL24" s="68">
        <f>AK22-AL22</f>
        <v>0</v>
      </c>
      <c r="AO24" s="69"/>
      <c r="AP24" s="68">
        <f>AO22-AP22</f>
        <v>0</v>
      </c>
      <c r="AS24" s="69"/>
      <c r="AT24" s="68">
        <f>AS22-AT22</f>
        <v>12650</v>
      </c>
      <c r="AW24" s="70"/>
      <c r="AX24" s="70"/>
    </row>
    <row r="25" spans="1:52" ht="14.25" thickTop="1" x14ac:dyDescent="0.25">
      <c r="D25" s="67"/>
      <c r="F25" s="1"/>
      <c r="H25" s="67"/>
      <c r="J25" s="1"/>
      <c r="L25" s="67"/>
      <c r="N25" s="1"/>
      <c r="P25" s="67"/>
      <c r="R25" s="1"/>
      <c r="T25" s="67"/>
      <c r="V25" s="1"/>
      <c r="X25" s="67"/>
      <c r="AB25" s="67"/>
      <c r="AF25" s="67"/>
      <c r="AG25" s="67"/>
      <c r="AK25" s="296"/>
      <c r="AO25" s="296"/>
      <c r="AS25" s="296"/>
    </row>
    <row r="26" spans="1:52" x14ac:dyDescent="0.25">
      <c r="D26" s="67"/>
      <c r="F26" s="1"/>
      <c r="H26" s="67"/>
      <c r="J26" s="1"/>
      <c r="L26" s="67"/>
      <c r="N26" s="1"/>
      <c r="P26" s="67"/>
      <c r="R26" s="1"/>
      <c r="T26" s="67"/>
      <c r="V26" s="1"/>
      <c r="X26" s="67"/>
      <c r="AB26" s="67"/>
      <c r="AF26" s="67"/>
      <c r="AG26" s="67"/>
      <c r="AK26" s="296"/>
    </row>
    <row r="27" spans="1:52" x14ac:dyDescent="0.25">
      <c r="D27" s="67"/>
      <c r="H27" s="67"/>
      <c r="L27" s="67"/>
      <c r="P27" s="67"/>
      <c r="T27" s="67"/>
      <c r="X27" s="67"/>
      <c r="AB27" s="67"/>
      <c r="AF27" s="67"/>
      <c r="AG27" s="67"/>
      <c r="AK27" s="296"/>
    </row>
    <row r="28" spans="1:52" x14ac:dyDescent="0.25">
      <c r="D28" s="67"/>
      <c r="H28" s="67"/>
      <c r="L28" s="67"/>
      <c r="P28" s="67"/>
      <c r="T28" s="67"/>
      <c r="X28" s="67"/>
      <c r="AB28" s="67"/>
      <c r="AF28" s="67"/>
      <c r="AG28" s="67"/>
      <c r="AK28" s="296"/>
    </row>
    <row r="29" spans="1:52" x14ac:dyDescent="0.25">
      <c r="D29" s="67"/>
      <c r="H29" s="67"/>
      <c r="L29" s="67"/>
      <c r="P29" s="67"/>
      <c r="T29" s="67"/>
      <c r="X29" s="67"/>
      <c r="AB29" s="67"/>
      <c r="AF29" s="67"/>
      <c r="AG29" s="67"/>
      <c r="AK29" s="296"/>
    </row>
    <row r="30" spans="1:52" x14ac:dyDescent="0.25">
      <c r="D30" s="67"/>
      <c r="H30" s="67"/>
      <c r="L30" s="67"/>
      <c r="P30" s="67"/>
      <c r="T30" s="67"/>
      <c r="X30" s="67"/>
      <c r="AB30" s="67"/>
      <c r="AF30" s="67"/>
      <c r="AG30" s="67"/>
      <c r="AK30" s="296"/>
    </row>
    <row r="31" spans="1:52" x14ac:dyDescent="0.25">
      <c r="D31" s="67"/>
      <c r="H31" s="67"/>
      <c r="L31" s="67"/>
      <c r="P31" s="67"/>
      <c r="T31" s="67"/>
      <c r="X31" s="67"/>
      <c r="AB31" s="67"/>
      <c r="AF31" s="67"/>
      <c r="AG31" s="67"/>
      <c r="AK31" s="296"/>
    </row>
    <row r="32" spans="1:52" x14ac:dyDescent="0.25">
      <c r="D32" s="67"/>
      <c r="H32" s="67"/>
      <c r="L32" s="67"/>
      <c r="P32" s="67"/>
      <c r="T32" s="67"/>
      <c r="X32" s="67"/>
      <c r="AB32" s="67"/>
      <c r="AF32" s="67"/>
      <c r="AG32" s="67"/>
      <c r="AK32" s="296"/>
    </row>
    <row r="33" spans="4:37" x14ac:dyDescent="0.25">
      <c r="D33" s="67"/>
      <c r="H33" s="67"/>
      <c r="L33" s="67"/>
      <c r="P33" s="67"/>
      <c r="T33" s="67"/>
      <c r="X33" s="67"/>
      <c r="AB33" s="67"/>
      <c r="AF33" s="67"/>
      <c r="AG33" s="67"/>
      <c r="AK33" s="296"/>
    </row>
    <row r="34" spans="4:37" x14ac:dyDescent="0.25">
      <c r="D34" s="67"/>
      <c r="H34" s="67"/>
      <c r="L34" s="67"/>
      <c r="P34" s="67"/>
      <c r="T34" s="67"/>
      <c r="X34" s="67"/>
      <c r="AB34" s="67"/>
      <c r="AF34" s="67"/>
      <c r="AG34" s="67"/>
      <c r="AK34" s="296"/>
    </row>
    <row r="35" spans="4:37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</row>
    <row r="36" spans="4:37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</row>
    <row r="37" spans="4:37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</row>
    <row r="38" spans="4:37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</row>
    <row r="39" spans="4:37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</row>
    <row r="40" spans="4:37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</row>
    <row r="41" spans="4:37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</row>
    <row r="42" spans="4:37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</row>
    <row r="43" spans="4:37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</row>
    <row r="44" spans="4:37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</row>
    <row r="45" spans="4:37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</row>
    <row r="46" spans="4:37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</row>
    <row r="47" spans="4:37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</row>
    <row r="48" spans="4:37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</row>
    <row r="49" spans="4:37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</row>
    <row r="50" spans="4:37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</row>
    <row r="51" spans="4:37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</row>
    <row r="52" spans="4:37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</row>
    <row r="53" spans="4:37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</row>
    <row r="54" spans="4:37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</row>
    <row r="55" spans="4:37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</row>
    <row r="56" spans="4:37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</row>
    <row r="57" spans="4:37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</row>
    <row r="58" spans="4:37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</row>
    <row r="59" spans="4:37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</row>
    <row r="60" spans="4:37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</row>
    <row r="61" spans="4:37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</row>
    <row r="62" spans="4:37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</row>
    <row r="63" spans="4:37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</row>
    <row r="64" spans="4:37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</row>
    <row r="65" spans="4:37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</row>
    <row r="66" spans="4:37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</row>
    <row r="67" spans="4:37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</row>
    <row r="68" spans="4:37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</row>
    <row r="69" spans="4:37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</row>
    <row r="70" spans="4:37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</row>
    <row r="71" spans="4:37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</row>
    <row r="72" spans="4:37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</row>
    <row r="73" spans="4:37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</row>
    <row r="74" spans="4:37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</row>
    <row r="75" spans="4:37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</row>
    <row r="76" spans="4:37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</row>
    <row r="77" spans="4:37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</row>
    <row r="78" spans="4:37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</row>
    <row r="79" spans="4:37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</row>
    <row r="80" spans="4:37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</row>
    <row r="81" spans="4:37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</row>
    <row r="82" spans="4:37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</row>
    <row r="83" spans="4:37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</row>
    <row r="84" spans="4:37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</row>
    <row r="85" spans="4:37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</row>
    <row r="86" spans="4:37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</row>
    <row r="87" spans="4:37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</row>
    <row r="88" spans="4:37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</row>
    <row r="89" spans="4:37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</row>
    <row r="90" spans="4:37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</row>
    <row r="91" spans="4:37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</row>
    <row r="92" spans="4:37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</row>
    <row r="93" spans="4:37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</row>
    <row r="94" spans="4:37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</row>
    <row r="95" spans="4:37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</row>
    <row r="96" spans="4:37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</row>
    <row r="97" spans="4:37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</row>
    <row r="98" spans="4:37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</row>
    <row r="99" spans="4:37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</row>
    <row r="100" spans="4:37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</row>
    <row r="101" spans="4:37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</row>
    <row r="102" spans="4:37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</row>
    <row r="103" spans="4:37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</row>
    <row r="104" spans="4:37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</row>
    <row r="105" spans="4:37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</row>
    <row r="106" spans="4:37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</row>
    <row r="107" spans="4:37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</row>
    <row r="108" spans="4:37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</row>
    <row r="109" spans="4:37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</row>
    <row r="110" spans="4:37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</row>
    <row r="111" spans="4:37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</row>
    <row r="112" spans="4:37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</row>
    <row r="113" spans="4:37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</row>
    <row r="114" spans="4:37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</row>
    <row r="115" spans="4:37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</row>
    <row r="116" spans="4:37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</row>
    <row r="117" spans="4:37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</row>
    <row r="118" spans="4:37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</row>
    <row r="119" spans="4:37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</row>
    <row r="120" spans="4:37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</row>
    <row r="121" spans="4:37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</row>
    <row r="122" spans="4:37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</row>
    <row r="123" spans="4:37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</row>
    <row r="124" spans="4:37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</row>
    <row r="125" spans="4:37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</row>
    <row r="126" spans="4:37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</row>
    <row r="127" spans="4:37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</row>
    <row r="128" spans="4:37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</row>
    <row r="129" spans="4:37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</row>
    <row r="130" spans="4:37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</row>
    <row r="131" spans="4:37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</row>
    <row r="132" spans="4:37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</row>
    <row r="133" spans="4:37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</row>
    <row r="134" spans="4:37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</row>
    <row r="135" spans="4:37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</row>
    <row r="136" spans="4:37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</row>
    <row r="137" spans="4:37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</row>
    <row r="138" spans="4:37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</row>
    <row r="139" spans="4:37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</row>
    <row r="140" spans="4:37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</row>
    <row r="141" spans="4:37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</row>
    <row r="142" spans="4:37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</row>
    <row r="143" spans="4:37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</row>
    <row r="144" spans="4:37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</row>
    <row r="145" spans="4:37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</row>
    <row r="146" spans="4:37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</row>
    <row r="147" spans="4:37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</row>
    <row r="148" spans="4:37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</row>
    <row r="149" spans="4:37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</row>
    <row r="150" spans="4:37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</row>
    <row r="151" spans="4:37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</row>
    <row r="152" spans="4:37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</row>
    <row r="153" spans="4:37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</row>
    <row r="154" spans="4:37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</row>
    <row r="155" spans="4:37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</row>
    <row r="156" spans="4:37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</row>
    <row r="157" spans="4:37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</row>
    <row r="158" spans="4:37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</row>
    <row r="159" spans="4:37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</row>
    <row r="160" spans="4:37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</row>
    <row r="161" spans="4:37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</row>
    <row r="162" spans="4:37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</row>
    <row r="163" spans="4:37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</row>
    <row r="164" spans="4:37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</row>
    <row r="165" spans="4:37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</row>
    <row r="166" spans="4:37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</row>
    <row r="167" spans="4:37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</row>
    <row r="168" spans="4:37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</row>
    <row r="169" spans="4:37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</row>
    <row r="170" spans="4:37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</row>
    <row r="171" spans="4:37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</row>
    <row r="172" spans="4:37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</row>
    <row r="173" spans="4:37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</row>
    <row r="174" spans="4:37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</row>
    <row r="175" spans="4:37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</row>
    <row r="176" spans="4:37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</row>
    <row r="177" spans="4:37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</row>
    <row r="178" spans="4:37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</row>
    <row r="179" spans="4:37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</row>
    <row r="180" spans="4:37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</row>
    <row r="181" spans="4:37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</row>
    <row r="182" spans="4:37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</row>
    <row r="183" spans="4:37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</row>
    <row r="184" spans="4:37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</row>
    <row r="185" spans="4:37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</row>
    <row r="186" spans="4:37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</row>
    <row r="187" spans="4:37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</row>
    <row r="188" spans="4:37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</row>
    <row r="189" spans="4:37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</row>
    <row r="190" spans="4:37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</row>
    <row r="191" spans="4:37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</row>
    <row r="192" spans="4:37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</row>
    <row r="193" spans="4:37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</row>
    <row r="194" spans="4:37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</row>
    <row r="195" spans="4:37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</row>
    <row r="196" spans="4:37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</row>
    <row r="197" spans="4:37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</row>
    <row r="198" spans="4:37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</row>
    <row r="199" spans="4:37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</row>
    <row r="200" spans="4:37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</row>
    <row r="201" spans="4:37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</row>
    <row r="202" spans="4:37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</row>
    <row r="203" spans="4:37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</row>
    <row r="204" spans="4:37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</row>
    <row r="205" spans="4:37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</row>
    <row r="206" spans="4:37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</row>
    <row r="207" spans="4:37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</row>
    <row r="208" spans="4:37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</row>
    <row r="209" spans="4:37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</row>
    <row r="210" spans="4:37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</row>
    <row r="211" spans="4:37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</row>
    <row r="212" spans="4:37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</row>
    <row r="213" spans="4:37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</row>
    <row r="214" spans="4:37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</row>
    <row r="215" spans="4:37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</row>
    <row r="216" spans="4:37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</row>
    <row r="217" spans="4:37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</row>
    <row r="218" spans="4:37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</row>
    <row r="219" spans="4:37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</row>
    <row r="220" spans="4:37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</row>
    <row r="221" spans="4:37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</row>
    <row r="222" spans="4:37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</row>
    <row r="223" spans="4:37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</row>
    <row r="224" spans="4:37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</row>
    <row r="225" spans="4:37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</row>
    <row r="226" spans="4:37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</row>
    <row r="227" spans="4:37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</row>
    <row r="228" spans="4:37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</row>
    <row r="229" spans="4:37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</row>
    <row r="230" spans="4:37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</row>
    <row r="231" spans="4:37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</row>
    <row r="232" spans="4:37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</row>
    <row r="233" spans="4:37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</row>
    <row r="234" spans="4:37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</row>
    <row r="235" spans="4:37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</row>
    <row r="236" spans="4:37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</row>
    <row r="237" spans="4:37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</row>
    <row r="238" spans="4:37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</row>
    <row r="239" spans="4:37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</row>
    <row r="240" spans="4:37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</row>
    <row r="241" spans="4:37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</row>
    <row r="242" spans="4:37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</row>
    <row r="243" spans="4:37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</row>
    <row r="244" spans="4:37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</row>
    <row r="245" spans="4:37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</row>
    <row r="246" spans="4:37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</row>
    <row r="247" spans="4:37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</row>
    <row r="248" spans="4:37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</row>
    <row r="249" spans="4:37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</row>
    <row r="250" spans="4:37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</row>
    <row r="251" spans="4:37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</row>
    <row r="252" spans="4:37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</row>
    <row r="253" spans="4:37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</row>
    <row r="254" spans="4:37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</row>
    <row r="255" spans="4:37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</row>
    <row r="256" spans="4:37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</row>
    <row r="257" spans="4:37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</row>
    <row r="258" spans="4:37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</row>
    <row r="259" spans="4:37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</row>
    <row r="260" spans="4:37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</row>
    <row r="261" spans="4:37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</row>
    <row r="262" spans="4:37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</row>
    <row r="263" spans="4:37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</row>
  </sheetData>
  <mergeCells count="12">
    <mergeCell ref="AW3:AZ3"/>
    <mergeCell ref="AF3:AI3"/>
    <mergeCell ref="D3:F3"/>
    <mergeCell ref="P3:R3"/>
    <mergeCell ref="AO3:AQ3"/>
    <mergeCell ref="AK3:AM3"/>
    <mergeCell ref="H3:J3"/>
    <mergeCell ref="L3:N3"/>
    <mergeCell ref="T3:V3"/>
    <mergeCell ref="X3:Z3"/>
    <mergeCell ref="AB3:AD3"/>
    <mergeCell ref="AS3:AU3"/>
  </mergeCells>
  <pageMargins left="0.75" right="0.75" top="1" bottom="1" header="0.5" footer="0.5"/>
  <pageSetup paperSize="5" scale="76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EZ379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33.28515625" style="106" customWidth="1"/>
    <col min="4" max="4" width="9.5703125" style="135" bestFit="1" customWidth="1"/>
    <col min="5" max="5" width="9.28515625" style="135" customWidth="1"/>
    <col min="6" max="6" width="8.5703125" style="135" bestFit="1" customWidth="1"/>
    <col min="7" max="7" width="2.42578125" style="135" customWidth="1"/>
    <col min="8" max="8" width="9.5703125" style="135" bestFit="1" customWidth="1"/>
    <col min="9" max="9" width="10.28515625" style="135" bestFit="1" customWidth="1"/>
    <col min="10" max="10" width="8.5703125" style="135" bestFit="1" customWidth="1"/>
    <col min="11" max="11" width="2.42578125" style="135" customWidth="1"/>
    <col min="12" max="12" width="9.5703125" style="135" bestFit="1" customWidth="1"/>
    <col min="13" max="13" width="10.28515625" style="135" bestFit="1" customWidth="1"/>
    <col min="14" max="14" width="8.5703125" style="135" bestFit="1" customWidth="1"/>
    <col min="15" max="15" width="2.42578125" style="135" customWidth="1"/>
    <col min="16" max="16" width="9.5703125" style="135" bestFit="1" customWidth="1"/>
    <col min="17" max="17" width="10.140625" style="135" bestFit="1" customWidth="1"/>
    <col min="18" max="18" width="8.5703125" style="135" bestFit="1" customWidth="1"/>
    <col min="19" max="19" width="2.42578125" style="135" customWidth="1"/>
    <col min="20" max="20" width="8.140625" style="106" bestFit="1" customWidth="1"/>
    <col min="21" max="21" width="10.140625" style="106" bestFit="1" customWidth="1"/>
    <col min="22" max="22" width="8.5703125" style="106" bestFit="1" customWidth="1"/>
    <col min="23" max="23" width="2.42578125" style="106" customWidth="1"/>
    <col min="24" max="24" width="8.140625" style="106" bestFit="1" customWidth="1"/>
    <col min="25" max="25" width="10.140625" style="106" customWidth="1"/>
    <col min="26" max="26" width="6.140625" style="106" bestFit="1" customWidth="1"/>
    <col min="27" max="27" width="2.42578125" style="106" customWidth="1"/>
    <col min="28" max="28" width="8.140625" style="106" bestFit="1" customWidth="1"/>
    <col min="29" max="29" width="10.140625" style="106" customWidth="1"/>
    <col min="30" max="30" width="8.140625" style="106" customWidth="1"/>
    <col min="31" max="31" width="2.42578125" style="135" customWidth="1"/>
    <col min="32" max="32" width="8.140625" style="135" bestFit="1" customWidth="1"/>
    <col min="33" max="33" width="8" style="347" bestFit="1" customWidth="1"/>
    <col min="34" max="34" width="10.140625" style="347" bestFit="1" customWidth="1"/>
    <col min="35" max="35" width="5.7109375" style="347" bestFit="1" customWidth="1"/>
    <col min="36" max="36" width="1.85546875" style="347" customWidth="1"/>
    <col min="37" max="37" width="8.140625" style="347" bestFit="1" customWidth="1"/>
    <col min="38" max="38" width="10.140625" style="347" bestFit="1" customWidth="1"/>
    <col min="39" max="39" width="5.7109375" style="347" bestFit="1" customWidth="1"/>
    <col min="40" max="40" width="2.5703125" style="347" customWidth="1"/>
    <col min="41" max="41" width="8.140625" style="347" bestFit="1" customWidth="1"/>
    <col min="42" max="42" width="9.85546875" style="347" customWidth="1"/>
    <col min="43" max="43" width="5.7109375" style="347" bestFit="1" customWidth="1"/>
    <col min="44" max="44" width="2.5703125" style="347" customWidth="1"/>
    <col min="45" max="46" width="10.5703125" style="347" bestFit="1" customWidth="1"/>
    <col min="47" max="47" width="9.28515625" style="347" bestFit="1" customWidth="1"/>
    <col min="48" max="48" width="2.5703125" style="347" hidden="1" customWidth="1"/>
    <col min="49" max="49" width="12" style="292" hidden="1" customWidth="1"/>
    <col min="50" max="50" width="11.5703125" style="292" hidden="1" customWidth="1"/>
    <col min="51" max="51" width="8.85546875" style="347" hidden="1" customWidth="1"/>
    <col min="52" max="52" width="31.85546875" style="347" hidden="1" customWidth="1"/>
    <col min="53" max="58" width="0" style="106" hidden="1" customWidth="1"/>
    <col min="59" max="16384" width="9.140625" style="106"/>
  </cols>
  <sheetData>
    <row r="3" spans="1:156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156" s="519" customFormat="1" ht="31.5" x14ac:dyDescent="0.3">
      <c r="B4" s="520"/>
      <c r="C4" s="546" t="s">
        <v>1727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21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1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1"/>
      <c r="AW4" s="525" t="s">
        <v>163</v>
      </c>
      <c r="AX4" s="526" t="s">
        <v>30</v>
      </c>
      <c r="AY4" s="527" t="s">
        <v>721</v>
      </c>
      <c r="AZ4" s="528" t="s">
        <v>164</v>
      </c>
      <c r="BA4" s="530"/>
      <c r="BB4" s="530"/>
      <c r="BC4" s="530"/>
      <c r="BD4" s="530"/>
      <c r="BE4" s="530"/>
      <c r="BF4" s="530"/>
      <c r="BG4" s="530"/>
      <c r="BH4" s="530"/>
      <c r="BI4" s="530"/>
      <c r="BJ4" s="530"/>
      <c r="BK4" s="530"/>
      <c r="BL4" s="530"/>
      <c r="BM4" s="530"/>
      <c r="BN4" s="530"/>
      <c r="BO4" s="530"/>
      <c r="BP4" s="530"/>
      <c r="BQ4" s="530"/>
      <c r="BR4" s="530"/>
      <c r="BS4" s="530"/>
      <c r="BT4" s="530"/>
      <c r="BU4" s="530"/>
      <c r="BV4" s="530"/>
      <c r="BW4" s="530"/>
      <c r="BX4" s="530"/>
      <c r="BY4" s="530"/>
      <c r="BZ4" s="530"/>
      <c r="CA4" s="530"/>
      <c r="CB4" s="530"/>
      <c r="CC4" s="530"/>
      <c r="CD4" s="530"/>
      <c r="CE4" s="530"/>
      <c r="CF4" s="530"/>
      <c r="CG4" s="530"/>
      <c r="CH4" s="530"/>
      <c r="CI4" s="530"/>
      <c r="CJ4" s="530"/>
      <c r="CK4" s="530"/>
      <c r="CL4" s="530"/>
      <c r="CM4" s="530"/>
      <c r="CN4" s="530"/>
      <c r="CO4" s="530"/>
      <c r="CP4" s="530"/>
      <c r="CQ4" s="530"/>
      <c r="CR4" s="530"/>
      <c r="CS4" s="530"/>
      <c r="CT4" s="530"/>
      <c r="CU4" s="530"/>
      <c r="CV4" s="530"/>
      <c r="CW4" s="530"/>
      <c r="CX4" s="530"/>
      <c r="CY4" s="530"/>
      <c r="CZ4" s="530"/>
      <c r="DA4" s="530"/>
      <c r="DB4" s="530"/>
      <c r="DC4" s="530"/>
      <c r="DD4" s="530"/>
      <c r="DE4" s="530"/>
      <c r="DF4" s="530"/>
      <c r="DG4" s="530"/>
      <c r="DH4" s="530"/>
      <c r="DI4" s="530"/>
      <c r="DJ4" s="530"/>
      <c r="DK4" s="530"/>
      <c r="DL4" s="530"/>
      <c r="DM4" s="530"/>
      <c r="DN4" s="530"/>
      <c r="DO4" s="530"/>
      <c r="DP4" s="530"/>
      <c r="DQ4" s="530"/>
      <c r="DR4" s="530"/>
      <c r="DS4" s="530"/>
      <c r="DT4" s="530"/>
      <c r="DU4" s="530"/>
      <c r="DV4" s="530"/>
      <c r="DW4" s="530"/>
      <c r="DX4" s="530"/>
      <c r="DY4" s="530"/>
      <c r="DZ4" s="530"/>
      <c r="EA4" s="530"/>
      <c r="EB4" s="530"/>
      <c r="EC4" s="530"/>
      <c r="ED4" s="530"/>
      <c r="EE4" s="530"/>
      <c r="EF4" s="530"/>
      <c r="EG4" s="530"/>
      <c r="EH4" s="530"/>
      <c r="EI4" s="530"/>
      <c r="EJ4" s="530"/>
      <c r="EK4" s="530"/>
      <c r="EL4" s="530"/>
      <c r="EM4" s="530"/>
      <c r="EN4" s="530"/>
      <c r="EO4" s="530"/>
      <c r="EP4" s="530"/>
      <c r="EQ4" s="530"/>
      <c r="ER4" s="530"/>
      <c r="ES4" s="530"/>
      <c r="ET4" s="530"/>
      <c r="EU4" s="530"/>
      <c r="EV4" s="530"/>
      <c r="EW4" s="530"/>
      <c r="EX4" s="530"/>
      <c r="EY4" s="530"/>
      <c r="EZ4" s="530"/>
    </row>
    <row r="5" spans="1:156" s="135" customFormat="1" x14ac:dyDescent="0.25">
      <c r="A5" s="195" t="s">
        <v>161</v>
      </c>
      <c r="C5" s="61" t="s">
        <v>165</v>
      </c>
      <c r="G5" s="137"/>
      <c r="K5" s="137"/>
      <c r="O5" s="137"/>
      <c r="S5" s="137"/>
      <c r="W5" s="137"/>
      <c r="AA5" s="137"/>
      <c r="AE5" s="137"/>
      <c r="AG5" s="347"/>
      <c r="AH5" s="347"/>
      <c r="AI5" s="347"/>
      <c r="AJ5" s="347"/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7"/>
      <c r="AV5" s="347"/>
      <c r="AW5" s="290"/>
      <c r="AX5" s="290"/>
      <c r="AY5" s="347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</row>
    <row r="6" spans="1:156" s="135" customFormat="1" x14ac:dyDescent="0.25">
      <c r="D6" s="62"/>
      <c r="E6" s="62"/>
      <c r="F6" s="139"/>
      <c r="G6" s="137"/>
      <c r="H6" s="62"/>
      <c r="I6" s="62"/>
      <c r="J6" s="139"/>
      <c r="K6" s="137"/>
      <c r="L6" s="62"/>
      <c r="M6" s="62"/>
      <c r="N6" s="139"/>
      <c r="O6" s="137"/>
      <c r="P6" s="62"/>
      <c r="Q6" s="62"/>
      <c r="R6" s="139"/>
      <c r="S6" s="137"/>
      <c r="T6" s="62"/>
      <c r="U6" s="62"/>
      <c r="V6" s="139"/>
      <c r="W6" s="137"/>
      <c r="X6" s="62"/>
      <c r="Y6" s="62"/>
      <c r="Z6" s="139"/>
      <c r="AA6" s="137"/>
      <c r="AB6" s="62"/>
      <c r="AC6" s="62"/>
      <c r="AD6" s="139"/>
      <c r="AE6" s="137"/>
      <c r="AF6" s="136">
        <v>0</v>
      </c>
      <c r="AG6" s="292"/>
      <c r="AH6" s="292"/>
      <c r="AI6" s="289"/>
      <c r="AJ6" s="289"/>
      <c r="AK6" s="62"/>
      <c r="AL6" s="62"/>
      <c r="AM6" s="289"/>
      <c r="AN6" s="289"/>
      <c r="AO6" s="62"/>
      <c r="AP6" s="62"/>
      <c r="AQ6" s="289"/>
      <c r="AR6" s="289"/>
      <c r="AS6" s="62"/>
      <c r="AT6" s="62"/>
      <c r="AU6" s="289"/>
      <c r="AV6" s="289"/>
      <c r="AW6" s="292">
        <v>0</v>
      </c>
      <c r="AX6" s="292">
        <f>AW6-T6</f>
        <v>0</v>
      </c>
      <c r="AY6" s="289"/>
      <c r="AZ6" s="347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</row>
    <row r="7" spans="1:156" s="64" customFormat="1" x14ac:dyDescent="0.25">
      <c r="A7" s="147"/>
      <c r="B7" s="147"/>
      <c r="C7" s="147" t="s">
        <v>26</v>
      </c>
      <c r="D7" s="148">
        <v>0</v>
      </c>
      <c r="E7" s="148">
        <v>0</v>
      </c>
      <c r="F7" s="149"/>
      <c r="G7" s="147"/>
      <c r="H7" s="148">
        <v>0</v>
      </c>
      <c r="I7" s="148">
        <v>0</v>
      </c>
      <c r="J7" s="149"/>
      <c r="K7" s="147"/>
      <c r="L7" s="148">
        <v>0</v>
      </c>
      <c r="M7" s="148">
        <v>0</v>
      </c>
      <c r="N7" s="149"/>
      <c r="O7" s="147"/>
      <c r="P7" s="148">
        <v>0</v>
      </c>
      <c r="Q7" s="148">
        <v>0</v>
      </c>
      <c r="R7" s="149"/>
      <c r="S7" s="147"/>
      <c r="T7" s="148">
        <v>0</v>
      </c>
      <c r="U7" s="148">
        <v>0</v>
      </c>
      <c r="V7" s="149"/>
      <c r="W7" s="147"/>
      <c r="X7" s="148">
        <v>0</v>
      </c>
      <c r="Y7" s="148">
        <v>0</v>
      </c>
      <c r="Z7" s="149"/>
      <c r="AA7" s="147"/>
      <c r="AB7" s="148">
        <v>0</v>
      </c>
      <c r="AC7" s="148">
        <v>0</v>
      </c>
      <c r="AD7" s="149"/>
      <c r="AE7" s="147"/>
      <c r="AF7" s="148">
        <f>SUM(AF6)</f>
        <v>0</v>
      </c>
      <c r="AG7" s="148">
        <f>SUM(AG6)</f>
        <v>0</v>
      </c>
      <c r="AH7" s="148">
        <f>SUM(AH6)</f>
        <v>0</v>
      </c>
      <c r="AI7" s="148"/>
      <c r="AJ7" s="148"/>
      <c r="AK7" s="148">
        <v>0</v>
      </c>
      <c r="AL7" s="148">
        <f>SUM(AL6)</f>
        <v>0</v>
      </c>
      <c r="AM7" s="148"/>
      <c r="AN7" s="149"/>
      <c r="AO7" s="148">
        <v>0</v>
      </c>
      <c r="AP7" s="148">
        <f>SUM(AP6)</f>
        <v>0</v>
      </c>
      <c r="AQ7" s="149"/>
      <c r="AR7" s="149"/>
      <c r="AS7" s="148">
        <v>0</v>
      </c>
      <c r="AT7" s="148">
        <f>SUM(AT6)</f>
        <v>0</v>
      </c>
      <c r="AU7" s="149"/>
      <c r="AV7" s="149"/>
      <c r="AW7" s="148">
        <f>SUM(AW6)</f>
        <v>0</v>
      </c>
      <c r="AX7" s="148">
        <f>AW7-T7</f>
        <v>0</v>
      </c>
      <c r="AY7" s="148"/>
      <c r="AZ7" s="148"/>
      <c r="BA7" s="149"/>
      <c r="BB7" s="148"/>
      <c r="BC7" s="148"/>
      <c r="BD7" s="149"/>
      <c r="BE7" s="148"/>
      <c r="BF7" s="148"/>
      <c r="BG7" s="149"/>
      <c r="BH7" s="148"/>
      <c r="BI7" s="148"/>
      <c r="BJ7" s="149"/>
      <c r="BK7" s="148"/>
      <c r="BL7" s="148"/>
      <c r="BM7" s="149"/>
      <c r="BN7" s="148"/>
      <c r="BO7" s="148"/>
      <c r="BP7" s="149"/>
      <c r="BQ7" s="148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</row>
    <row r="8" spans="1:156" x14ac:dyDescent="0.25">
      <c r="D8" s="62"/>
      <c r="E8" s="62"/>
      <c r="H8" s="62"/>
      <c r="I8" s="62"/>
      <c r="L8" s="62"/>
      <c r="M8" s="62"/>
      <c r="P8" s="62"/>
      <c r="Q8" s="62"/>
      <c r="T8" s="62"/>
      <c r="U8" s="62"/>
      <c r="X8" s="62"/>
      <c r="Y8" s="62"/>
      <c r="AB8" s="62"/>
      <c r="AC8" s="62"/>
      <c r="AF8" s="62"/>
      <c r="AG8" s="62"/>
      <c r="AH8" s="62"/>
      <c r="AI8" s="62"/>
      <c r="AJ8" s="62"/>
      <c r="AK8" s="62"/>
      <c r="AL8" s="62"/>
      <c r="AM8" s="62"/>
      <c r="AO8" s="62"/>
      <c r="AP8" s="62"/>
      <c r="AS8" s="62"/>
      <c r="AT8" s="62"/>
      <c r="AW8" s="62"/>
      <c r="AX8" s="62"/>
      <c r="AY8" s="62"/>
      <c r="AZ8" s="62"/>
      <c r="BA8" s="347"/>
      <c r="BB8" s="62"/>
      <c r="BC8" s="62"/>
      <c r="BD8" s="347"/>
      <c r="BE8" s="62"/>
      <c r="BF8" s="62"/>
      <c r="BG8" s="347"/>
      <c r="BH8" s="62"/>
      <c r="BI8" s="62"/>
      <c r="BJ8" s="347"/>
      <c r="BK8" s="62"/>
      <c r="BL8" s="62"/>
      <c r="BM8" s="347"/>
      <c r="BN8" s="62"/>
      <c r="BO8" s="62"/>
      <c r="BP8" s="347"/>
      <c r="BQ8" s="62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</row>
    <row r="9" spans="1:156" x14ac:dyDescent="0.25">
      <c r="C9" s="61" t="s">
        <v>166</v>
      </c>
      <c r="D9" s="62"/>
      <c r="E9" s="62"/>
      <c r="H9" s="62"/>
      <c r="I9" s="62"/>
      <c r="L9" s="62"/>
      <c r="M9" s="62"/>
      <c r="P9" s="62"/>
      <c r="Q9" s="62"/>
      <c r="T9" s="62"/>
      <c r="U9" s="62"/>
      <c r="X9" s="62"/>
      <c r="Y9" s="62"/>
      <c r="AB9" s="62"/>
      <c r="AC9" s="62"/>
      <c r="AF9" s="62"/>
      <c r="AG9" s="62"/>
      <c r="AH9" s="62"/>
      <c r="AI9" s="62"/>
      <c r="AJ9" s="62"/>
      <c r="AK9" s="62"/>
      <c r="AL9" s="62"/>
      <c r="AM9" s="62"/>
      <c r="AO9" s="62"/>
      <c r="AP9" s="62"/>
      <c r="AS9" s="62"/>
      <c r="AT9" s="62"/>
      <c r="AW9" s="62"/>
      <c r="AX9" s="62"/>
      <c r="AY9" s="62"/>
      <c r="AZ9" s="62"/>
      <c r="BA9" s="347"/>
      <c r="BB9" s="62"/>
      <c r="BC9" s="62"/>
      <c r="BD9" s="347"/>
      <c r="BE9" s="62"/>
      <c r="BF9" s="62"/>
      <c r="BG9" s="347"/>
      <c r="BH9" s="62"/>
      <c r="BI9" s="62"/>
      <c r="BJ9" s="347"/>
      <c r="BK9" s="62"/>
      <c r="BL9" s="62"/>
      <c r="BM9" s="347"/>
      <c r="BN9" s="62"/>
      <c r="BO9" s="62"/>
      <c r="BP9" s="347"/>
      <c r="BQ9" s="62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</row>
    <row r="10" spans="1:156" s="137" customFormat="1" x14ac:dyDescent="0.25">
      <c r="A10" s="135" t="s">
        <v>716</v>
      </c>
      <c r="B10" s="135" t="str">
        <f>MID(A10,14,4)</f>
        <v>5319</v>
      </c>
      <c r="C10" s="135" t="s">
        <v>1321</v>
      </c>
      <c r="D10" s="62">
        <v>600</v>
      </c>
      <c r="E10" s="62">
        <v>225</v>
      </c>
      <c r="F10" s="139"/>
      <c r="H10" s="62">
        <v>600</v>
      </c>
      <c r="I10" s="62">
        <v>900</v>
      </c>
      <c r="J10" s="139"/>
      <c r="L10" s="62">
        <v>600</v>
      </c>
      <c r="M10" s="62">
        <v>500</v>
      </c>
      <c r="N10" s="139"/>
      <c r="P10" s="62">
        <v>100</v>
      </c>
      <c r="Q10" s="62">
        <v>576</v>
      </c>
      <c r="R10" s="139"/>
      <c r="T10" s="62">
        <v>100</v>
      </c>
      <c r="U10" s="62">
        <v>500</v>
      </c>
      <c r="V10" s="139"/>
      <c r="X10" s="62">
        <v>100</v>
      </c>
      <c r="Y10" s="62">
        <v>500</v>
      </c>
      <c r="Z10" s="139"/>
      <c r="AB10" s="62">
        <v>500</v>
      </c>
      <c r="AC10" s="62">
        <v>500</v>
      </c>
      <c r="AD10" s="139"/>
      <c r="AF10" s="62">
        <v>500</v>
      </c>
      <c r="AG10" s="62">
        <v>500</v>
      </c>
      <c r="AH10" s="62">
        <v>500</v>
      </c>
      <c r="AI10" s="62"/>
      <c r="AJ10" s="62"/>
      <c r="AK10" s="62">
        <v>500</v>
      </c>
      <c r="AL10" s="62">
        <v>500</v>
      </c>
      <c r="AM10" s="62">
        <f>(AK10-AG10)/AG10</f>
        <v>0</v>
      </c>
      <c r="AN10" s="289"/>
      <c r="AO10" s="62">
        <v>500</v>
      </c>
      <c r="AP10" s="62">
        <v>77</v>
      </c>
      <c r="AQ10" s="62">
        <f>(AO10-AK10)/AK10</f>
        <v>0</v>
      </c>
      <c r="AR10" s="289"/>
      <c r="AS10" s="62">
        <v>500</v>
      </c>
      <c r="AT10" s="62">
        <v>0</v>
      </c>
      <c r="AU10" s="62">
        <f>(AS10-AO10)/AO10</f>
        <v>0</v>
      </c>
      <c r="AV10" s="289"/>
      <c r="AW10" s="62">
        <v>500</v>
      </c>
      <c r="AX10" s="62">
        <f>AW10-AS10</f>
        <v>0</v>
      </c>
      <c r="AY10" s="62">
        <f>(AW10-AS10)/AS10</f>
        <v>0</v>
      </c>
      <c r="AZ10" s="62" t="s">
        <v>1725</v>
      </c>
      <c r="BA10" s="289"/>
      <c r="BB10" s="62"/>
      <c r="BC10" s="62"/>
      <c r="BD10" s="289"/>
      <c r="BE10" s="62"/>
      <c r="BF10" s="62"/>
      <c r="BG10" s="289"/>
      <c r="BH10" s="62"/>
      <c r="BI10" s="62"/>
      <c r="BJ10" s="289"/>
      <c r="BK10" s="62"/>
      <c r="BL10" s="62"/>
      <c r="BM10" s="289"/>
      <c r="BN10" s="62"/>
      <c r="BO10" s="62"/>
      <c r="BP10" s="289"/>
      <c r="BQ10" s="62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</row>
    <row r="11" spans="1:156" x14ac:dyDescent="0.25">
      <c r="A11" s="106" t="s">
        <v>717</v>
      </c>
      <c r="B11" s="66" t="str">
        <f>MID(A11,14,4)</f>
        <v>5907</v>
      </c>
      <c r="C11" s="347" t="s">
        <v>1739</v>
      </c>
      <c r="D11" s="62">
        <v>500</v>
      </c>
      <c r="E11" s="62">
        <v>400</v>
      </c>
      <c r="F11" s="139"/>
      <c r="G11" s="137"/>
      <c r="H11" s="62">
        <v>500</v>
      </c>
      <c r="I11" s="62">
        <v>1829.04</v>
      </c>
      <c r="J11" s="139"/>
      <c r="K11" s="137"/>
      <c r="L11" s="62">
        <v>500</v>
      </c>
      <c r="M11" s="62">
        <v>3248.86</v>
      </c>
      <c r="N11" s="139"/>
      <c r="O11" s="137"/>
      <c r="P11" s="62">
        <v>3300</v>
      </c>
      <c r="Q11" s="62">
        <v>0</v>
      </c>
      <c r="R11" s="139"/>
      <c r="S11" s="137"/>
      <c r="T11" s="62">
        <v>0</v>
      </c>
      <c r="U11" s="62">
        <v>0</v>
      </c>
      <c r="V11" s="139"/>
      <c r="W11" s="137"/>
      <c r="X11" s="62">
        <v>0</v>
      </c>
      <c r="Y11" s="62">
        <v>0</v>
      </c>
      <c r="Z11" s="139"/>
      <c r="AA11" s="137"/>
      <c r="AB11" s="62">
        <v>0</v>
      </c>
      <c r="AC11" s="62">
        <v>0</v>
      </c>
      <c r="AD11" s="139"/>
      <c r="AE11" s="137"/>
      <c r="AF11" s="62"/>
      <c r="AG11" s="62">
        <v>0</v>
      </c>
      <c r="AH11" s="62">
        <v>0</v>
      </c>
      <c r="AI11" s="62"/>
      <c r="AJ11" s="62"/>
      <c r="AK11" s="62">
        <v>0</v>
      </c>
      <c r="AL11" s="62"/>
      <c r="AM11" s="62"/>
      <c r="AN11" s="289"/>
      <c r="AO11" s="62">
        <v>0</v>
      </c>
      <c r="AP11" s="62"/>
      <c r="AQ11" s="62"/>
      <c r="AR11" s="289"/>
      <c r="AS11" s="62">
        <v>0</v>
      </c>
      <c r="AT11" s="62"/>
      <c r="AU11" s="62"/>
      <c r="AV11" s="289"/>
      <c r="AW11" s="62">
        <v>0</v>
      </c>
      <c r="AX11" s="62">
        <f>AW11-AS11</f>
        <v>0</v>
      </c>
      <c r="AY11" s="62"/>
      <c r="AZ11" s="62"/>
      <c r="BA11" s="289"/>
      <c r="BB11" s="62"/>
      <c r="BC11" s="62"/>
      <c r="BD11" s="289"/>
      <c r="BE11" s="62"/>
      <c r="BF11" s="62"/>
      <c r="BG11" s="289"/>
      <c r="BH11" s="62"/>
      <c r="BI11" s="62"/>
      <c r="BJ11" s="289"/>
      <c r="BK11" s="62"/>
      <c r="BL11" s="62"/>
      <c r="BM11" s="289"/>
      <c r="BN11" s="62"/>
      <c r="BO11" s="62"/>
      <c r="BP11" s="289"/>
      <c r="BQ11" s="62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</row>
    <row r="12" spans="1:156" x14ac:dyDescent="0.25">
      <c r="A12" s="106" t="s">
        <v>718</v>
      </c>
      <c r="B12" s="66" t="str">
        <f>MID(A12,14,4)</f>
        <v>5911</v>
      </c>
      <c r="C12" s="347" t="s">
        <v>1738</v>
      </c>
      <c r="D12" s="62">
        <v>0</v>
      </c>
      <c r="E12" s="62">
        <v>0</v>
      </c>
      <c r="F12" s="139"/>
      <c r="G12" s="137"/>
      <c r="H12" s="62">
        <v>6952</v>
      </c>
      <c r="I12" s="62">
        <v>6954.11</v>
      </c>
      <c r="J12" s="139"/>
      <c r="K12" s="137"/>
      <c r="L12" s="62">
        <v>0</v>
      </c>
      <c r="M12" s="62">
        <v>0</v>
      </c>
      <c r="N12" s="139"/>
      <c r="O12" s="137"/>
      <c r="P12" s="62">
        <v>0</v>
      </c>
      <c r="Q12" s="62">
        <v>0</v>
      </c>
      <c r="R12" s="139"/>
      <c r="S12" s="137"/>
      <c r="T12" s="62">
        <v>0</v>
      </c>
      <c r="U12" s="62">
        <v>0</v>
      </c>
      <c r="V12" s="139"/>
      <c r="W12" s="137"/>
      <c r="X12" s="62">
        <v>0</v>
      </c>
      <c r="Y12" s="62">
        <v>0</v>
      </c>
      <c r="Z12" s="139"/>
      <c r="AA12" s="137"/>
      <c r="AB12" s="62">
        <v>0</v>
      </c>
      <c r="AC12" s="62">
        <v>0</v>
      </c>
      <c r="AD12" s="139"/>
      <c r="AE12" s="137"/>
      <c r="AF12" s="62"/>
      <c r="AG12" s="62">
        <v>0</v>
      </c>
      <c r="AH12" s="62">
        <v>0</v>
      </c>
      <c r="AI12" s="62"/>
      <c r="AJ12" s="62"/>
      <c r="AK12" s="62">
        <v>0</v>
      </c>
      <c r="AL12" s="62"/>
      <c r="AM12" s="62"/>
      <c r="AN12" s="289"/>
      <c r="AO12" s="62">
        <v>0</v>
      </c>
      <c r="AP12" s="62">
        <v>430</v>
      </c>
      <c r="AQ12" s="62"/>
      <c r="AR12" s="289"/>
      <c r="AS12" s="62">
        <v>42350</v>
      </c>
      <c r="AT12" s="62">
        <v>0</v>
      </c>
      <c r="AU12" s="62"/>
      <c r="AV12" s="289"/>
      <c r="AW12" s="62">
        <v>23100</v>
      </c>
      <c r="AX12" s="62">
        <f>AW12-AS12</f>
        <v>-19250</v>
      </c>
      <c r="AY12" s="62"/>
      <c r="AZ12" s="62" t="s">
        <v>1726</v>
      </c>
      <c r="BA12" s="289"/>
      <c r="BB12" s="62"/>
      <c r="BC12" s="62"/>
      <c r="BD12" s="289"/>
      <c r="BE12" s="62"/>
      <c r="BF12" s="62"/>
      <c r="BG12" s="289"/>
      <c r="BH12" s="62"/>
      <c r="BI12" s="62"/>
      <c r="BJ12" s="289"/>
      <c r="BK12" s="62"/>
      <c r="BL12" s="62"/>
      <c r="BM12" s="289"/>
      <c r="BN12" s="62"/>
      <c r="BO12" s="62"/>
      <c r="BP12" s="289"/>
      <c r="BQ12" s="62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</row>
    <row r="13" spans="1:156" s="64" customFormat="1" x14ac:dyDescent="0.25">
      <c r="A13" s="142"/>
      <c r="B13" s="142"/>
      <c r="C13" s="142" t="s">
        <v>168</v>
      </c>
      <c r="D13" s="143">
        <f>SUM(D10:D12)</f>
        <v>1100</v>
      </c>
      <c r="E13" s="143">
        <f>SUM(E10:E12)</f>
        <v>625</v>
      </c>
      <c r="F13" s="144">
        <v>-0.86339999999999995</v>
      </c>
      <c r="G13" s="142"/>
      <c r="H13" s="143">
        <f>SUM(H10:H12)</f>
        <v>8052</v>
      </c>
      <c r="I13" s="143">
        <f>SUM(I10:I12)</f>
        <v>9683.15</v>
      </c>
      <c r="J13" s="144">
        <v>-0.86339999999999995</v>
      </c>
      <c r="K13" s="142"/>
      <c r="L13" s="143">
        <f>SUM(L10:L12)</f>
        <v>1100</v>
      </c>
      <c r="M13" s="143">
        <f>SUM(M10:M12)</f>
        <v>3748.86</v>
      </c>
      <c r="N13" s="144">
        <v>-0.86339999999999995</v>
      </c>
      <c r="O13" s="142"/>
      <c r="P13" s="143">
        <f>SUM(P10:P12)</f>
        <v>3400</v>
      </c>
      <c r="Q13" s="143">
        <f>SUM(Q10:Q12)</f>
        <v>576</v>
      </c>
      <c r="R13" s="144">
        <v>-0.86339999999999995</v>
      </c>
      <c r="S13" s="142"/>
      <c r="T13" s="143">
        <f>SUM(T10:T12)</f>
        <v>100</v>
      </c>
      <c r="U13" s="143">
        <f>SUM(U10:U12)</f>
        <v>500</v>
      </c>
      <c r="V13" s="144">
        <v>-0.86339999999999995</v>
      </c>
      <c r="W13" s="142"/>
      <c r="X13" s="143">
        <f>SUM(X10:X12)</f>
        <v>100</v>
      </c>
      <c r="Y13" s="143">
        <f>SUM(Y10:Y12)</f>
        <v>500</v>
      </c>
      <c r="Z13" s="145">
        <f>(X13-T13)/T13</f>
        <v>0</v>
      </c>
      <c r="AA13" s="142"/>
      <c r="AB13" s="143">
        <f>SUM(AB10:AB12)</f>
        <v>500</v>
      </c>
      <c r="AC13" s="143">
        <f>SUM(AC10:AC12)</f>
        <v>500</v>
      </c>
      <c r="AD13" s="144">
        <f>(AB13-X13)/X13</f>
        <v>4</v>
      </c>
      <c r="AE13" s="142"/>
      <c r="AF13" s="294">
        <f>SUM(AF10:AF12)</f>
        <v>500</v>
      </c>
      <c r="AG13" s="294">
        <f>SUM(AG10:AG12)</f>
        <v>500</v>
      </c>
      <c r="AH13" s="294">
        <f>SUM(AH10:AH12)</f>
        <v>500</v>
      </c>
      <c r="AI13" s="294"/>
      <c r="AJ13" s="294"/>
      <c r="AK13" s="294">
        <f>SUM(AK10:AK12)</f>
        <v>500</v>
      </c>
      <c r="AL13" s="294">
        <f>SUM(AL10:AL12)</f>
        <v>500</v>
      </c>
      <c r="AM13" s="294">
        <f>(AK13-AG13)/AG13</f>
        <v>0</v>
      </c>
      <c r="AN13" s="144"/>
      <c r="AO13" s="294">
        <f>SUM(AO10:AO12)</f>
        <v>500</v>
      </c>
      <c r="AP13" s="294">
        <f>SUM(AP10:AP12)</f>
        <v>507</v>
      </c>
      <c r="AQ13" s="294">
        <f>(AO13-AK13)/AK13</f>
        <v>0</v>
      </c>
      <c r="AR13" s="144"/>
      <c r="AS13" s="294">
        <f>SUM(AS10:AS12)</f>
        <v>42850</v>
      </c>
      <c r="AT13" s="294">
        <f>SUM(AT10:AT12)</f>
        <v>0</v>
      </c>
      <c r="AU13" s="294">
        <f>(AS13-AO13)/AO13</f>
        <v>84.7</v>
      </c>
      <c r="AV13" s="144"/>
      <c r="AW13" s="294">
        <f>SUM(AW10:AW12)</f>
        <v>23600</v>
      </c>
      <c r="AX13" s="294">
        <f>SUM(AX10:AX12)</f>
        <v>-19250</v>
      </c>
      <c r="AY13" s="294">
        <f>(AW13-AS13)/AS13</f>
        <v>-0.44924154025670943</v>
      </c>
      <c r="AZ13" s="294"/>
      <c r="BA13" s="144"/>
      <c r="BB13" s="294"/>
      <c r="BC13" s="294"/>
      <c r="BD13" s="144"/>
      <c r="BE13" s="294"/>
      <c r="BF13" s="294"/>
      <c r="BG13" s="144"/>
      <c r="BH13" s="294"/>
      <c r="BI13" s="294"/>
      <c r="BJ13" s="144"/>
      <c r="BK13" s="294"/>
      <c r="BL13" s="294"/>
      <c r="BM13" s="144"/>
      <c r="BN13" s="294"/>
      <c r="BO13" s="294"/>
      <c r="BP13" s="144"/>
      <c r="BQ13" s="294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</row>
    <row r="14" spans="1:156" s="135" customFormat="1" x14ac:dyDescent="0.25">
      <c r="D14" s="62"/>
      <c r="E14" s="62"/>
      <c r="F14" s="139"/>
      <c r="G14" s="137"/>
      <c r="H14" s="62"/>
      <c r="I14" s="62"/>
      <c r="J14" s="139"/>
      <c r="K14" s="137"/>
      <c r="L14" s="62"/>
      <c r="M14" s="62"/>
      <c r="N14" s="139"/>
      <c r="O14" s="137"/>
      <c r="P14" s="62"/>
      <c r="Q14" s="62"/>
      <c r="R14" s="139"/>
      <c r="S14" s="137"/>
      <c r="T14" s="62"/>
      <c r="U14" s="62"/>
      <c r="V14" s="139"/>
      <c r="W14" s="137"/>
      <c r="X14" s="62"/>
      <c r="Y14" s="62"/>
      <c r="Z14" s="139"/>
      <c r="AA14" s="137"/>
      <c r="AB14" s="62"/>
      <c r="AC14" s="62"/>
      <c r="AD14" s="139"/>
      <c r="AE14" s="137"/>
      <c r="AF14" s="62"/>
      <c r="AG14" s="62"/>
      <c r="AH14" s="62"/>
      <c r="AI14" s="62"/>
      <c r="AJ14" s="62"/>
      <c r="AK14" s="62"/>
      <c r="AL14" s="62"/>
      <c r="AM14" s="62"/>
      <c r="AN14" s="289"/>
      <c r="AO14" s="62"/>
      <c r="AP14" s="62"/>
      <c r="AQ14" s="62"/>
      <c r="AR14" s="289"/>
      <c r="AS14" s="62"/>
      <c r="AT14" s="62"/>
      <c r="AU14" s="62"/>
      <c r="AV14" s="289"/>
      <c r="AW14" s="62"/>
      <c r="AX14" s="62"/>
      <c r="AY14" s="62"/>
      <c r="AZ14" s="62"/>
      <c r="BA14" s="289"/>
      <c r="BB14" s="62"/>
      <c r="BC14" s="62"/>
      <c r="BD14" s="289"/>
      <c r="BE14" s="62"/>
      <c r="BF14" s="62"/>
      <c r="BG14" s="289"/>
      <c r="BH14" s="62"/>
      <c r="BI14" s="62"/>
      <c r="BJ14" s="289"/>
      <c r="BK14" s="62"/>
      <c r="BL14" s="62"/>
      <c r="BM14" s="289"/>
      <c r="BN14" s="62"/>
      <c r="BO14" s="62"/>
      <c r="BP14" s="289"/>
      <c r="BQ14" s="62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</row>
    <row r="15" spans="1:156" s="64" customFormat="1" ht="12.75" x14ac:dyDescent="0.2">
      <c r="A15" s="151"/>
      <c r="B15" s="151"/>
      <c r="C15" s="156" t="s">
        <v>169</v>
      </c>
      <c r="D15" s="153">
        <f>D7+D13</f>
        <v>1100</v>
      </c>
      <c r="E15" s="153">
        <f>E7+E13</f>
        <v>625</v>
      </c>
      <c r="F15" s="154">
        <v>-0.86339999999999995</v>
      </c>
      <c r="G15" s="151"/>
      <c r="H15" s="153">
        <f>H7+H13</f>
        <v>8052</v>
      </c>
      <c r="I15" s="153">
        <f>I7+I13</f>
        <v>9683.15</v>
      </c>
      <c r="J15" s="154">
        <v>-0.86339999999999995</v>
      </c>
      <c r="K15" s="151"/>
      <c r="L15" s="153">
        <f>L7+L13</f>
        <v>1100</v>
      </c>
      <c r="M15" s="153">
        <f>M7+M13</f>
        <v>3748.86</v>
      </c>
      <c r="N15" s="154">
        <v>-0.86339999999999995</v>
      </c>
      <c r="O15" s="151"/>
      <c r="P15" s="153">
        <f>P7+P13</f>
        <v>3400</v>
      </c>
      <c r="Q15" s="153">
        <f>Q7+Q13</f>
        <v>576</v>
      </c>
      <c r="R15" s="154">
        <v>-0.86339999999999995</v>
      </c>
      <c r="S15" s="151"/>
      <c r="T15" s="153">
        <f>T7+T13</f>
        <v>100</v>
      </c>
      <c r="U15" s="153">
        <f>U7+U13</f>
        <v>500</v>
      </c>
      <c r="V15" s="154">
        <v>-0.86339999999999995</v>
      </c>
      <c r="W15" s="151"/>
      <c r="X15" s="153">
        <f>X7+X13</f>
        <v>100</v>
      </c>
      <c r="Y15" s="153">
        <f>Y7+Y13</f>
        <v>500</v>
      </c>
      <c r="Z15" s="154">
        <f>(X15-T15)/T15</f>
        <v>0</v>
      </c>
      <c r="AA15" s="151"/>
      <c r="AB15" s="153">
        <f>AB7+AB13</f>
        <v>500</v>
      </c>
      <c r="AC15" s="153">
        <f>AC7+AC13</f>
        <v>500</v>
      </c>
      <c r="AD15" s="154">
        <f>(AB15-X15)/X15</f>
        <v>4</v>
      </c>
      <c r="AE15" s="151"/>
      <c r="AF15" s="295">
        <f>AF7+AF13</f>
        <v>500</v>
      </c>
      <c r="AG15" s="295">
        <f>AG7+AG13</f>
        <v>500</v>
      </c>
      <c r="AH15" s="295">
        <f>AH7+AH13</f>
        <v>500</v>
      </c>
      <c r="AI15" s="295"/>
      <c r="AJ15" s="295"/>
      <c r="AK15" s="295">
        <f>AK7+AK13</f>
        <v>500</v>
      </c>
      <c r="AL15" s="295">
        <f>AL7+AL13</f>
        <v>500</v>
      </c>
      <c r="AM15" s="295">
        <f>(AK15-AG15)/AG15</f>
        <v>0</v>
      </c>
      <c r="AN15" s="154"/>
      <c r="AO15" s="295">
        <f>AO7+AO13</f>
        <v>500</v>
      </c>
      <c r="AP15" s="295">
        <f>AP7+AP13</f>
        <v>507</v>
      </c>
      <c r="AQ15" s="295">
        <f>(AO15-AK15)/AK15</f>
        <v>0</v>
      </c>
      <c r="AR15" s="154"/>
      <c r="AS15" s="295">
        <f>AS7+AS13</f>
        <v>42850</v>
      </c>
      <c r="AT15" s="295">
        <f>AT7+AT13</f>
        <v>0</v>
      </c>
      <c r="AU15" s="295">
        <f>(AS15-AO15)/AO15</f>
        <v>84.7</v>
      </c>
      <c r="AV15" s="154"/>
      <c r="AW15" s="295">
        <f>AW7+AW13</f>
        <v>23600</v>
      </c>
      <c r="AX15" s="295">
        <f>AX7+AX13</f>
        <v>-19250</v>
      </c>
      <c r="AY15" s="295">
        <f>(AW15-AS15)/AS15</f>
        <v>-0.44924154025670943</v>
      </c>
      <c r="AZ15" s="295"/>
      <c r="BA15" s="154"/>
      <c r="BB15" s="295"/>
      <c r="BC15" s="295"/>
      <c r="BD15" s="154"/>
      <c r="BE15" s="295"/>
      <c r="BF15" s="295"/>
      <c r="BG15" s="154"/>
      <c r="BH15" s="295"/>
      <c r="BI15" s="295"/>
      <c r="BJ15" s="154"/>
      <c r="BK15" s="295"/>
      <c r="BL15" s="295"/>
      <c r="BM15" s="154"/>
      <c r="BN15" s="295"/>
      <c r="BO15" s="295"/>
      <c r="BP15" s="154"/>
      <c r="BQ15" s="295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</row>
    <row r="16" spans="1:156" s="76" customFormat="1" ht="12" customHeight="1" x14ac:dyDescent="0.25">
      <c r="D16" s="81"/>
      <c r="H16" s="81"/>
      <c r="L16" s="81"/>
      <c r="P16" s="81"/>
      <c r="T16" s="81"/>
      <c r="X16" s="81"/>
      <c r="AB16" s="81"/>
      <c r="AF16" s="441"/>
      <c r="AG16" s="441"/>
      <c r="AH16" s="441"/>
      <c r="AI16" s="441"/>
      <c r="AJ16" s="441"/>
      <c r="AK16" s="81"/>
      <c r="AL16" s="441"/>
      <c r="AM16" s="441"/>
      <c r="AN16" s="77"/>
      <c r="AO16" s="81"/>
      <c r="AP16" s="441"/>
      <c r="AQ16" s="441"/>
      <c r="AR16" s="77"/>
      <c r="AS16" s="81"/>
      <c r="AT16" s="441"/>
      <c r="AU16" s="441"/>
      <c r="AV16" s="77"/>
      <c r="AW16" s="441"/>
      <c r="AX16" s="77"/>
      <c r="AY16" s="441"/>
      <c r="AZ16" s="441"/>
      <c r="BA16" s="77"/>
      <c r="BB16" s="441"/>
      <c r="BC16" s="441"/>
      <c r="BD16" s="77"/>
      <c r="BE16" s="441"/>
      <c r="BF16" s="441"/>
      <c r="BG16" s="77"/>
      <c r="BH16" s="441"/>
      <c r="BI16" s="441"/>
      <c r="BJ16" s="77"/>
      <c r="BK16" s="441"/>
      <c r="BL16" s="441"/>
      <c r="BM16" s="77"/>
      <c r="BN16" s="441"/>
      <c r="BO16" s="441"/>
      <c r="BP16" s="77"/>
      <c r="BQ16" s="441"/>
      <c r="BR16" s="306"/>
      <c r="BS16" s="306"/>
      <c r="BT16" s="306"/>
      <c r="BU16" s="306"/>
      <c r="BV16" s="306"/>
      <c r="BW16" s="306"/>
      <c r="BX16" s="306"/>
      <c r="BY16" s="306"/>
      <c r="BZ16" s="306"/>
      <c r="CA16" s="306"/>
      <c r="CB16" s="306"/>
      <c r="CC16" s="306"/>
      <c r="CD16" s="306"/>
      <c r="CE16" s="306"/>
      <c r="CF16" s="306"/>
      <c r="CG16" s="306"/>
      <c r="CH16" s="306"/>
      <c r="CI16" s="306"/>
      <c r="CJ16" s="306"/>
      <c r="CK16" s="306"/>
      <c r="CL16" s="306"/>
      <c r="CM16" s="306"/>
      <c r="CN16" s="306"/>
      <c r="CO16" s="306"/>
      <c r="CP16" s="306"/>
      <c r="CQ16" s="306"/>
      <c r="CR16" s="306"/>
      <c r="CS16" s="306"/>
      <c r="CT16" s="306"/>
      <c r="CU16" s="306"/>
      <c r="CV16" s="306"/>
      <c r="CW16" s="306"/>
      <c r="CX16" s="306"/>
      <c r="CY16" s="306"/>
      <c r="CZ16" s="306"/>
      <c r="DA16" s="306"/>
      <c r="DB16" s="306"/>
      <c r="DC16" s="306"/>
      <c r="DD16" s="306"/>
      <c r="DE16" s="306"/>
      <c r="DF16" s="306"/>
      <c r="DG16" s="306"/>
      <c r="DH16" s="306"/>
      <c r="DI16" s="306"/>
      <c r="DJ16" s="306"/>
      <c r="DK16" s="306"/>
      <c r="DL16" s="306"/>
      <c r="DM16" s="306"/>
      <c r="DN16" s="306"/>
      <c r="DO16" s="306"/>
      <c r="DP16" s="306"/>
      <c r="DQ16" s="306"/>
      <c r="DR16" s="306"/>
      <c r="DS16" s="306"/>
      <c r="DT16" s="306"/>
      <c r="DU16" s="306"/>
      <c r="DV16" s="306"/>
      <c r="DW16" s="306"/>
      <c r="DX16" s="306"/>
      <c r="DY16" s="306"/>
      <c r="DZ16" s="306"/>
      <c r="EA16" s="306"/>
      <c r="EB16" s="306"/>
      <c r="EC16" s="306"/>
      <c r="ED16" s="306"/>
      <c r="EE16" s="306"/>
      <c r="EF16" s="306"/>
      <c r="EG16" s="306"/>
      <c r="EH16" s="306"/>
      <c r="EI16" s="306"/>
      <c r="EJ16" s="306"/>
      <c r="EK16" s="306"/>
      <c r="EL16" s="306"/>
      <c r="EM16" s="306"/>
      <c r="EN16" s="306"/>
      <c r="EO16" s="306"/>
      <c r="EP16" s="306"/>
      <c r="EQ16" s="306"/>
      <c r="ER16" s="306"/>
      <c r="ES16" s="306"/>
      <c r="ET16" s="306"/>
      <c r="EU16" s="306"/>
      <c r="EV16" s="306"/>
      <c r="EW16" s="306"/>
      <c r="EX16" s="306"/>
      <c r="EY16" s="306"/>
      <c r="EZ16" s="306"/>
    </row>
    <row r="17" spans="3:156" s="61" customFormat="1" ht="14.25" thickBot="1" x14ac:dyDescent="0.3">
      <c r="C17" s="195" t="s">
        <v>170</v>
      </c>
      <c r="D17" s="69"/>
      <c r="E17" s="440">
        <f>D15-E15</f>
        <v>475</v>
      </c>
      <c r="H17" s="69"/>
      <c r="I17" s="440">
        <f>H15-I15</f>
        <v>-1631.1499999999996</v>
      </c>
      <c r="L17" s="69"/>
      <c r="M17" s="440">
        <f>L15-M15</f>
        <v>-2648.86</v>
      </c>
      <c r="P17" s="69"/>
      <c r="Q17" s="440">
        <f>P15-Q15</f>
        <v>2824</v>
      </c>
      <c r="T17" s="69"/>
      <c r="U17" s="440">
        <f>T15-U15</f>
        <v>-400</v>
      </c>
      <c r="X17" s="69"/>
      <c r="Y17" s="440">
        <f>X15-Y15</f>
        <v>-400</v>
      </c>
      <c r="AB17" s="69"/>
      <c r="AC17" s="440">
        <f>AB15-AC15</f>
        <v>0</v>
      </c>
      <c r="AF17" s="62"/>
      <c r="AG17" s="62"/>
      <c r="AH17" s="68">
        <f>AG15-AH15</f>
        <v>0</v>
      </c>
      <c r="AI17" s="62"/>
      <c r="AJ17" s="62"/>
      <c r="AK17" s="69"/>
      <c r="AL17" s="68">
        <f>AK15-AL15</f>
        <v>0</v>
      </c>
      <c r="AM17" s="62"/>
      <c r="AN17" s="347"/>
      <c r="AO17" s="69"/>
      <c r="AP17" s="68">
        <f>AO15-AP15</f>
        <v>-7</v>
      </c>
      <c r="AQ17" s="347"/>
      <c r="AR17" s="347"/>
      <c r="AS17" s="69"/>
      <c r="AT17" s="68">
        <f>AS15-AT15</f>
        <v>42850</v>
      </c>
      <c r="AU17" s="347"/>
      <c r="AV17" s="347"/>
      <c r="AW17" s="62"/>
      <c r="AX17" s="347"/>
      <c r="AY17" s="62"/>
      <c r="AZ17" s="62"/>
      <c r="BA17" s="347"/>
      <c r="BB17" s="62"/>
      <c r="BC17" s="62"/>
      <c r="BD17" s="347"/>
      <c r="BE17" s="62"/>
      <c r="BF17" s="62"/>
      <c r="BG17" s="347"/>
      <c r="BH17" s="62"/>
      <c r="BI17" s="62"/>
      <c r="BJ17" s="347"/>
      <c r="BK17" s="62"/>
      <c r="BL17" s="62"/>
      <c r="BM17" s="347"/>
      <c r="BN17" s="62"/>
      <c r="BO17" s="62"/>
      <c r="BP17" s="347"/>
      <c r="BQ17" s="62"/>
    </row>
    <row r="18" spans="3:156" ht="14.25" thickTop="1" x14ac:dyDescent="0.25">
      <c r="D18" s="67"/>
      <c r="F18" s="137"/>
      <c r="H18" s="67"/>
      <c r="J18" s="137"/>
      <c r="L18" s="67"/>
      <c r="N18" s="137"/>
      <c r="P18" s="67"/>
      <c r="R18" s="137"/>
      <c r="T18" s="67"/>
      <c r="V18" s="59"/>
      <c r="X18" s="67"/>
      <c r="AB18" s="67"/>
      <c r="AF18" s="62"/>
      <c r="AG18" s="62"/>
      <c r="AI18" s="62"/>
      <c r="AJ18" s="62"/>
      <c r="AK18" s="296"/>
      <c r="AL18" s="62"/>
      <c r="AM18" s="62"/>
      <c r="AO18" s="296"/>
      <c r="AP18" s="62"/>
      <c r="AS18" s="296"/>
      <c r="AT18" s="62"/>
      <c r="AW18" s="62"/>
      <c r="AX18" s="347"/>
      <c r="AY18" s="62"/>
      <c r="AZ18" s="62"/>
      <c r="BA18" s="347"/>
      <c r="BB18" s="62"/>
      <c r="BC18" s="62"/>
      <c r="BD18" s="347"/>
      <c r="BE18" s="62"/>
      <c r="BF18" s="62"/>
      <c r="BG18" s="347"/>
      <c r="BH18" s="62"/>
      <c r="BI18" s="62"/>
      <c r="BJ18" s="347"/>
      <c r="BK18" s="62"/>
      <c r="BL18" s="62"/>
      <c r="BM18" s="347"/>
      <c r="BN18" s="62"/>
      <c r="BO18" s="62"/>
      <c r="BP18" s="347"/>
      <c r="BQ18" s="62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</row>
    <row r="19" spans="3:156" x14ac:dyDescent="0.25">
      <c r="D19" s="67"/>
      <c r="F19" s="137"/>
      <c r="H19" s="67"/>
      <c r="J19" s="137"/>
      <c r="L19" s="67"/>
      <c r="N19" s="137"/>
      <c r="P19" s="67"/>
      <c r="R19" s="137"/>
      <c r="T19" s="67"/>
      <c r="V19" s="59"/>
      <c r="X19" s="67"/>
      <c r="AB19" s="67"/>
      <c r="AF19" s="67"/>
      <c r="AK19" s="296"/>
      <c r="AO19" s="296"/>
      <c r="AS19" s="296"/>
      <c r="AW19" s="347"/>
      <c r="AX19" s="347"/>
      <c r="BA19" s="347"/>
      <c r="BB19" s="347"/>
      <c r="BC19" s="347"/>
      <c r="BD19" s="347"/>
      <c r="BE19" s="347"/>
      <c r="BF19" s="347"/>
      <c r="BG19" s="347"/>
      <c r="BH19" s="347"/>
      <c r="BI19" s="65"/>
      <c r="BJ19" s="65"/>
      <c r="BK19" s="65"/>
      <c r="BL19" s="65"/>
      <c r="BM19" s="65"/>
      <c r="BN19" s="65"/>
      <c r="BO19" s="65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</row>
    <row r="20" spans="3:156" x14ac:dyDescent="0.25">
      <c r="D20" s="67"/>
      <c r="F20" s="137"/>
      <c r="H20" s="67"/>
      <c r="J20" s="137"/>
      <c r="L20" s="67"/>
      <c r="N20" s="137"/>
      <c r="P20" s="67"/>
      <c r="R20" s="137"/>
      <c r="T20" s="67"/>
      <c r="V20" s="59"/>
      <c r="X20" s="67"/>
      <c r="AB20" s="67"/>
      <c r="AF20" s="67"/>
      <c r="AK20" s="296"/>
      <c r="AO20" s="296"/>
      <c r="AS20" s="296"/>
      <c r="AW20" s="347"/>
      <c r="AX20" s="347"/>
      <c r="BA20" s="347"/>
      <c r="BB20" s="347"/>
      <c r="BC20" s="347"/>
      <c r="BD20" s="347"/>
      <c r="BE20" s="347"/>
      <c r="BF20" s="347"/>
      <c r="BG20" s="347"/>
      <c r="BH20" s="347"/>
      <c r="BI20" s="65"/>
      <c r="BJ20" s="65"/>
      <c r="BK20" s="65"/>
      <c r="BL20" s="65"/>
      <c r="BM20" s="65"/>
      <c r="BN20" s="65"/>
      <c r="BO20" s="65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</row>
    <row r="21" spans="3:156" x14ac:dyDescent="0.25">
      <c r="D21" s="67"/>
      <c r="F21" s="137"/>
      <c r="H21" s="67"/>
      <c r="J21" s="137"/>
      <c r="L21" s="67"/>
      <c r="N21" s="137"/>
      <c r="P21" s="67"/>
      <c r="R21" s="137"/>
      <c r="T21" s="67"/>
      <c r="V21" s="59"/>
      <c r="X21" s="67"/>
      <c r="AB21" s="67"/>
      <c r="AF21" s="67"/>
      <c r="AK21" s="296"/>
      <c r="AO21" s="296"/>
      <c r="AS21" s="296"/>
      <c r="AW21" s="347"/>
      <c r="AX21" s="347"/>
      <c r="BA21" s="347"/>
      <c r="BB21" s="347"/>
      <c r="BC21" s="347"/>
      <c r="BD21" s="347"/>
      <c r="BE21" s="347"/>
      <c r="BF21" s="347"/>
      <c r="BG21" s="347"/>
      <c r="BH21" s="347"/>
      <c r="BI21" s="65"/>
      <c r="BJ21" s="65"/>
      <c r="BK21" s="65"/>
      <c r="BL21" s="65"/>
      <c r="BM21" s="65"/>
      <c r="BN21" s="65"/>
      <c r="BO21" s="65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</row>
    <row r="22" spans="3:156" x14ac:dyDescent="0.25">
      <c r="D22" s="67"/>
      <c r="F22" s="137"/>
      <c r="H22" s="67"/>
      <c r="J22" s="137"/>
      <c r="L22" s="67"/>
      <c r="N22" s="137"/>
      <c r="P22" s="67"/>
      <c r="R22" s="137"/>
      <c r="T22" s="67"/>
      <c r="V22" s="59"/>
      <c r="X22" s="67"/>
      <c r="AB22" s="67"/>
      <c r="AF22" s="67"/>
      <c r="AK22" s="296"/>
      <c r="AO22" s="296"/>
      <c r="AS22" s="296"/>
      <c r="AW22" s="347"/>
      <c r="AX22" s="347"/>
      <c r="BA22" s="347"/>
      <c r="BB22" s="347"/>
      <c r="BC22" s="347"/>
      <c r="BD22" s="347"/>
      <c r="BE22" s="347"/>
      <c r="BF22" s="347"/>
      <c r="BG22" s="347"/>
      <c r="BH22" s="347"/>
      <c r="BI22" s="65"/>
      <c r="BJ22" s="65"/>
      <c r="BK22" s="65"/>
      <c r="BL22" s="65"/>
      <c r="BM22" s="65"/>
      <c r="BN22" s="65"/>
      <c r="BO22" s="65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</row>
    <row r="23" spans="3:156" x14ac:dyDescent="0.25">
      <c r="D23" s="67"/>
      <c r="F23" s="137"/>
      <c r="H23" s="67"/>
      <c r="J23" s="137"/>
      <c r="L23" s="67"/>
      <c r="N23" s="137"/>
      <c r="P23" s="67"/>
      <c r="R23" s="137"/>
      <c r="T23" s="67"/>
      <c r="V23" s="59"/>
      <c r="X23" s="67"/>
      <c r="AB23" s="67"/>
      <c r="AF23" s="67"/>
      <c r="AK23" s="296"/>
      <c r="AO23" s="296"/>
      <c r="AS23" s="296"/>
      <c r="AW23" s="347"/>
      <c r="AX23" s="347"/>
      <c r="BA23" s="347"/>
      <c r="BB23" s="347"/>
      <c r="BC23" s="347"/>
      <c r="BD23" s="347"/>
      <c r="BE23" s="347"/>
      <c r="BF23" s="347"/>
      <c r="BG23" s="347"/>
      <c r="BH23" s="347"/>
      <c r="BI23" s="290"/>
      <c r="BJ23" s="290"/>
      <c r="BK23" s="290"/>
      <c r="BL23" s="290"/>
      <c r="BM23" s="290"/>
      <c r="BN23" s="290"/>
      <c r="BO23" s="290"/>
    </row>
    <row r="24" spans="3:156" x14ac:dyDescent="0.25">
      <c r="D24" s="67"/>
      <c r="F24" s="137"/>
      <c r="H24" s="67"/>
      <c r="J24" s="137"/>
      <c r="L24" s="67"/>
      <c r="N24" s="137"/>
      <c r="P24" s="67"/>
      <c r="R24" s="137"/>
      <c r="T24" s="67"/>
      <c r="V24" s="59"/>
      <c r="X24" s="67"/>
      <c r="AB24" s="67"/>
      <c r="AF24" s="67"/>
      <c r="AK24" s="296"/>
      <c r="AO24" s="296"/>
      <c r="AS24" s="296"/>
      <c r="AW24" s="347"/>
      <c r="AX24" s="347"/>
      <c r="BA24" s="347"/>
      <c r="BB24" s="347"/>
      <c r="BC24" s="347"/>
      <c r="BD24" s="347"/>
      <c r="BE24" s="347"/>
      <c r="BF24" s="347"/>
      <c r="BG24" s="347"/>
      <c r="BH24" s="347"/>
      <c r="BI24" s="290"/>
      <c r="BJ24" s="290"/>
      <c r="BK24" s="290"/>
      <c r="BL24" s="290"/>
      <c r="BM24" s="290"/>
      <c r="BN24" s="290"/>
      <c r="BO24" s="290"/>
    </row>
    <row r="25" spans="3:156" x14ac:dyDescent="0.25">
      <c r="D25" s="67"/>
      <c r="F25" s="137"/>
      <c r="H25" s="67"/>
      <c r="J25" s="137"/>
      <c r="L25" s="67"/>
      <c r="N25" s="137"/>
      <c r="P25" s="67"/>
      <c r="R25" s="137"/>
      <c r="T25" s="67"/>
      <c r="V25" s="59"/>
      <c r="X25" s="67"/>
      <c r="AB25" s="67"/>
      <c r="AF25" s="67"/>
      <c r="AK25" s="296"/>
      <c r="AO25" s="296"/>
      <c r="AS25" s="296"/>
      <c r="AW25" s="347"/>
      <c r="AX25" s="347"/>
      <c r="BA25" s="347"/>
      <c r="BB25" s="347"/>
      <c r="BC25" s="347"/>
      <c r="BD25" s="347"/>
      <c r="BE25" s="347"/>
      <c r="BF25" s="347"/>
      <c r="BG25" s="347"/>
      <c r="BH25" s="347"/>
      <c r="BI25" s="290"/>
      <c r="BJ25" s="290"/>
      <c r="BK25" s="290"/>
      <c r="BL25" s="290"/>
      <c r="BM25" s="290"/>
      <c r="BN25" s="290"/>
      <c r="BO25" s="290"/>
    </row>
    <row r="26" spans="3:156" x14ac:dyDescent="0.25">
      <c r="D26" s="67"/>
      <c r="H26" s="67"/>
      <c r="L26" s="67"/>
      <c r="P26" s="67"/>
      <c r="T26" s="67"/>
      <c r="X26" s="67"/>
      <c r="AB26" s="67"/>
      <c r="AF26" s="67"/>
      <c r="AK26" s="296"/>
      <c r="AO26" s="296"/>
      <c r="AS26" s="296"/>
      <c r="AW26" s="347"/>
      <c r="AX26" s="347"/>
      <c r="BA26" s="347"/>
      <c r="BB26" s="347"/>
      <c r="BC26" s="347"/>
      <c r="BD26" s="347"/>
      <c r="BE26" s="347"/>
      <c r="BF26" s="347"/>
      <c r="BG26" s="347"/>
      <c r="BH26" s="347"/>
      <c r="BI26" s="290"/>
      <c r="BJ26" s="290"/>
      <c r="BK26" s="290"/>
      <c r="BL26" s="290"/>
      <c r="BM26" s="290"/>
      <c r="BN26" s="290"/>
      <c r="BO26" s="290"/>
    </row>
    <row r="27" spans="3:156" x14ac:dyDescent="0.25">
      <c r="D27" s="67"/>
      <c r="H27" s="67"/>
      <c r="L27" s="67"/>
      <c r="P27" s="67"/>
      <c r="T27" s="67"/>
      <c r="X27" s="67"/>
      <c r="AB27" s="67"/>
      <c r="AF27" s="67"/>
      <c r="AK27" s="296"/>
      <c r="AO27" s="296"/>
      <c r="AS27" s="296"/>
      <c r="AW27" s="347"/>
      <c r="AX27" s="347"/>
      <c r="BA27" s="347"/>
      <c r="BB27" s="347"/>
      <c r="BC27" s="347"/>
      <c r="BD27" s="347"/>
      <c r="BE27" s="347"/>
      <c r="BF27" s="347"/>
      <c r="BG27" s="347"/>
      <c r="BH27" s="347"/>
      <c r="BI27" s="290"/>
      <c r="BJ27" s="290"/>
      <c r="BK27" s="290"/>
      <c r="BL27" s="290"/>
      <c r="BM27" s="290"/>
      <c r="BN27" s="290"/>
      <c r="BO27" s="290"/>
    </row>
    <row r="28" spans="3:156" x14ac:dyDescent="0.25">
      <c r="D28" s="67"/>
      <c r="H28" s="67"/>
      <c r="L28" s="67"/>
      <c r="P28" s="67"/>
      <c r="T28" s="67"/>
      <c r="X28" s="67"/>
      <c r="AB28" s="67"/>
      <c r="AF28" s="67"/>
      <c r="AK28" s="296"/>
      <c r="AO28" s="296"/>
      <c r="AS28" s="296"/>
      <c r="AW28" s="347"/>
      <c r="AX28" s="347"/>
      <c r="BA28" s="347"/>
      <c r="BB28" s="347"/>
      <c r="BC28" s="347"/>
      <c r="BD28" s="347"/>
      <c r="BE28" s="347"/>
      <c r="BF28" s="347"/>
      <c r="BG28" s="347"/>
      <c r="BH28" s="347"/>
      <c r="BI28" s="290"/>
      <c r="BJ28" s="290"/>
      <c r="BK28" s="290"/>
      <c r="BL28" s="290"/>
      <c r="BM28" s="290"/>
      <c r="BN28" s="290"/>
      <c r="BO28" s="290"/>
    </row>
    <row r="29" spans="3:156" x14ac:dyDescent="0.25">
      <c r="D29" s="67"/>
      <c r="H29" s="67"/>
      <c r="L29" s="67"/>
      <c r="P29" s="67"/>
      <c r="T29" s="67"/>
      <c r="X29" s="67"/>
      <c r="AB29" s="67"/>
      <c r="AF29" s="67"/>
      <c r="AK29" s="296"/>
      <c r="AO29" s="296"/>
      <c r="AS29" s="296"/>
      <c r="AW29" s="347"/>
      <c r="AX29" s="347"/>
      <c r="BA29" s="347"/>
      <c r="BB29" s="347"/>
      <c r="BC29" s="347"/>
      <c r="BD29" s="347"/>
      <c r="BE29" s="347"/>
      <c r="BF29" s="347"/>
      <c r="BG29" s="347"/>
      <c r="BH29" s="347"/>
      <c r="BI29" s="290"/>
      <c r="BJ29" s="290"/>
      <c r="BK29" s="290"/>
      <c r="BL29" s="290"/>
      <c r="BM29" s="290"/>
      <c r="BN29" s="290"/>
      <c r="BO29" s="290"/>
    </row>
    <row r="30" spans="3:156" x14ac:dyDescent="0.25">
      <c r="D30" s="67"/>
      <c r="H30" s="67"/>
      <c r="L30" s="67"/>
      <c r="P30" s="67"/>
      <c r="T30" s="67"/>
      <c r="X30" s="67"/>
      <c r="AB30" s="67"/>
      <c r="AF30" s="67"/>
      <c r="AK30" s="296"/>
      <c r="AO30" s="296"/>
      <c r="AS30" s="296"/>
      <c r="AW30" s="347"/>
      <c r="AX30" s="347"/>
      <c r="BA30" s="347"/>
      <c r="BB30" s="347"/>
      <c r="BC30" s="347"/>
      <c r="BD30" s="347"/>
      <c r="BE30" s="347"/>
      <c r="BF30" s="347"/>
      <c r="BG30" s="347"/>
      <c r="BH30" s="347"/>
      <c r="BI30" s="290"/>
      <c r="BJ30" s="290"/>
      <c r="BK30" s="290"/>
      <c r="BL30" s="290"/>
      <c r="BM30" s="290"/>
      <c r="BN30" s="290"/>
      <c r="BO30" s="290"/>
    </row>
    <row r="31" spans="3:156" x14ac:dyDescent="0.25">
      <c r="D31" s="67"/>
      <c r="H31" s="67"/>
      <c r="L31" s="67"/>
      <c r="P31" s="67"/>
      <c r="T31" s="67"/>
      <c r="X31" s="67"/>
      <c r="AB31" s="67"/>
      <c r="AF31" s="67"/>
      <c r="AK31" s="296"/>
      <c r="AO31" s="296"/>
      <c r="AS31" s="296"/>
      <c r="AW31" s="347"/>
      <c r="AX31" s="347"/>
      <c r="BA31" s="347"/>
      <c r="BB31" s="347"/>
      <c r="BC31" s="347"/>
      <c r="BD31" s="347"/>
      <c r="BE31" s="347"/>
      <c r="BF31" s="347"/>
      <c r="BG31" s="347"/>
      <c r="BH31" s="347"/>
      <c r="BI31" s="290"/>
      <c r="BJ31" s="290"/>
      <c r="BK31" s="290"/>
      <c r="BL31" s="290"/>
      <c r="BM31" s="290"/>
      <c r="BN31" s="290"/>
      <c r="BO31" s="290"/>
    </row>
    <row r="32" spans="3:156" x14ac:dyDescent="0.25">
      <c r="D32" s="67"/>
      <c r="H32" s="67"/>
      <c r="L32" s="67"/>
      <c r="P32" s="67"/>
      <c r="T32" s="67"/>
      <c r="X32" s="67"/>
      <c r="AB32" s="67"/>
      <c r="AF32" s="67"/>
      <c r="AK32" s="296"/>
      <c r="AO32" s="296"/>
      <c r="AS32" s="296"/>
      <c r="AW32" s="347"/>
      <c r="AX32" s="347"/>
      <c r="BA32" s="347"/>
      <c r="BB32" s="347"/>
      <c r="BC32" s="347"/>
      <c r="BD32" s="347"/>
      <c r="BE32" s="347"/>
      <c r="BF32" s="347"/>
      <c r="BG32" s="347"/>
      <c r="BH32" s="347"/>
      <c r="BI32" s="290"/>
      <c r="BJ32" s="290"/>
      <c r="BK32" s="290"/>
      <c r="BL32" s="290"/>
      <c r="BM32" s="290"/>
      <c r="BN32" s="290"/>
      <c r="BO32" s="290"/>
    </row>
    <row r="33" spans="4:67" x14ac:dyDescent="0.25">
      <c r="D33" s="67"/>
      <c r="H33" s="67"/>
      <c r="L33" s="67"/>
      <c r="P33" s="67"/>
      <c r="T33" s="67"/>
      <c r="X33" s="67"/>
      <c r="AB33" s="67"/>
      <c r="AF33" s="67"/>
      <c r="AK33" s="296"/>
      <c r="AO33" s="296"/>
      <c r="AS33" s="296"/>
      <c r="AW33" s="347"/>
      <c r="AX33" s="347"/>
      <c r="BA33" s="347"/>
      <c r="BB33" s="347"/>
      <c r="BC33" s="347"/>
      <c r="BD33" s="347"/>
      <c r="BE33" s="347"/>
      <c r="BF33" s="347"/>
      <c r="BG33" s="347"/>
      <c r="BH33" s="347"/>
      <c r="BI33" s="290"/>
      <c r="BJ33" s="290"/>
      <c r="BK33" s="290"/>
      <c r="BL33" s="290"/>
      <c r="BM33" s="290"/>
      <c r="BN33" s="290"/>
      <c r="BO33" s="290"/>
    </row>
    <row r="34" spans="4:67" x14ac:dyDescent="0.25">
      <c r="D34" s="67"/>
      <c r="H34" s="67"/>
      <c r="L34" s="67"/>
      <c r="P34" s="67"/>
      <c r="T34" s="67"/>
      <c r="X34" s="67"/>
      <c r="AB34" s="67"/>
      <c r="AF34" s="67"/>
      <c r="AK34" s="296"/>
      <c r="AO34" s="296"/>
      <c r="AS34" s="296"/>
      <c r="AW34" s="347"/>
      <c r="AX34" s="347"/>
      <c r="BA34" s="347"/>
      <c r="BB34" s="347"/>
      <c r="BC34" s="347"/>
      <c r="BD34" s="347"/>
      <c r="BE34" s="347"/>
      <c r="BF34" s="347"/>
      <c r="BG34" s="347"/>
      <c r="BH34" s="347"/>
      <c r="BI34" s="290"/>
      <c r="BJ34" s="290"/>
      <c r="BK34" s="290"/>
      <c r="BL34" s="290"/>
      <c r="BM34" s="290"/>
      <c r="BN34" s="290"/>
      <c r="BO34" s="290"/>
    </row>
    <row r="35" spans="4:67" x14ac:dyDescent="0.25">
      <c r="D35" s="67"/>
      <c r="H35" s="67"/>
      <c r="L35" s="67"/>
      <c r="P35" s="67"/>
      <c r="T35" s="67"/>
      <c r="X35" s="67"/>
      <c r="AB35" s="67"/>
      <c r="AF35" s="67"/>
      <c r="AK35" s="296"/>
      <c r="AO35" s="296"/>
      <c r="AS35" s="296"/>
      <c r="AW35" s="347"/>
      <c r="AX35" s="347"/>
      <c r="BA35" s="347"/>
      <c r="BB35" s="347"/>
      <c r="BC35" s="347"/>
      <c r="BD35" s="347"/>
      <c r="BE35" s="347"/>
      <c r="BF35" s="347"/>
      <c r="BG35" s="347"/>
      <c r="BH35" s="347"/>
      <c r="BI35" s="290"/>
      <c r="BJ35" s="290"/>
      <c r="BK35" s="290"/>
      <c r="BL35" s="290"/>
      <c r="BM35" s="290"/>
      <c r="BN35" s="290"/>
      <c r="BO35" s="290"/>
    </row>
    <row r="36" spans="4:67" x14ac:dyDescent="0.25">
      <c r="D36" s="67"/>
      <c r="H36" s="67"/>
      <c r="L36" s="67"/>
      <c r="P36" s="67"/>
      <c r="T36" s="67"/>
      <c r="X36" s="67"/>
      <c r="AB36" s="67"/>
      <c r="AF36" s="67"/>
      <c r="AK36" s="296"/>
      <c r="AO36" s="296"/>
      <c r="AS36" s="296"/>
      <c r="AW36" s="347"/>
      <c r="AX36" s="347"/>
      <c r="BA36" s="347"/>
      <c r="BB36" s="347"/>
      <c r="BC36" s="347"/>
      <c r="BD36" s="347"/>
      <c r="BE36" s="347"/>
      <c r="BF36" s="347"/>
      <c r="BG36" s="347"/>
      <c r="BH36" s="347"/>
      <c r="BI36" s="290"/>
      <c r="BJ36" s="290"/>
      <c r="BK36" s="290"/>
      <c r="BL36" s="290"/>
      <c r="BM36" s="290"/>
      <c r="BN36" s="290"/>
      <c r="BO36" s="290"/>
    </row>
    <row r="37" spans="4:67" x14ac:dyDescent="0.25">
      <c r="D37" s="67"/>
      <c r="H37" s="67"/>
      <c r="L37" s="67"/>
      <c r="P37" s="67"/>
      <c r="T37" s="67"/>
      <c r="X37" s="67"/>
      <c r="AB37" s="67"/>
      <c r="AF37" s="67"/>
      <c r="AK37" s="296"/>
      <c r="AO37" s="296"/>
      <c r="AS37" s="296"/>
      <c r="AW37" s="347"/>
      <c r="AX37" s="347"/>
      <c r="BA37" s="347"/>
      <c r="BB37" s="347"/>
      <c r="BC37" s="347"/>
      <c r="BD37" s="347"/>
      <c r="BE37" s="347"/>
      <c r="BF37" s="347"/>
      <c r="BG37" s="347"/>
      <c r="BH37" s="347"/>
      <c r="BI37" s="290"/>
      <c r="BJ37" s="290"/>
      <c r="BK37" s="290"/>
      <c r="BL37" s="290"/>
      <c r="BM37" s="290"/>
      <c r="BN37" s="290"/>
      <c r="BO37" s="290"/>
    </row>
    <row r="38" spans="4:67" x14ac:dyDescent="0.25">
      <c r="D38" s="67"/>
      <c r="H38" s="67"/>
      <c r="L38" s="67"/>
      <c r="P38" s="67"/>
      <c r="T38" s="67"/>
      <c r="X38" s="67"/>
      <c r="AB38" s="67"/>
      <c r="AF38" s="67"/>
      <c r="AK38" s="296"/>
      <c r="AO38" s="296"/>
      <c r="AS38" s="296"/>
      <c r="AW38" s="347"/>
      <c r="AX38" s="347"/>
      <c r="BA38" s="347"/>
      <c r="BB38" s="347"/>
      <c r="BC38" s="347"/>
      <c r="BD38" s="347"/>
      <c r="BE38" s="347"/>
      <c r="BF38" s="347"/>
      <c r="BG38" s="347"/>
      <c r="BH38" s="347"/>
      <c r="BI38" s="290"/>
      <c r="BJ38" s="290"/>
      <c r="BK38" s="290"/>
      <c r="BL38" s="290"/>
      <c r="BM38" s="290"/>
      <c r="BN38" s="290"/>
      <c r="BO38" s="290"/>
    </row>
    <row r="39" spans="4:67" x14ac:dyDescent="0.25">
      <c r="D39" s="67"/>
      <c r="H39" s="67"/>
      <c r="L39" s="67"/>
      <c r="P39" s="67"/>
      <c r="T39" s="67"/>
      <c r="X39" s="67"/>
      <c r="AB39" s="67"/>
      <c r="AF39" s="67"/>
      <c r="AK39" s="296"/>
      <c r="AO39" s="296"/>
      <c r="AS39" s="296"/>
      <c r="AW39" s="347"/>
      <c r="AX39" s="347"/>
      <c r="BA39" s="347"/>
      <c r="BB39" s="347"/>
      <c r="BC39" s="347"/>
      <c r="BD39" s="347"/>
      <c r="BE39" s="347"/>
      <c r="BF39" s="347"/>
      <c r="BG39" s="347"/>
      <c r="BH39" s="347"/>
      <c r="BI39" s="290"/>
      <c r="BJ39" s="290"/>
      <c r="BK39" s="290"/>
      <c r="BL39" s="290"/>
      <c r="BM39" s="290"/>
      <c r="BN39" s="290"/>
      <c r="BO39" s="290"/>
    </row>
    <row r="40" spans="4:67" x14ac:dyDescent="0.25">
      <c r="D40" s="67"/>
      <c r="H40" s="67"/>
      <c r="L40" s="67"/>
      <c r="P40" s="67"/>
      <c r="T40" s="67"/>
      <c r="X40" s="67"/>
      <c r="AB40" s="67"/>
      <c r="AF40" s="67"/>
      <c r="AK40" s="296"/>
      <c r="AO40" s="296"/>
      <c r="AS40" s="296"/>
      <c r="AW40" s="347"/>
      <c r="AX40" s="347"/>
      <c r="BA40" s="347"/>
      <c r="BB40" s="347"/>
      <c r="BC40" s="347"/>
      <c r="BD40" s="347"/>
      <c r="BE40" s="347"/>
      <c r="BF40" s="347"/>
      <c r="BG40" s="347"/>
      <c r="BH40" s="347"/>
      <c r="BI40" s="290"/>
      <c r="BJ40" s="290"/>
      <c r="BK40" s="290"/>
      <c r="BL40" s="290"/>
      <c r="BM40" s="290"/>
      <c r="BN40" s="290"/>
      <c r="BO40" s="290"/>
    </row>
    <row r="41" spans="4:67" x14ac:dyDescent="0.25">
      <c r="D41" s="67"/>
      <c r="H41" s="67"/>
      <c r="L41" s="67"/>
      <c r="P41" s="67"/>
      <c r="T41" s="67"/>
      <c r="X41" s="67"/>
      <c r="AB41" s="67"/>
      <c r="AF41" s="67"/>
      <c r="AK41" s="296"/>
      <c r="AO41" s="296"/>
      <c r="AS41" s="296"/>
      <c r="AW41" s="347"/>
      <c r="AX41" s="347"/>
      <c r="BA41" s="347"/>
      <c r="BB41" s="347"/>
      <c r="BC41" s="347"/>
      <c r="BD41" s="347"/>
      <c r="BE41" s="347"/>
      <c r="BF41" s="347"/>
      <c r="BG41" s="347"/>
      <c r="BH41" s="347"/>
      <c r="BI41" s="290"/>
      <c r="BJ41" s="290"/>
      <c r="BK41" s="290"/>
      <c r="BL41" s="290"/>
      <c r="BM41" s="290"/>
      <c r="BN41" s="290"/>
      <c r="BO41" s="290"/>
    </row>
    <row r="42" spans="4:67" x14ac:dyDescent="0.25">
      <c r="D42" s="67"/>
      <c r="H42" s="67"/>
      <c r="L42" s="67"/>
      <c r="P42" s="67"/>
      <c r="T42" s="67"/>
      <c r="X42" s="67"/>
      <c r="AB42" s="67"/>
      <c r="AF42" s="67"/>
      <c r="AK42" s="296"/>
      <c r="AO42" s="296"/>
      <c r="AS42" s="296"/>
      <c r="AW42" s="347"/>
      <c r="AX42" s="347"/>
      <c r="BA42" s="347"/>
      <c r="BB42" s="347"/>
      <c r="BC42" s="347"/>
      <c r="BD42" s="347"/>
      <c r="BE42" s="347"/>
      <c r="BF42" s="347"/>
      <c r="BG42" s="347"/>
      <c r="BH42" s="347"/>
      <c r="BI42" s="290"/>
      <c r="BJ42" s="290"/>
      <c r="BK42" s="290"/>
      <c r="BL42" s="290"/>
      <c r="BM42" s="290"/>
      <c r="BN42" s="290"/>
      <c r="BO42" s="290"/>
    </row>
    <row r="43" spans="4:67" x14ac:dyDescent="0.25">
      <c r="D43" s="67"/>
      <c r="H43" s="67"/>
      <c r="L43" s="67"/>
      <c r="P43" s="67"/>
      <c r="T43" s="67"/>
      <c r="X43" s="67"/>
      <c r="AB43" s="67"/>
      <c r="AF43" s="67"/>
      <c r="AK43" s="296"/>
      <c r="AO43" s="296"/>
      <c r="AS43" s="296"/>
      <c r="AW43" s="347"/>
      <c r="AX43" s="347"/>
      <c r="BA43" s="347"/>
      <c r="BB43" s="347"/>
      <c r="BC43" s="347"/>
      <c r="BD43" s="347"/>
      <c r="BE43" s="347"/>
      <c r="BF43" s="347"/>
      <c r="BG43" s="347"/>
      <c r="BH43" s="347"/>
      <c r="BI43" s="290"/>
      <c r="BJ43" s="290"/>
      <c r="BK43" s="290"/>
      <c r="BL43" s="290"/>
      <c r="BM43" s="290"/>
      <c r="BN43" s="290"/>
      <c r="BO43" s="290"/>
    </row>
    <row r="44" spans="4:67" x14ac:dyDescent="0.25">
      <c r="D44" s="67"/>
      <c r="H44" s="67"/>
      <c r="L44" s="67"/>
      <c r="P44" s="67"/>
      <c r="T44" s="67"/>
      <c r="X44" s="67"/>
      <c r="AB44" s="67"/>
      <c r="AF44" s="67"/>
      <c r="AK44" s="296"/>
      <c r="AO44" s="296"/>
      <c r="AS44" s="296"/>
      <c r="AW44" s="347"/>
      <c r="AX44" s="347"/>
      <c r="BA44" s="347"/>
      <c r="BB44" s="347"/>
      <c r="BC44" s="347"/>
      <c r="BD44" s="347"/>
      <c r="BE44" s="347"/>
      <c r="BF44" s="347"/>
      <c r="BG44" s="347"/>
      <c r="BH44" s="347"/>
      <c r="BI44" s="290"/>
      <c r="BJ44" s="290"/>
      <c r="BK44" s="290"/>
      <c r="BL44" s="290"/>
      <c r="BM44" s="290"/>
      <c r="BN44" s="290"/>
      <c r="BO44" s="290"/>
    </row>
    <row r="45" spans="4:67" x14ac:dyDescent="0.25">
      <c r="D45" s="67"/>
      <c r="H45" s="67"/>
      <c r="L45" s="67"/>
      <c r="P45" s="67"/>
      <c r="T45" s="67"/>
      <c r="X45" s="67"/>
      <c r="AB45" s="67"/>
      <c r="AF45" s="67"/>
      <c r="AK45" s="296"/>
      <c r="AO45" s="296"/>
      <c r="AS45" s="296"/>
      <c r="AW45" s="347"/>
      <c r="AX45" s="347"/>
      <c r="BA45" s="347"/>
      <c r="BB45" s="347"/>
      <c r="BC45" s="347"/>
      <c r="BD45" s="347"/>
      <c r="BE45" s="347"/>
      <c r="BF45" s="347"/>
      <c r="BG45" s="347"/>
      <c r="BH45" s="347"/>
      <c r="BI45" s="290"/>
      <c r="BJ45" s="290"/>
      <c r="BK45" s="290"/>
      <c r="BL45" s="290"/>
      <c r="BM45" s="290"/>
      <c r="BN45" s="290"/>
      <c r="BO45" s="290"/>
    </row>
    <row r="46" spans="4:67" x14ac:dyDescent="0.25">
      <c r="D46" s="67"/>
      <c r="H46" s="67"/>
      <c r="L46" s="67"/>
      <c r="P46" s="67"/>
      <c r="T46" s="67"/>
      <c r="X46" s="67"/>
      <c r="AB46" s="67"/>
      <c r="AF46" s="67"/>
      <c r="AK46" s="296"/>
      <c r="AO46" s="296"/>
      <c r="AS46" s="296"/>
      <c r="AW46" s="347"/>
      <c r="AX46" s="347"/>
      <c r="BA46" s="347"/>
      <c r="BB46" s="347"/>
      <c r="BC46" s="347"/>
      <c r="BD46" s="347"/>
      <c r="BE46" s="347"/>
      <c r="BF46" s="347"/>
      <c r="BG46" s="347"/>
      <c r="BH46" s="347"/>
      <c r="BI46" s="290"/>
      <c r="BJ46" s="290"/>
      <c r="BK46" s="290"/>
      <c r="BL46" s="290"/>
      <c r="BM46" s="290"/>
      <c r="BN46" s="290"/>
      <c r="BO46" s="290"/>
    </row>
    <row r="47" spans="4:67" x14ac:dyDescent="0.25">
      <c r="D47" s="67"/>
      <c r="H47" s="67"/>
      <c r="L47" s="67"/>
      <c r="P47" s="67"/>
      <c r="T47" s="67"/>
      <c r="X47" s="67"/>
      <c r="AB47" s="67"/>
      <c r="AF47" s="67"/>
      <c r="AK47" s="296"/>
      <c r="AO47" s="296"/>
      <c r="AS47" s="296"/>
      <c r="AW47" s="347"/>
      <c r="AX47" s="347"/>
      <c r="BA47" s="347"/>
      <c r="BB47" s="347"/>
      <c r="BC47" s="347"/>
      <c r="BD47" s="347"/>
      <c r="BE47" s="347"/>
      <c r="BF47" s="347"/>
      <c r="BG47" s="347"/>
      <c r="BH47" s="347"/>
      <c r="BI47" s="290"/>
      <c r="BJ47" s="290"/>
      <c r="BK47" s="290"/>
      <c r="BL47" s="290"/>
      <c r="BM47" s="290"/>
      <c r="BN47" s="290"/>
      <c r="BO47" s="290"/>
    </row>
    <row r="48" spans="4:67" x14ac:dyDescent="0.25">
      <c r="D48" s="67"/>
      <c r="H48" s="67"/>
      <c r="L48" s="67"/>
      <c r="P48" s="67"/>
      <c r="T48" s="67"/>
      <c r="X48" s="67"/>
      <c r="AB48" s="67"/>
      <c r="AF48" s="67"/>
      <c r="AK48" s="296"/>
      <c r="AO48" s="296"/>
      <c r="AS48" s="296"/>
      <c r="AW48" s="347"/>
      <c r="AX48" s="347"/>
      <c r="BA48" s="347"/>
      <c r="BB48" s="347"/>
      <c r="BC48" s="347"/>
      <c r="BD48" s="347"/>
      <c r="BE48" s="347"/>
      <c r="BF48" s="347"/>
      <c r="BG48" s="347"/>
      <c r="BH48" s="347"/>
      <c r="BI48" s="290"/>
      <c r="BJ48" s="290"/>
      <c r="BK48" s="290"/>
      <c r="BL48" s="290"/>
      <c r="BM48" s="290"/>
      <c r="BN48" s="290"/>
      <c r="BO48" s="290"/>
    </row>
    <row r="49" spans="4:67" x14ac:dyDescent="0.25">
      <c r="D49" s="67"/>
      <c r="H49" s="67"/>
      <c r="L49" s="67"/>
      <c r="P49" s="67"/>
      <c r="T49" s="67"/>
      <c r="X49" s="67"/>
      <c r="AB49" s="67"/>
      <c r="AF49" s="67"/>
      <c r="AK49" s="296"/>
      <c r="AO49" s="296"/>
      <c r="AS49" s="296"/>
      <c r="AW49" s="347"/>
      <c r="AX49" s="347"/>
      <c r="BA49" s="347"/>
      <c r="BB49" s="347"/>
      <c r="BC49" s="347"/>
      <c r="BD49" s="347"/>
      <c r="BE49" s="347"/>
      <c r="BF49" s="347"/>
      <c r="BG49" s="347"/>
      <c r="BH49" s="347"/>
      <c r="BI49" s="290"/>
      <c r="BJ49" s="290"/>
      <c r="BK49" s="290"/>
      <c r="BL49" s="290"/>
      <c r="BM49" s="290"/>
      <c r="BN49" s="290"/>
      <c r="BO49" s="290"/>
    </row>
    <row r="50" spans="4:67" x14ac:dyDescent="0.25">
      <c r="D50" s="67"/>
      <c r="H50" s="67"/>
      <c r="L50" s="67"/>
      <c r="P50" s="67"/>
      <c r="T50" s="67"/>
      <c r="X50" s="67"/>
      <c r="AB50" s="67"/>
      <c r="AF50" s="67"/>
      <c r="AK50" s="296"/>
      <c r="AO50" s="296"/>
      <c r="AS50" s="296"/>
      <c r="AW50" s="347"/>
      <c r="AX50" s="347"/>
      <c r="BA50" s="347"/>
      <c r="BB50" s="347"/>
      <c r="BC50" s="347"/>
      <c r="BD50" s="347"/>
      <c r="BE50" s="347"/>
      <c r="BF50" s="347"/>
      <c r="BG50" s="347"/>
      <c r="BH50" s="347"/>
      <c r="BI50" s="290"/>
      <c r="BJ50" s="290"/>
      <c r="BK50" s="290"/>
      <c r="BL50" s="290"/>
      <c r="BM50" s="290"/>
      <c r="BN50" s="290"/>
      <c r="BO50" s="290"/>
    </row>
    <row r="51" spans="4:67" x14ac:dyDescent="0.25">
      <c r="D51" s="67"/>
      <c r="H51" s="67"/>
      <c r="L51" s="67"/>
      <c r="P51" s="67"/>
      <c r="T51" s="67"/>
      <c r="X51" s="67"/>
      <c r="AB51" s="67"/>
      <c r="AF51" s="67"/>
      <c r="AK51" s="296"/>
      <c r="AO51" s="296"/>
      <c r="AS51" s="296"/>
      <c r="AW51" s="347"/>
      <c r="AX51" s="347"/>
      <c r="BA51" s="347"/>
      <c r="BB51" s="347"/>
      <c r="BC51" s="347"/>
      <c r="BD51" s="347"/>
      <c r="BE51" s="347"/>
      <c r="BF51" s="347"/>
      <c r="BG51" s="347"/>
      <c r="BH51" s="347"/>
      <c r="BI51" s="290"/>
      <c r="BJ51" s="290"/>
      <c r="BK51" s="290"/>
      <c r="BL51" s="290"/>
      <c r="BM51" s="290"/>
      <c r="BN51" s="290"/>
      <c r="BO51" s="290"/>
    </row>
    <row r="52" spans="4:67" x14ac:dyDescent="0.25">
      <c r="D52" s="67"/>
      <c r="H52" s="67"/>
      <c r="L52" s="67"/>
      <c r="P52" s="67"/>
      <c r="T52" s="67"/>
      <c r="X52" s="67"/>
      <c r="AB52" s="67"/>
      <c r="AF52" s="67"/>
      <c r="AK52" s="296"/>
      <c r="AO52" s="296"/>
      <c r="AS52" s="296"/>
      <c r="AW52" s="347"/>
      <c r="AX52" s="347"/>
      <c r="BA52" s="347"/>
      <c r="BB52" s="347"/>
      <c r="BC52" s="347"/>
      <c r="BD52" s="347"/>
      <c r="BE52" s="347"/>
      <c r="BF52" s="347"/>
      <c r="BG52" s="347"/>
      <c r="BH52" s="347"/>
      <c r="BI52" s="290"/>
      <c r="BJ52" s="290"/>
      <c r="BK52" s="290"/>
      <c r="BL52" s="290"/>
      <c r="BM52" s="290"/>
      <c r="BN52" s="290"/>
      <c r="BO52" s="290"/>
    </row>
    <row r="53" spans="4:67" x14ac:dyDescent="0.25">
      <c r="D53" s="67"/>
      <c r="H53" s="67"/>
      <c r="L53" s="67"/>
      <c r="P53" s="67"/>
      <c r="T53" s="67"/>
      <c r="X53" s="67"/>
      <c r="AB53" s="67"/>
      <c r="AF53" s="67"/>
      <c r="AK53" s="296"/>
      <c r="AO53" s="296"/>
      <c r="AS53" s="296"/>
      <c r="AW53" s="347"/>
      <c r="AX53" s="347"/>
      <c r="BA53" s="347"/>
      <c r="BB53" s="347"/>
      <c r="BC53" s="347"/>
      <c r="BD53" s="347"/>
      <c r="BE53" s="347"/>
      <c r="BF53" s="347"/>
      <c r="BG53" s="347"/>
      <c r="BH53" s="347"/>
      <c r="BI53" s="290"/>
      <c r="BJ53" s="290"/>
      <c r="BK53" s="290"/>
      <c r="BL53" s="290"/>
      <c r="BM53" s="290"/>
      <c r="BN53" s="290"/>
      <c r="BO53" s="290"/>
    </row>
    <row r="54" spans="4:67" x14ac:dyDescent="0.25">
      <c r="D54" s="67"/>
      <c r="H54" s="67"/>
      <c r="L54" s="67"/>
      <c r="P54" s="67"/>
      <c r="T54" s="67"/>
      <c r="X54" s="67"/>
      <c r="AB54" s="67"/>
      <c r="AF54" s="67"/>
      <c r="AK54" s="296"/>
      <c r="AO54" s="296"/>
      <c r="AS54" s="296"/>
      <c r="AW54" s="347"/>
      <c r="AX54" s="347"/>
      <c r="BA54" s="347"/>
      <c r="BB54" s="347"/>
      <c r="BC54" s="347"/>
      <c r="BD54" s="347"/>
      <c r="BE54" s="347"/>
      <c r="BF54" s="347"/>
      <c r="BG54" s="347"/>
      <c r="BH54" s="347"/>
      <c r="BI54" s="290"/>
      <c r="BJ54" s="290"/>
      <c r="BK54" s="290"/>
      <c r="BL54" s="290"/>
      <c r="BM54" s="290"/>
      <c r="BN54" s="290"/>
      <c r="BO54" s="290"/>
    </row>
    <row r="55" spans="4:67" x14ac:dyDescent="0.25">
      <c r="D55" s="67"/>
      <c r="H55" s="67"/>
      <c r="L55" s="67"/>
      <c r="P55" s="67"/>
      <c r="T55" s="67"/>
      <c r="X55" s="67"/>
      <c r="AB55" s="67"/>
      <c r="AF55" s="67"/>
      <c r="AK55" s="296"/>
      <c r="AO55" s="296"/>
      <c r="AS55" s="296"/>
      <c r="AW55" s="347"/>
      <c r="AX55" s="347"/>
      <c r="BA55" s="347"/>
      <c r="BB55" s="347"/>
      <c r="BC55" s="347"/>
      <c r="BD55" s="347"/>
      <c r="BE55" s="347"/>
      <c r="BF55" s="347"/>
      <c r="BG55" s="347"/>
      <c r="BH55" s="347"/>
      <c r="BI55" s="290"/>
      <c r="BJ55" s="290"/>
      <c r="BK55" s="290"/>
      <c r="BL55" s="290"/>
      <c r="BM55" s="290"/>
      <c r="BN55" s="290"/>
      <c r="BO55" s="290"/>
    </row>
    <row r="56" spans="4:67" x14ac:dyDescent="0.25">
      <c r="D56" s="67"/>
      <c r="H56" s="67"/>
      <c r="L56" s="67"/>
      <c r="P56" s="67"/>
      <c r="T56" s="67"/>
      <c r="X56" s="67"/>
      <c r="AB56" s="67"/>
      <c r="AF56" s="67"/>
      <c r="AK56" s="296"/>
      <c r="AO56" s="296"/>
      <c r="AS56" s="296"/>
      <c r="AW56" s="347"/>
      <c r="AX56" s="347"/>
      <c r="BA56" s="347"/>
      <c r="BB56" s="347"/>
      <c r="BC56" s="347"/>
      <c r="BD56" s="347"/>
      <c r="BE56" s="347"/>
      <c r="BF56" s="347"/>
      <c r="BG56" s="347"/>
      <c r="BH56" s="347"/>
      <c r="BI56" s="290"/>
      <c r="BJ56" s="290"/>
      <c r="BK56" s="290"/>
      <c r="BL56" s="290"/>
      <c r="BM56" s="290"/>
      <c r="BN56" s="290"/>
      <c r="BO56" s="290"/>
    </row>
    <row r="57" spans="4:67" x14ac:dyDescent="0.25">
      <c r="D57" s="67"/>
      <c r="H57" s="67"/>
      <c r="L57" s="67"/>
      <c r="P57" s="67"/>
      <c r="T57" s="67"/>
      <c r="X57" s="67"/>
      <c r="AB57" s="67"/>
      <c r="AF57" s="67"/>
      <c r="AK57" s="296"/>
      <c r="AO57" s="296"/>
      <c r="AS57" s="296"/>
      <c r="AW57" s="347"/>
      <c r="AX57" s="347"/>
      <c r="BA57" s="347"/>
      <c r="BB57" s="347"/>
      <c r="BC57" s="347"/>
      <c r="BD57" s="347"/>
      <c r="BE57" s="347"/>
      <c r="BF57" s="347"/>
      <c r="BG57" s="347"/>
      <c r="BH57" s="347"/>
      <c r="BI57" s="290"/>
      <c r="BJ57" s="290"/>
      <c r="BK57" s="290"/>
      <c r="BL57" s="290"/>
      <c r="BM57" s="290"/>
      <c r="BN57" s="290"/>
      <c r="BO57" s="290"/>
    </row>
    <row r="58" spans="4:67" x14ac:dyDescent="0.25">
      <c r="D58" s="67"/>
      <c r="H58" s="67"/>
      <c r="L58" s="67"/>
      <c r="P58" s="67"/>
      <c r="T58" s="67"/>
      <c r="X58" s="67"/>
      <c r="AB58" s="67"/>
      <c r="AF58" s="67"/>
      <c r="AK58" s="296"/>
      <c r="AO58" s="296"/>
      <c r="AS58" s="296"/>
      <c r="AW58" s="347"/>
      <c r="AX58" s="347"/>
      <c r="BA58" s="347"/>
      <c r="BB58" s="347"/>
      <c r="BC58" s="347"/>
      <c r="BD58" s="347"/>
      <c r="BE58" s="347"/>
      <c r="BF58" s="347"/>
      <c r="BG58" s="347"/>
      <c r="BH58" s="347"/>
      <c r="BI58" s="290"/>
      <c r="BJ58" s="290"/>
      <c r="BK58" s="290"/>
      <c r="BL58" s="290"/>
      <c r="BM58" s="290"/>
      <c r="BN58" s="290"/>
      <c r="BO58" s="290"/>
    </row>
    <row r="59" spans="4:67" x14ac:dyDescent="0.25">
      <c r="D59" s="67"/>
      <c r="H59" s="67"/>
      <c r="L59" s="67"/>
      <c r="P59" s="67"/>
      <c r="T59" s="67"/>
      <c r="X59" s="67"/>
      <c r="AB59" s="67"/>
      <c r="AF59" s="67"/>
      <c r="AK59" s="296"/>
      <c r="AO59" s="296"/>
      <c r="AS59" s="296"/>
      <c r="AW59" s="347"/>
      <c r="AX59" s="347"/>
      <c r="BA59" s="347"/>
      <c r="BB59" s="347"/>
      <c r="BC59" s="347"/>
      <c r="BD59" s="347"/>
      <c r="BE59" s="347"/>
      <c r="BF59" s="347"/>
      <c r="BG59" s="347"/>
      <c r="BH59" s="347"/>
      <c r="BI59" s="290"/>
      <c r="BJ59" s="290"/>
      <c r="BK59" s="290"/>
      <c r="BL59" s="290"/>
      <c r="BM59" s="290"/>
      <c r="BN59" s="290"/>
      <c r="BO59" s="290"/>
    </row>
    <row r="60" spans="4:67" x14ac:dyDescent="0.25">
      <c r="D60" s="67"/>
      <c r="H60" s="67"/>
      <c r="L60" s="67"/>
      <c r="P60" s="67"/>
      <c r="T60" s="67"/>
      <c r="X60" s="67"/>
      <c r="AB60" s="67"/>
      <c r="AF60" s="67"/>
      <c r="AK60" s="296"/>
      <c r="AO60" s="296"/>
      <c r="AS60" s="296"/>
      <c r="AW60" s="347"/>
      <c r="AX60" s="347"/>
      <c r="BA60" s="347"/>
      <c r="BB60" s="347"/>
      <c r="BC60" s="347"/>
      <c r="BD60" s="347"/>
      <c r="BE60" s="347"/>
      <c r="BF60" s="347"/>
      <c r="BG60" s="347"/>
      <c r="BH60" s="347"/>
      <c r="BI60" s="290"/>
      <c r="BJ60" s="290"/>
      <c r="BK60" s="290"/>
      <c r="BL60" s="290"/>
      <c r="BM60" s="290"/>
      <c r="BN60" s="290"/>
      <c r="BO60" s="290"/>
    </row>
    <row r="61" spans="4:67" x14ac:dyDescent="0.25">
      <c r="D61" s="67"/>
      <c r="H61" s="67"/>
      <c r="L61" s="67"/>
      <c r="P61" s="67"/>
      <c r="T61" s="67"/>
      <c r="X61" s="67"/>
      <c r="AB61" s="67"/>
      <c r="AF61" s="67"/>
      <c r="AK61" s="296"/>
      <c r="AO61" s="296"/>
      <c r="AS61" s="296"/>
      <c r="AW61" s="347"/>
      <c r="AX61" s="347"/>
      <c r="BA61" s="347"/>
      <c r="BB61" s="347"/>
      <c r="BC61" s="347"/>
      <c r="BD61" s="347"/>
      <c r="BE61" s="347"/>
      <c r="BF61" s="347"/>
      <c r="BG61" s="347"/>
      <c r="BH61" s="347"/>
      <c r="BI61" s="290"/>
      <c r="BJ61" s="290"/>
      <c r="BK61" s="290"/>
      <c r="BL61" s="290"/>
      <c r="BM61" s="290"/>
      <c r="BN61" s="290"/>
      <c r="BO61" s="290"/>
    </row>
    <row r="62" spans="4:67" x14ac:dyDescent="0.25">
      <c r="D62" s="67"/>
      <c r="H62" s="67"/>
      <c r="L62" s="67"/>
      <c r="P62" s="67"/>
      <c r="T62" s="67"/>
      <c r="X62" s="67"/>
      <c r="AB62" s="67"/>
      <c r="AF62" s="67"/>
      <c r="AK62" s="296"/>
      <c r="AO62" s="296"/>
      <c r="AS62" s="296"/>
      <c r="AW62" s="347"/>
      <c r="AX62" s="347"/>
      <c r="BA62" s="347"/>
      <c r="BB62" s="347"/>
      <c r="BC62" s="347"/>
      <c r="BD62" s="347"/>
      <c r="BE62" s="347"/>
      <c r="BF62" s="347"/>
      <c r="BG62" s="347"/>
      <c r="BH62" s="347"/>
      <c r="BI62" s="290"/>
      <c r="BJ62" s="290"/>
      <c r="BK62" s="290"/>
      <c r="BL62" s="290"/>
      <c r="BM62" s="290"/>
      <c r="BN62" s="290"/>
      <c r="BO62" s="290"/>
    </row>
    <row r="63" spans="4:67" x14ac:dyDescent="0.25">
      <c r="D63" s="67"/>
      <c r="H63" s="67"/>
      <c r="L63" s="67"/>
      <c r="P63" s="67"/>
      <c r="T63" s="67"/>
      <c r="X63" s="67"/>
      <c r="AB63" s="67"/>
      <c r="AF63" s="67"/>
      <c r="AK63" s="296"/>
      <c r="AO63" s="296"/>
      <c r="AS63" s="296"/>
      <c r="AW63" s="347"/>
      <c r="AX63" s="347"/>
      <c r="BA63" s="347"/>
      <c r="BB63" s="347"/>
      <c r="BC63" s="347"/>
      <c r="BD63" s="347"/>
      <c r="BE63" s="347"/>
      <c r="BF63" s="347"/>
      <c r="BG63" s="347"/>
      <c r="BH63" s="347"/>
      <c r="BI63" s="290"/>
      <c r="BJ63" s="290"/>
      <c r="BK63" s="290"/>
      <c r="BL63" s="290"/>
      <c r="BM63" s="290"/>
      <c r="BN63" s="290"/>
      <c r="BO63" s="290"/>
    </row>
    <row r="64" spans="4:67" x14ac:dyDescent="0.25">
      <c r="D64" s="67"/>
      <c r="H64" s="67"/>
      <c r="L64" s="67"/>
      <c r="P64" s="67"/>
      <c r="T64" s="67"/>
      <c r="X64" s="67"/>
      <c r="AB64" s="67"/>
      <c r="AF64" s="67"/>
      <c r="AK64" s="296"/>
      <c r="AO64" s="296"/>
      <c r="AS64" s="296"/>
      <c r="AW64" s="347"/>
      <c r="AX64" s="347"/>
      <c r="BA64" s="347"/>
      <c r="BB64" s="347"/>
      <c r="BC64" s="347"/>
      <c r="BD64" s="347"/>
      <c r="BE64" s="347"/>
      <c r="BF64" s="347"/>
      <c r="BG64" s="347"/>
      <c r="BH64" s="347"/>
      <c r="BI64" s="290"/>
      <c r="BJ64" s="290"/>
      <c r="BK64" s="290"/>
      <c r="BL64" s="290"/>
      <c r="BM64" s="290"/>
      <c r="BN64" s="290"/>
      <c r="BO64" s="290"/>
    </row>
    <row r="65" spans="4:67" x14ac:dyDescent="0.25">
      <c r="D65" s="67"/>
      <c r="H65" s="67"/>
      <c r="L65" s="67"/>
      <c r="P65" s="67"/>
      <c r="T65" s="67"/>
      <c r="X65" s="67"/>
      <c r="AB65" s="67"/>
      <c r="AF65" s="67"/>
      <c r="AK65" s="296"/>
      <c r="AO65" s="296"/>
      <c r="AS65" s="296"/>
      <c r="AW65" s="347"/>
      <c r="AX65" s="347"/>
      <c r="BA65" s="347"/>
      <c r="BB65" s="347"/>
      <c r="BC65" s="347"/>
      <c r="BD65" s="347"/>
      <c r="BE65" s="347"/>
      <c r="BF65" s="347"/>
      <c r="BG65" s="347"/>
      <c r="BH65" s="347"/>
      <c r="BI65" s="290"/>
      <c r="BJ65" s="290"/>
      <c r="BK65" s="290"/>
      <c r="BL65" s="290"/>
      <c r="BM65" s="290"/>
      <c r="BN65" s="290"/>
      <c r="BO65" s="290"/>
    </row>
    <row r="66" spans="4:67" x14ac:dyDescent="0.25">
      <c r="D66" s="67"/>
      <c r="H66" s="67"/>
      <c r="L66" s="67"/>
      <c r="P66" s="67"/>
      <c r="T66" s="67"/>
      <c r="X66" s="67"/>
      <c r="AB66" s="67"/>
      <c r="AF66" s="67"/>
      <c r="AK66" s="296"/>
      <c r="AO66" s="296"/>
      <c r="AS66" s="296"/>
      <c r="AW66" s="347"/>
      <c r="AX66" s="347"/>
      <c r="BA66" s="347"/>
      <c r="BB66" s="347"/>
      <c r="BC66" s="347"/>
      <c r="BD66" s="347"/>
      <c r="BE66" s="347"/>
      <c r="BF66" s="347"/>
      <c r="BG66" s="347"/>
      <c r="BH66" s="347"/>
      <c r="BI66" s="290"/>
      <c r="BJ66" s="290"/>
      <c r="BK66" s="290"/>
      <c r="BL66" s="290"/>
      <c r="BM66" s="290"/>
      <c r="BN66" s="290"/>
      <c r="BO66" s="290"/>
    </row>
    <row r="67" spans="4:67" x14ac:dyDescent="0.25">
      <c r="D67" s="67"/>
      <c r="H67" s="67"/>
      <c r="L67" s="67"/>
      <c r="P67" s="67"/>
      <c r="T67" s="67"/>
      <c r="X67" s="67"/>
      <c r="AB67" s="67"/>
      <c r="AF67" s="67"/>
      <c r="AK67" s="296"/>
      <c r="AO67" s="296"/>
      <c r="AS67" s="296"/>
      <c r="AW67" s="347"/>
      <c r="AX67" s="347"/>
      <c r="BA67" s="347"/>
      <c r="BB67" s="347"/>
      <c r="BC67" s="347"/>
      <c r="BD67" s="347"/>
      <c r="BE67" s="347"/>
      <c r="BF67" s="347"/>
      <c r="BG67" s="347"/>
      <c r="BH67" s="347"/>
      <c r="BI67" s="290"/>
      <c r="BJ67" s="290"/>
      <c r="BK67" s="290"/>
      <c r="BL67" s="290"/>
      <c r="BM67" s="290"/>
      <c r="BN67" s="290"/>
      <c r="BO67" s="290"/>
    </row>
    <row r="68" spans="4:67" x14ac:dyDescent="0.25">
      <c r="D68" s="67"/>
      <c r="H68" s="67"/>
      <c r="L68" s="67"/>
      <c r="P68" s="67"/>
      <c r="T68" s="67"/>
      <c r="X68" s="67"/>
      <c r="AB68" s="67"/>
      <c r="AF68" s="67"/>
      <c r="AK68" s="296"/>
      <c r="AO68" s="296"/>
      <c r="AS68" s="296"/>
      <c r="AW68" s="347"/>
      <c r="AX68" s="347"/>
      <c r="BA68" s="347"/>
      <c r="BB68" s="347"/>
      <c r="BC68" s="347"/>
      <c r="BD68" s="347"/>
      <c r="BE68" s="347"/>
      <c r="BF68" s="347"/>
      <c r="BG68" s="347"/>
      <c r="BH68" s="347"/>
      <c r="BI68" s="290"/>
      <c r="BJ68" s="290"/>
      <c r="BK68" s="290"/>
      <c r="BL68" s="290"/>
      <c r="BM68" s="290"/>
      <c r="BN68" s="290"/>
      <c r="BO68" s="290"/>
    </row>
    <row r="69" spans="4:67" x14ac:dyDescent="0.25">
      <c r="D69" s="67"/>
      <c r="H69" s="67"/>
      <c r="L69" s="67"/>
      <c r="P69" s="67"/>
      <c r="T69" s="67"/>
      <c r="X69" s="67"/>
      <c r="AB69" s="67"/>
      <c r="AF69" s="67"/>
      <c r="AK69" s="296"/>
      <c r="AO69" s="296"/>
      <c r="AS69" s="296"/>
      <c r="AW69" s="347"/>
      <c r="AX69" s="347"/>
      <c r="BA69" s="347"/>
      <c r="BB69" s="347"/>
      <c r="BC69" s="347"/>
      <c r="BD69" s="347"/>
      <c r="BE69" s="347"/>
      <c r="BF69" s="347"/>
      <c r="BG69" s="347"/>
      <c r="BH69" s="347"/>
      <c r="BI69" s="290"/>
      <c r="BJ69" s="290"/>
      <c r="BK69" s="290"/>
      <c r="BL69" s="290"/>
      <c r="BM69" s="290"/>
      <c r="BN69" s="290"/>
      <c r="BO69" s="290"/>
    </row>
    <row r="70" spans="4:67" x14ac:dyDescent="0.25">
      <c r="D70" s="67"/>
      <c r="H70" s="67"/>
      <c r="L70" s="67"/>
      <c r="P70" s="67"/>
      <c r="T70" s="67"/>
      <c r="X70" s="67"/>
      <c r="AB70" s="67"/>
      <c r="AF70" s="67"/>
      <c r="AK70" s="296"/>
      <c r="AO70" s="296"/>
      <c r="AS70" s="296"/>
      <c r="AW70" s="347"/>
      <c r="AX70" s="347"/>
      <c r="BA70" s="347"/>
      <c r="BB70" s="347"/>
      <c r="BC70" s="347"/>
      <c r="BD70" s="347"/>
      <c r="BE70" s="347"/>
      <c r="BF70" s="347"/>
      <c r="BG70" s="347"/>
      <c r="BH70" s="347"/>
      <c r="BI70" s="290"/>
      <c r="BJ70" s="290"/>
      <c r="BK70" s="290"/>
      <c r="BL70" s="290"/>
      <c r="BM70" s="290"/>
      <c r="BN70" s="290"/>
      <c r="BO70" s="290"/>
    </row>
    <row r="71" spans="4:67" x14ac:dyDescent="0.25">
      <c r="D71" s="67"/>
      <c r="H71" s="67"/>
      <c r="L71" s="67"/>
      <c r="P71" s="67"/>
      <c r="T71" s="67"/>
      <c r="X71" s="67"/>
      <c r="AB71" s="67"/>
      <c r="AF71" s="67"/>
      <c r="AK71" s="296"/>
      <c r="AO71" s="296"/>
      <c r="AS71" s="296"/>
      <c r="AW71" s="347"/>
      <c r="AX71" s="347"/>
      <c r="BA71" s="347"/>
      <c r="BB71" s="347"/>
      <c r="BC71" s="347"/>
      <c r="BD71" s="347"/>
      <c r="BE71" s="347"/>
      <c r="BF71" s="347"/>
      <c r="BG71" s="347"/>
      <c r="BH71" s="347"/>
      <c r="BI71" s="290"/>
      <c r="BJ71" s="290"/>
      <c r="BK71" s="290"/>
      <c r="BL71" s="290"/>
      <c r="BM71" s="290"/>
      <c r="BN71" s="290"/>
      <c r="BO71" s="290"/>
    </row>
    <row r="72" spans="4:67" x14ac:dyDescent="0.25">
      <c r="D72" s="67"/>
      <c r="H72" s="67"/>
      <c r="L72" s="67"/>
      <c r="P72" s="67"/>
      <c r="T72" s="67"/>
      <c r="X72" s="67"/>
      <c r="AB72" s="67"/>
      <c r="AF72" s="67"/>
      <c r="AK72" s="296"/>
      <c r="AO72" s="296"/>
      <c r="AS72" s="296"/>
      <c r="AW72" s="347"/>
      <c r="AX72" s="347"/>
      <c r="BA72" s="347"/>
      <c r="BB72" s="347"/>
      <c r="BC72" s="347"/>
      <c r="BD72" s="347"/>
      <c r="BE72" s="347"/>
      <c r="BF72" s="347"/>
      <c r="BG72" s="347"/>
      <c r="BH72" s="347"/>
      <c r="BI72" s="290"/>
      <c r="BJ72" s="290"/>
      <c r="BK72" s="290"/>
      <c r="BL72" s="290"/>
      <c r="BM72" s="290"/>
      <c r="BN72" s="290"/>
      <c r="BO72" s="290"/>
    </row>
    <row r="73" spans="4:67" x14ac:dyDescent="0.25">
      <c r="D73" s="67"/>
      <c r="H73" s="67"/>
      <c r="L73" s="67"/>
      <c r="P73" s="67"/>
      <c r="T73" s="67"/>
      <c r="X73" s="67"/>
      <c r="AB73" s="67"/>
      <c r="AF73" s="67"/>
      <c r="AK73" s="296"/>
      <c r="AO73" s="296"/>
      <c r="AS73" s="296"/>
      <c r="AW73" s="347"/>
      <c r="AX73" s="347"/>
      <c r="BA73" s="347"/>
      <c r="BB73" s="347"/>
      <c r="BC73" s="347"/>
      <c r="BD73" s="347"/>
      <c r="BE73" s="347"/>
      <c r="BF73" s="347"/>
      <c r="BG73" s="347"/>
      <c r="BH73" s="347"/>
      <c r="BI73" s="290"/>
      <c r="BJ73" s="290"/>
      <c r="BK73" s="290"/>
      <c r="BL73" s="290"/>
      <c r="BM73" s="290"/>
      <c r="BN73" s="290"/>
      <c r="BO73" s="290"/>
    </row>
    <row r="74" spans="4:67" x14ac:dyDescent="0.25">
      <c r="D74" s="67"/>
      <c r="H74" s="67"/>
      <c r="L74" s="67"/>
      <c r="P74" s="67"/>
      <c r="T74" s="67"/>
      <c r="X74" s="67"/>
      <c r="AB74" s="67"/>
      <c r="AF74" s="67"/>
      <c r="AK74" s="296"/>
      <c r="AO74" s="296"/>
      <c r="AS74" s="296"/>
      <c r="AW74" s="347"/>
      <c r="AX74" s="347"/>
      <c r="BA74" s="347"/>
      <c r="BB74" s="347"/>
      <c r="BC74" s="347"/>
      <c r="BD74" s="347"/>
      <c r="BE74" s="347"/>
      <c r="BF74" s="347"/>
      <c r="BG74" s="347"/>
      <c r="BH74" s="347"/>
      <c r="BI74" s="290"/>
      <c r="BJ74" s="290"/>
      <c r="BK74" s="290"/>
      <c r="BL74" s="290"/>
      <c r="BM74" s="290"/>
      <c r="BN74" s="290"/>
      <c r="BO74" s="290"/>
    </row>
    <row r="75" spans="4:67" x14ac:dyDescent="0.25">
      <c r="D75" s="67"/>
      <c r="H75" s="67"/>
      <c r="L75" s="67"/>
      <c r="P75" s="67"/>
      <c r="T75" s="67"/>
      <c r="X75" s="67"/>
      <c r="AB75" s="67"/>
      <c r="AF75" s="67"/>
      <c r="AK75" s="296"/>
      <c r="AO75" s="296"/>
      <c r="AS75" s="296"/>
      <c r="AW75" s="347"/>
      <c r="AX75" s="347"/>
      <c r="BA75" s="347"/>
      <c r="BB75" s="347"/>
      <c r="BC75" s="347"/>
      <c r="BD75" s="347"/>
      <c r="BE75" s="347"/>
      <c r="BF75" s="347"/>
      <c r="BG75" s="347"/>
      <c r="BH75" s="347"/>
      <c r="BI75" s="290"/>
      <c r="BJ75" s="290"/>
      <c r="BK75" s="290"/>
      <c r="BL75" s="290"/>
      <c r="BM75" s="290"/>
      <c r="BN75" s="290"/>
      <c r="BO75" s="290"/>
    </row>
    <row r="76" spans="4:67" x14ac:dyDescent="0.25">
      <c r="D76" s="67"/>
      <c r="H76" s="67"/>
      <c r="L76" s="67"/>
      <c r="P76" s="67"/>
      <c r="T76" s="67"/>
      <c r="X76" s="67"/>
      <c r="AB76" s="67"/>
      <c r="AF76" s="67"/>
      <c r="AK76" s="296"/>
      <c r="AO76" s="296"/>
      <c r="AS76" s="296"/>
      <c r="AW76" s="347"/>
      <c r="AX76" s="347"/>
      <c r="BA76" s="347"/>
      <c r="BB76" s="347"/>
      <c r="BC76" s="347"/>
      <c r="BD76" s="347"/>
      <c r="BE76" s="347"/>
      <c r="BF76" s="347"/>
      <c r="BG76" s="347"/>
      <c r="BH76" s="347"/>
      <c r="BI76" s="290"/>
      <c r="BJ76" s="290"/>
      <c r="BK76" s="290"/>
      <c r="BL76" s="290"/>
      <c r="BM76" s="290"/>
      <c r="BN76" s="290"/>
      <c r="BO76" s="290"/>
    </row>
    <row r="77" spans="4:67" x14ac:dyDescent="0.25">
      <c r="D77" s="67"/>
      <c r="H77" s="67"/>
      <c r="L77" s="67"/>
      <c r="P77" s="67"/>
      <c r="T77" s="67"/>
      <c r="X77" s="67"/>
      <c r="AB77" s="67"/>
      <c r="AF77" s="67"/>
      <c r="AK77" s="296"/>
      <c r="AO77" s="296"/>
      <c r="AS77" s="296"/>
      <c r="AW77" s="347"/>
      <c r="AX77" s="347"/>
      <c r="BA77" s="347"/>
      <c r="BB77" s="347"/>
      <c r="BC77" s="347"/>
      <c r="BD77" s="347"/>
      <c r="BE77" s="347"/>
      <c r="BF77" s="347"/>
      <c r="BG77" s="347"/>
      <c r="BH77" s="347"/>
      <c r="BI77" s="290"/>
      <c r="BJ77" s="290"/>
      <c r="BK77" s="290"/>
      <c r="BL77" s="290"/>
      <c r="BM77" s="290"/>
      <c r="BN77" s="290"/>
      <c r="BO77" s="290"/>
    </row>
    <row r="78" spans="4:67" x14ac:dyDescent="0.25">
      <c r="D78" s="67"/>
      <c r="H78" s="67"/>
      <c r="L78" s="67"/>
      <c r="P78" s="67"/>
      <c r="T78" s="67"/>
      <c r="X78" s="67"/>
      <c r="AB78" s="67"/>
      <c r="AF78" s="67"/>
      <c r="AK78" s="296"/>
      <c r="AO78" s="296"/>
      <c r="AS78" s="296"/>
      <c r="AW78" s="347"/>
      <c r="AX78" s="347"/>
      <c r="BA78" s="347"/>
      <c r="BB78" s="347"/>
      <c r="BC78" s="347"/>
      <c r="BD78" s="347"/>
      <c r="BE78" s="347"/>
      <c r="BF78" s="347"/>
      <c r="BG78" s="347"/>
      <c r="BH78" s="347"/>
      <c r="BI78" s="290"/>
      <c r="BJ78" s="290"/>
      <c r="BK78" s="290"/>
      <c r="BL78" s="290"/>
      <c r="BM78" s="290"/>
      <c r="BN78" s="290"/>
      <c r="BO78" s="290"/>
    </row>
    <row r="79" spans="4:67" x14ac:dyDescent="0.25">
      <c r="D79" s="67"/>
      <c r="H79" s="67"/>
      <c r="L79" s="67"/>
      <c r="P79" s="67"/>
      <c r="T79" s="67"/>
      <c r="X79" s="67"/>
      <c r="AB79" s="67"/>
      <c r="AF79" s="67"/>
      <c r="AK79" s="296"/>
      <c r="AO79" s="296"/>
      <c r="AS79" s="296"/>
      <c r="AW79" s="347"/>
      <c r="AX79" s="347"/>
      <c r="BA79" s="347"/>
      <c r="BB79" s="347"/>
      <c r="BC79" s="347"/>
      <c r="BD79" s="347"/>
      <c r="BE79" s="347"/>
      <c r="BF79" s="347"/>
      <c r="BG79" s="347"/>
      <c r="BH79" s="347"/>
      <c r="BI79" s="290"/>
      <c r="BJ79" s="290"/>
      <c r="BK79" s="290"/>
      <c r="BL79" s="290"/>
      <c r="BM79" s="290"/>
      <c r="BN79" s="290"/>
      <c r="BO79" s="290"/>
    </row>
    <row r="80" spans="4:67" x14ac:dyDescent="0.25">
      <c r="D80" s="67"/>
      <c r="H80" s="67"/>
      <c r="L80" s="67"/>
      <c r="P80" s="67"/>
      <c r="T80" s="67"/>
      <c r="X80" s="67"/>
      <c r="AB80" s="67"/>
      <c r="AF80" s="67"/>
      <c r="AK80" s="296"/>
      <c r="AO80" s="296"/>
      <c r="AS80" s="296"/>
      <c r="AW80" s="347"/>
      <c r="AX80" s="347"/>
      <c r="BA80" s="347"/>
      <c r="BB80" s="347"/>
      <c r="BC80" s="347"/>
      <c r="BD80" s="347"/>
      <c r="BE80" s="347"/>
      <c r="BF80" s="347"/>
      <c r="BG80" s="347"/>
      <c r="BH80" s="347"/>
      <c r="BI80" s="290"/>
      <c r="BJ80" s="290"/>
      <c r="BK80" s="290"/>
      <c r="BL80" s="290"/>
      <c r="BM80" s="290"/>
      <c r="BN80" s="290"/>
      <c r="BO80" s="290"/>
    </row>
    <row r="81" spans="4:67" x14ac:dyDescent="0.25">
      <c r="D81" s="67"/>
      <c r="H81" s="67"/>
      <c r="L81" s="67"/>
      <c r="P81" s="67"/>
      <c r="T81" s="67"/>
      <c r="X81" s="67"/>
      <c r="AB81" s="67"/>
      <c r="AF81" s="67"/>
      <c r="AK81" s="296"/>
      <c r="AO81" s="296"/>
      <c r="AS81" s="296"/>
      <c r="AW81" s="347"/>
      <c r="AX81" s="347"/>
      <c r="BA81" s="347"/>
      <c r="BB81" s="347"/>
      <c r="BC81" s="347"/>
      <c r="BD81" s="347"/>
      <c r="BE81" s="347"/>
      <c r="BF81" s="347"/>
      <c r="BG81" s="347"/>
      <c r="BH81" s="347"/>
      <c r="BI81" s="290"/>
      <c r="BJ81" s="290"/>
      <c r="BK81" s="290"/>
      <c r="BL81" s="290"/>
      <c r="BM81" s="290"/>
      <c r="BN81" s="290"/>
      <c r="BO81" s="290"/>
    </row>
    <row r="82" spans="4:67" x14ac:dyDescent="0.25">
      <c r="D82" s="67"/>
      <c r="H82" s="67"/>
      <c r="L82" s="67"/>
      <c r="P82" s="67"/>
      <c r="T82" s="67"/>
      <c r="X82" s="67"/>
      <c r="AB82" s="67"/>
      <c r="AF82" s="67"/>
      <c r="AK82" s="296"/>
      <c r="AO82" s="296"/>
      <c r="AS82" s="296"/>
      <c r="AW82" s="347"/>
      <c r="AX82" s="347"/>
      <c r="BA82" s="347"/>
      <c r="BB82" s="347"/>
      <c r="BC82" s="347"/>
      <c r="BD82" s="347"/>
      <c r="BE82" s="347"/>
      <c r="BF82" s="347"/>
      <c r="BG82" s="347"/>
      <c r="BH82" s="347"/>
      <c r="BI82" s="290"/>
      <c r="BJ82" s="290"/>
      <c r="BK82" s="290"/>
      <c r="BL82" s="290"/>
      <c r="BM82" s="290"/>
      <c r="BN82" s="290"/>
      <c r="BO82" s="290"/>
    </row>
    <row r="83" spans="4:67" x14ac:dyDescent="0.25">
      <c r="D83" s="67"/>
      <c r="H83" s="67"/>
      <c r="L83" s="67"/>
      <c r="P83" s="67"/>
      <c r="T83" s="67"/>
      <c r="X83" s="67"/>
      <c r="AB83" s="67"/>
      <c r="AF83" s="67"/>
      <c r="AK83" s="296"/>
      <c r="AO83" s="296"/>
      <c r="AS83" s="296"/>
      <c r="AW83" s="347"/>
      <c r="AX83" s="347"/>
      <c r="BA83" s="347"/>
      <c r="BB83" s="347"/>
      <c r="BC83" s="347"/>
      <c r="BD83" s="347"/>
      <c r="BE83" s="347"/>
      <c r="BF83" s="347"/>
      <c r="BG83" s="347"/>
      <c r="BH83" s="347"/>
      <c r="BI83" s="290"/>
      <c r="BJ83" s="290"/>
      <c r="BK83" s="290"/>
      <c r="BL83" s="290"/>
      <c r="BM83" s="290"/>
      <c r="BN83" s="290"/>
      <c r="BO83" s="290"/>
    </row>
    <row r="84" spans="4:67" x14ac:dyDescent="0.25">
      <c r="D84" s="67"/>
      <c r="H84" s="67"/>
      <c r="L84" s="67"/>
      <c r="P84" s="67"/>
      <c r="T84" s="67"/>
      <c r="X84" s="67"/>
      <c r="AB84" s="67"/>
      <c r="AF84" s="67"/>
      <c r="AK84" s="296"/>
      <c r="AO84" s="296"/>
      <c r="AS84" s="296"/>
      <c r="AW84" s="347"/>
      <c r="AX84" s="347"/>
      <c r="BA84" s="347"/>
      <c r="BB84" s="347"/>
      <c r="BC84" s="347"/>
      <c r="BD84" s="347"/>
      <c r="BE84" s="347"/>
      <c r="BF84" s="347"/>
      <c r="BG84" s="347"/>
      <c r="BH84" s="347"/>
      <c r="BI84" s="290"/>
      <c r="BJ84" s="290"/>
      <c r="BK84" s="290"/>
      <c r="BL84" s="290"/>
      <c r="BM84" s="290"/>
      <c r="BN84" s="290"/>
      <c r="BO84" s="290"/>
    </row>
    <row r="85" spans="4:67" x14ac:dyDescent="0.25">
      <c r="D85" s="67"/>
      <c r="H85" s="67"/>
      <c r="L85" s="67"/>
      <c r="P85" s="67"/>
      <c r="T85" s="67"/>
      <c r="X85" s="67"/>
      <c r="AB85" s="67"/>
      <c r="AF85" s="67"/>
      <c r="AK85" s="296"/>
      <c r="AO85" s="296"/>
      <c r="AS85" s="296"/>
      <c r="AW85" s="347"/>
      <c r="AX85" s="347"/>
      <c r="BA85" s="347"/>
      <c r="BB85" s="347"/>
      <c r="BC85" s="347"/>
      <c r="BD85" s="347"/>
      <c r="BE85" s="347"/>
      <c r="BF85" s="347"/>
      <c r="BG85" s="347"/>
      <c r="BH85" s="347"/>
      <c r="BI85" s="290"/>
      <c r="BJ85" s="290"/>
      <c r="BK85" s="290"/>
      <c r="BL85" s="290"/>
      <c r="BM85" s="290"/>
      <c r="BN85" s="290"/>
      <c r="BO85" s="290"/>
    </row>
    <row r="86" spans="4:67" x14ac:dyDescent="0.25">
      <c r="D86" s="67"/>
      <c r="H86" s="67"/>
      <c r="L86" s="67"/>
      <c r="P86" s="67"/>
      <c r="T86" s="67"/>
      <c r="X86" s="67"/>
      <c r="AB86" s="67"/>
      <c r="AF86" s="67"/>
      <c r="AK86" s="296"/>
      <c r="AO86" s="296"/>
      <c r="AS86" s="296"/>
      <c r="AW86" s="347"/>
      <c r="AX86" s="347"/>
      <c r="BA86" s="347"/>
      <c r="BB86" s="347"/>
      <c r="BC86" s="347"/>
      <c r="BD86" s="347"/>
      <c r="BE86" s="347"/>
      <c r="BF86" s="347"/>
      <c r="BG86" s="347"/>
      <c r="BH86" s="347"/>
      <c r="BI86" s="290"/>
      <c r="BJ86" s="290"/>
      <c r="BK86" s="290"/>
      <c r="BL86" s="290"/>
      <c r="BM86" s="290"/>
      <c r="BN86" s="290"/>
      <c r="BO86" s="290"/>
    </row>
    <row r="87" spans="4:67" x14ac:dyDescent="0.25">
      <c r="D87" s="67"/>
      <c r="H87" s="67"/>
      <c r="L87" s="67"/>
      <c r="P87" s="67"/>
      <c r="T87" s="67"/>
      <c r="X87" s="67"/>
      <c r="AB87" s="67"/>
      <c r="AF87" s="67"/>
      <c r="AK87" s="296"/>
      <c r="AO87" s="296"/>
      <c r="AS87" s="296"/>
      <c r="AW87" s="347"/>
      <c r="AX87" s="347"/>
      <c r="BA87" s="347"/>
      <c r="BB87" s="347"/>
      <c r="BC87" s="347"/>
      <c r="BD87" s="347"/>
      <c r="BE87" s="347"/>
      <c r="BF87" s="347"/>
      <c r="BG87" s="347"/>
      <c r="BH87" s="347"/>
      <c r="BI87" s="290"/>
      <c r="BJ87" s="290"/>
      <c r="BK87" s="290"/>
      <c r="BL87" s="290"/>
      <c r="BM87" s="290"/>
      <c r="BN87" s="290"/>
      <c r="BO87" s="290"/>
    </row>
    <row r="88" spans="4:67" x14ac:dyDescent="0.25">
      <c r="D88" s="67"/>
      <c r="H88" s="67"/>
      <c r="L88" s="67"/>
      <c r="P88" s="67"/>
      <c r="T88" s="67"/>
      <c r="X88" s="67"/>
      <c r="AB88" s="67"/>
      <c r="AF88" s="67"/>
      <c r="AK88" s="296"/>
      <c r="AO88" s="296"/>
      <c r="AS88" s="296"/>
      <c r="AW88" s="347"/>
      <c r="AX88" s="347"/>
      <c r="BA88" s="347"/>
      <c r="BB88" s="347"/>
      <c r="BC88" s="347"/>
      <c r="BD88" s="347"/>
      <c r="BE88" s="347"/>
      <c r="BF88" s="347"/>
      <c r="BG88" s="347"/>
      <c r="BH88" s="347"/>
      <c r="BI88" s="290"/>
      <c r="BJ88" s="290"/>
      <c r="BK88" s="290"/>
      <c r="BL88" s="290"/>
      <c r="BM88" s="290"/>
      <c r="BN88" s="290"/>
      <c r="BO88" s="290"/>
    </row>
    <row r="89" spans="4:67" x14ac:dyDescent="0.25">
      <c r="D89" s="67"/>
      <c r="H89" s="67"/>
      <c r="L89" s="67"/>
      <c r="P89" s="67"/>
      <c r="T89" s="67"/>
      <c r="X89" s="67"/>
      <c r="AB89" s="67"/>
      <c r="AF89" s="67"/>
      <c r="AK89" s="296"/>
      <c r="AO89" s="296"/>
      <c r="AS89" s="296"/>
      <c r="AW89" s="347"/>
      <c r="AX89" s="347"/>
      <c r="BA89" s="347"/>
      <c r="BB89" s="347"/>
      <c r="BC89" s="347"/>
      <c r="BD89" s="347"/>
      <c r="BE89" s="347"/>
      <c r="BF89" s="347"/>
      <c r="BG89" s="347"/>
      <c r="BH89" s="347"/>
      <c r="BI89" s="290"/>
      <c r="BJ89" s="290"/>
      <c r="BK89" s="290"/>
      <c r="BL89" s="290"/>
      <c r="BM89" s="290"/>
      <c r="BN89" s="290"/>
      <c r="BO89" s="290"/>
    </row>
    <row r="90" spans="4:67" x14ac:dyDescent="0.25">
      <c r="D90" s="67"/>
      <c r="H90" s="67"/>
      <c r="L90" s="67"/>
      <c r="P90" s="67"/>
      <c r="T90" s="67"/>
      <c r="X90" s="67"/>
      <c r="AB90" s="67"/>
      <c r="AF90" s="67"/>
      <c r="AK90" s="296"/>
      <c r="AO90" s="296"/>
      <c r="AS90" s="296"/>
      <c r="AW90" s="347"/>
      <c r="AX90" s="347"/>
      <c r="BA90" s="347"/>
      <c r="BB90" s="347"/>
      <c r="BC90" s="347"/>
      <c r="BD90" s="347"/>
      <c r="BE90" s="347"/>
      <c r="BF90" s="347"/>
      <c r="BG90" s="347"/>
      <c r="BH90" s="347"/>
      <c r="BI90" s="290"/>
      <c r="BJ90" s="290"/>
      <c r="BK90" s="290"/>
      <c r="BL90" s="290"/>
      <c r="BM90" s="290"/>
      <c r="BN90" s="290"/>
      <c r="BO90" s="290"/>
    </row>
    <row r="91" spans="4:67" x14ac:dyDescent="0.25">
      <c r="D91" s="67"/>
      <c r="H91" s="67"/>
      <c r="L91" s="67"/>
      <c r="P91" s="67"/>
      <c r="T91" s="67"/>
      <c r="X91" s="67"/>
      <c r="AB91" s="67"/>
      <c r="AF91" s="67"/>
      <c r="AK91" s="296"/>
      <c r="AO91" s="296"/>
      <c r="AS91" s="296"/>
      <c r="AW91" s="347"/>
      <c r="AX91" s="347"/>
      <c r="BA91" s="347"/>
      <c r="BB91" s="347"/>
      <c r="BC91" s="347"/>
      <c r="BD91" s="347"/>
      <c r="BE91" s="347"/>
      <c r="BF91" s="347"/>
      <c r="BG91" s="347"/>
      <c r="BH91" s="347"/>
      <c r="BI91" s="290"/>
      <c r="BJ91" s="290"/>
      <c r="BK91" s="290"/>
      <c r="BL91" s="290"/>
      <c r="BM91" s="290"/>
      <c r="BN91" s="290"/>
      <c r="BO91" s="290"/>
    </row>
    <row r="92" spans="4:67" x14ac:dyDescent="0.25">
      <c r="D92" s="67"/>
      <c r="H92" s="67"/>
      <c r="L92" s="67"/>
      <c r="P92" s="67"/>
      <c r="T92" s="67"/>
      <c r="X92" s="67"/>
      <c r="AB92" s="67"/>
      <c r="AF92" s="67"/>
      <c r="AK92" s="296"/>
      <c r="AO92" s="296"/>
      <c r="AS92" s="296"/>
      <c r="AW92" s="347"/>
      <c r="AX92" s="347"/>
      <c r="BA92" s="347"/>
      <c r="BB92" s="347"/>
      <c r="BC92" s="347"/>
      <c r="BD92" s="347"/>
      <c r="BE92" s="347"/>
      <c r="BF92" s="347"/>
      <c r="BG92" s="347"/>
      <c r="BH92" s="347"/>
      <c r="BI92" s="290"/>
      <c r="BJ92" s="290"/>
      <c r="BK92" s="290"/>
      <c r="BL92" s="290"/>
      <c r="BM92" s="290"/>
      <c r="BN92" s="290"/>
      <c r="BO92" s="290"/>
    </row>
    <row r="93" spans="4:67" x14ac:dyDescent="0.25">
      <c r="D93" s="67"/>
      <c r="H93" s="67"/>
      <c r="L93" s="67"/>
      <c r="P93" s="67"/>
      <c r="T93" s="67"/>
      <c r="X93" s="67"/>
      <c r="AB93" s="67"/>
      <c r="AF93" s="67"/>
      <c r="AK93" s="296"/>
      <c r="AO93" s="296"/>
      <c r="AS93" s="296"/>
      <c r="AW93" s="347"/>
      <c r="AX93" s="347"/>
      <c r="BA93" s="347"/>
      <c r="BB93" s="347"/>
      <c r="BC93" s="347"/>
      <c r="BD93" s="347"/>
      <c r="BE93" s="347"/>
      <c r="BF93" s="347"/>
      <c r="BG93" s="347"/>
      <c r="BH93" s="347"/>
      <c r="BI93" s="290"/>
      <c r="BJ93" s="290"/>
      <c r="BK93" s="290"/>
      <c r="BL93" s="290"/>
      <c r="BM93" s="290"/>
      <c r="BN93" s="290"/>
      <c r="BO93" s="290"/>
    </row>
    <row r="94" spans="4:67" x14ac:dyDescent="0.25">
      <c r="D94" s="67"/>
      <c r="H94" s="67"/>
      <c r="L94" s="67"/>
      <c r="P94" s="67"/>
      <c r="T94" s="67"/>
      <c r="X94" s="67"/>
      <c r="AB94" s="67"/>
      <c r="AF94" s="67"/>
      <c r="AK94" s="296"/>
      <c r="AO94" s="296"/>
      <c r="AS94" s="296"/>
      <c r="AW94" s="347"/>
      <c r="AX94" s="347"/>
      <c r="BA94" s="347"/>
      <c r="BB94" s="347"/>
      <c r="BC94" s="347"/>
      <c r="BD94" s="347"/>
      <c r="BE94" s="347"/>
      <c r="BF94" s="347"/>
      <c r="BG94" s="347"/>
      <c r="BH94" s="347"/>
      <c r="BI94" s="290"/>
      <c r="BJ94" s="290"/>
      <c r="BK94" s="290"/>
      <c r="BL94" s="290"/>
      <c r="BM94" s="290"/>
      <c r="BN94" s="290"/>
      <c r="BO94" s="290"/>
    </row>
    <row r="95" spans="4:67" x14ac:dyDescent="0.25">
      <c r="D95" s="67"/>
      <c r="H95" s="67"/>
      <c r="L95" s="67"/>
      <c r="P95" s="67"/>
      <c r="T95" s="67"/>
      <c r="X95" s="67"/>
      <c r="AB95" s="67"/>
      <c r="AF95" s="67"/>
      <c r="AK95" s="296"/>
      <c r="AO95" s="296"/>
      <c r="AS95" s="296"/>
      <c r="AW95" s="347"/>
      <c r="AX95" s="347"/>
      <c r="BA95" s="347"/>
      <c r="BB95" s="347"/>
      <c r="BC95" s="347"/>
      <c r="BD95" s="347"/>
      <c r="BE95" s="347"/>
      <c r="BF95" s="347"/>
      <c r="BG95" s="347"/>
      <c r="BH95" s="347"/>
      <c r="BI95" s="290"/>
      <c r="BJ95" s="290"/>
      <c r="BK95" s="290"/>
      <c r="BL95" s="290"/>
      <c r="BM95" s="290"/>
      <c r="BN95" s="290"/>
      <c r="BO95" s="290"/>
    </row>
    <row r="96" spans="4:67" x14ac:dyDescent="0.25">
      <c r="D96" s="67"/>
      <c r="H96" s="67"/>
      <c r="L96" s="67"/>
      <c r="P96" s="67"/>
      <c r="T96" s="67"/>
      <c r="X96" s="67"/>
      <c r="AB96" s="67"/>
      <c r="AF96" s="67"/>
      <c r="AK96" s="296"/>
      <c r="AO96" s="296"/>
      <c r="AS96" s="296"/>
      <c r="AW96" s="347"/>
      <c r="AX96" s="347"/>
      <c r="BA96" s="347"/>
      <c r="BB96" s="347"/>
      <c r="BC96" s="347"/>
      <c r="BD96" s="347"/>
      <c r="BE96" s="347"/>
      <c r="BF96" s="347"/>
      <c r="BG96" s="347"/>
      <c r="BH96" s="347"/>
      <c r="BI96" s="290"/>
      <c r="BJ96" s="290"/>
      <c r="BK96" s="290"/>
      <c r="BL96" s="290"/>
      <c r="BM96" s="290"/>
      <c r="BN96" s="290"/>
      <c r="BO96" s="290"/>
    </row>
    <row r="97" spans="4:67" x14ac:dyDescent="0.25">
      <c r="D97" s="67"/>
      <c r="H97" s="67"/>
      <c r="L97" s="67"/>
      <c r="P97" s="67"/>
      <c r="T97" s="67"/>
      <c r="X97" s="67"/>
      <c r="AB97" s="67"/>
      <c r="AF97" s="67"/>
      <c r="AK97" s="296"/>
      <c r="AO97" s="296"/>
      <c r="AS97" s="296"/>
      <c r="AW97" s="347"/>
      <c r="AX97" s="347"/>
      <c r="BA97" s="347"/>
      <c r="BB97" s="347"/>
      <c r="BC97" s="347"/>
      <c r="BD97" s="347"/>
      <c r="BE97" s="347"/>
      <c r="BF97" s="347"/>
      <c r="BG97" s="347"/>
      <c r="BH97" s="347"/>
      <c r="BI97" s="290"/>
      <c r="BJ97" s="290"/>
      <c r="BK97" s="290"/>
      <c r="BL97" s="290"/>
      <c r="BM97" s="290"/>
      <c r="BN97" s="290"/>
      <c r="BO97" s="290"/>
    </row>
    <row r="98" spans="4:67" x14ac:dyDescent="0.25">
      <c r="D98" s="67"/>
      <c r="H98" s="67"/>
      <c r="L98" s="67"/>
      <c r="P98" s="67"/>
      <c r="T98" s="67"/>
      <c r="X98" s="67"/>
      <c r="AB98" s="67"/>
      <c r="AF98" s="67"/>
      <c r="AK98" s="296"/>
      <c r="AO98" s="296"/>
      <c r="AS98" s="296"/>
      <c r="AW98" s="347"/>
      <c r="AX98" s="347"/>
      <c r="BA98" s="347"/>
      <c r="BB98" s="347"/>
      <c r="BC98" s="347"/>
      <c r="BD98" s="347"/>
      <c r="BE98" s="347"/>
      <c r="BF98" s="347"/>
      <c r="BG98" s="347"/>
      <c r="BH98" s="347"/>
      <c r="BI98" s="290"/>
      <c r="BJ98" s="290"/>
      <c r="BK98" s="290"/>
      <c r="BL98" s="290"/>
      <c r="BM98" s="290"/>
      <c r="BN98" s="290"/>
      <c r="BO98" s="290"/>
    </row>
    <row r="99" spans="4:67" x14ac:dyDescent="0.25">
      <c r="D99" s="67"/>
      <c r="H99" s="67"/>
      <c r="L99" s="67"/>
      <c r="P99" s="67"/>
      <c r="T99" s="67"/>
      <c r="X99" s="67"/>
      <c r="AB99" s="67"/>
      <c r="AF99" s="67"/>
      <c r="AK99" s="296"/>
      <c r="AO99" s="296"/>
      <c r="AS99" s="296"/>
      <c r="AW99" s="347"/>
      <c r="AX99" s="347"/>
      <c r="BA99" s="347"/>
      <c r="BB99" s="347"/>
      <c r="BC99" s="347"/>
      <c r="BD99" s="347"/>
      <c r="BE99" s="347"/>
      <c r="BF99" s="347"/>
      <c r="BG99" s="347"/>
      <c r="BH99" s="347"/>
      <c r="BI99" s="290"/>
      <c r="BJ99" s="290"/>
      <c r="BK99" s="290"/>
      <c r="BL99" s="290"/>
      <c r="BM99" s="290"/>
      <c r="BN99" s="290"/>
      <c r="BO99" s="290"/>
    </row>
    <row r="100" spans="4:67" x14ac:dyDescent="0.25">
      <c r="D100" s="67"/>
      <c r="H100" s="67"/>
      <c r="L100" s="67"/>
      <c r="P100" s="67"/>
      <c r="T100" s="67"/>
      <c r="X100" s="67"/>
      <c r="AB100" s="67"/>
      <c r="AF100" s="67"/>
      <c r="AK100" s="296"/>
      <c r="AO100" s="296"/>
      <c r="AS100" s="296"/>
      <c r="AW100" s="347"/>
      <c r="AX100" s="347"/>
      <c r="BA100" s="347"/>
      <c r="BB100" s="347"/>
      <c r="BC100" s="347"/>
      <c r="BD100" s="347"/>
      <c r="BE100" s="347"/>
      <c r="BF100" s="347"/>
      <c r="BG100" s="347"/>
      <c r="BH100" s="347"/>
      <c r="BI100" s="290"/>
      <c r="BJ100" s="290"/>
      <c r="BK100" s="290"/>
      <c r="BL100" s="290"/>
      <c r="BM100" s="290"/>
      <c r="BN100" s="290"/>
      <c r="BO100" s="290"/>
    </row>
    <row r="101" spans="4:67" x14ac:dyDescent="0.25">
      <c r="D101" s="67"/>
      <c r="H101" s="67"/>
      <c r="L101" s="67"/>
      <c r="P101" s="67"/>
      <c r="T101" s="67"/>
      <c r="X101" s="67"/>
      <c r="AB101" s="67"/>
      <c r="AF101" s="67"/>
      <c r="AK101" s="296"/>
      <c r="AO101" s="296"/>
      <c r="AS101" s="296"/>
      <c r="AW101" s="347"/>
      <c r="AX101" s="347"/>
      <c r="BA101" s="347"/>
      <c r="BB101" s="347"/>
      <c r="BC101" s="347"/>
      <c r="BD101" s="347"/>
      <c r="BE101" s="347"/>
      <c r="BF101" s="347"/>
      <c r="BG101" s="347"/>
      <c r="BH101" s="347"/>
      <c r="BI101" s="290"/>
      <c r="BJ101" s="290"/>
      <c r="BK101" s="290"/>
      <c r="BL101" s="290"/>
      <c r="BM101" s="290"/>
      <c r="BN101" s="290"/>
      <c r="BO101" s="290"/>
    </row>
    <row r="102" spans="4:67" x14ac:dyDescent="0.25">
      <c r="D102" s="67"/>
      <c r="H102" s="67"/>
      <c r="L102" s="67"/>
      <c r="P102" s="67"/>
      <c r="T102" s="67"/>
      <c r="X102" s="67"/>
      <c r="AB102" s="67"/>
      <c r="AF102" s="67"/>
      <c r="AK102" s="296"/>
      <c r="AO102" s="296"/>
      <c r="AS102" s="296"/>
      <c r="AW102" s="347"/>
      <c r="AX102" s="347"/>
      <c r="BA102" s="347"/>
      <c r="BB102" s="347"/>
      <c r="BC102" s="347"/>
      <c r="BD102" s="347"/>
      <c r="BE102" s="347"/>
      <c r="BF102" s="347"/>
      <c r="BG102" s="347"/>
      <c r="BH102" s="347"/>
      <c r="BI102" s="290"/>
      <c r="BJ102" s="290"/>
      <c r="BK102" s="290"/>
      <c r="BL102" s="290"/>
      <c r="BM102" s="290"/>
      <c r="BN102" s="290"/>
      <c r="BO102" s="290"/>
    </row>
    <row r="103" spans="4:67" x14ac:dyDescent="0.25">
      <c r="D103" s="67"/>
      <c r="H103" s="67"/>
      <c r="L103" s="67"/>
      <c r="P103" s="67"/>
      <c r="T103" s="67"/>
      <c r="X103" s="67"/>
      <c r="AB103" s="67"/>
      <c r="AF103" s="67"/>
      <c r="AK103" s="296"/>
      <c r="AO103" s="296"/>
      <c r="AS103" s="296"/>
      <c r="AW103" s="347"/>
      <c r="AX103" s="347"/>
      <c r="BA103" s="347"/>
      <c r="BB103" s="347"/>
      <c r="BC103" s="347"/>
      <c r="BD103" s="347"/>
      <c r="BE103" s="347"/>
      <c r="BF103" s="347"/>
      <c r="BG103" s="347"/>
      <c r="BH103" s="347"/>
      <c r="BI103" s="290"/>
      <c r="BJ103" s="290"/>
      <c r="BK103" s="290"/>
      <c r="BL103" s="290"/>
      <c r="BM103" s="290"/>
      <c r="BN103" s="290"/>
      <c r="BO103" s="290"/>
    </row>
    <row r="104" spans="4:67" x14ac:dyDescent="0.25">
      <c r="D104" s="67"/>
      <c r="H104" s="67"/>
      <c r="L104" s="67"/>
      <c r="P104" s="67"/>
      <c r="T104" s="67"/>
      <c r="X104" s="67"/>
      <c r="AB104" s="67"/>
      <c r="AF104" s="67"/>
      <c r="AK104" s="296"/>
      <c r="AO104" s="296"/>
      <c r="AS104" s="296"/>
      <c r="AW104" s="347"/>
      <c r="AX104" s="347"/>
      <c r="BA104" s="347"/>
      <c r="BB104" s="347"/>
      <c r="BC104" s="347"/>
      <c r="BD104" s="347"/>
      <c r="BE104" s="347"/>
      <c r="BF104" s="347"/>
      <c r="BG104" s="347"/>
      <c r="BH104" s="347"/>
      <c r="BI104" s="290"/>
      <c r="BJ104" s="290"/>
      <c r="BK104" s="290"/>
      <c r="BL104" s="290"/>
      <c r="BM104" s="290"/>
      <c r="BN104" s="290"/>
      <c r="BO104" s="290"/>
    </row>
    <row r="105" spans="4:67" x14ac:dyDescent="0.25">
      <c r="D105" s="67"/>
      <c r="H105" s="67"/>
      <c r="L105" s="67"/>
      <c r="P105" s="67"/>
      <c r="T105" s="67"/>
      <c r="X105" s="67"/>
      <c r="AB105" s="67"/>
      <c r="AF105" s="67"/>
      <c r="AK105" s="296"/>
      <c r="AO105" s="296"/>
      <c r="AS105" s="296"/>
      <c r="AW105" s="347"/>
      <c r="AX105" s="347"/>
      <c r="BA105" s="347"/>
      <c r="BB105" s="347"/>
      <c r="BC105" s="347"/>
      <c r="BD105" s="347"/>
      <c r="BE105" s="347"/>
      <c r="BF105" s="347"/>
      <c r="BG105" s="347"/>
      <c r="BH105" s="347"/>
      <c r="BI105" s="290"/>
      <c r="BJ105" s="290"/>
      <c r="BK105" s="290"/>
      <c r="BL105" s="290"/>
      <c r="BM105" s="290"/>
      <c r="BN105" s="290"/>
      <c r="BO105" s="290"/>
    </row>
    <row r="106" spans="4:67" x14ac:dyDescent="0.25">
      <c r="D106" s="67"/>
      <c r="H106" s="67"/>
      <c r="L106" s="67"/>
      <c r="P106" s="67"/>
      <c r="T106" s="67"/>
      <c r="X106" s="67"/>
      <c r="AB106" s="67"/>
      <c r="AF106" s="67"/>
      <c r="AK106" s="296"/>
      <c r="AO106" s="296"/>
      <c r="AS106" s="296"/>
      <c r="AW106" s="347"/>
      <c r="AX106" s="347"/>
      <c r="BA106" s="347"/>
      <c r="BB106" s="347"/>
      <c r="BC106" s="347"/>
      <c r="BD106" s="347"/>
      <c r="BE106" s="347"/>
      <c r="BF106" s="347"/>
      <c r="BG106" s="347"/>
      <c r="BH106" s="347"/>
      <c r="BI106" s="290"/>
      <c r="BJ106" s="290"/>
      <c r="BK106" s="290"/>
      <c r="BL106" s="290"/>
      <c r="BM106" s="290"/>
      <c r="BN106" s="290"/>
      <c r="BO106" s="290"/>
    </row>
    <row r="107" spans="4:67" x14ac:dyDescent="0.25">
      <c r="D107" s="67"/>
      <c r="H107" s="67"/>
      <c r="L107" s="67"/>
      <c r="P107" s="67"/>
      <c r="T107" s="67"/>
      <c r="X107" s="67"/>
      <c r="AB107" s="67"/>
      <c r="AF107" s="67"/>
      <c r="AK107" s="296"/>
      <c r="AO107" s="296"/>
      <c r="AS107" s="296"/>
      <c r="AW107" s="347"/>
      <c r="AX107" s="347"/>
      <c r="BA107" s="347"/>
      <c r="BB107" s="347"/>
      <c r="BC107" s="347"/>
      <c r="BD107" s="347"/>
      <c r="BE107" s="347"/>
      <c r="BF107" s="347"/>
      <c r="BG107" s="347"/>
      <c r="BH107" s="347"/>
      <c r="BI107" s="290"/>
      <c r="BJ107" s="290"/>
      <c r="BK107" s="290"/>
      <c r="BL107" s="290"/>
      <c r="BM107" s="290"/>
      <c r="BN107" s="290"/>
      <c r="BO107" s="290"/>
    </row>
    <row r="108" spans="4:67" x14ac:dyDescent="0.25">
      <c r="D108" s="67"/>
      <c r="H108" s="67"/>
      <c r="L108" s="67"/>
      <c r="P108" s="67"/>
      <c r="T108" s="67"/>
      <c r="X108" s="67"/>
      <c r="AB108" s="67"/>
      <c r="AF108" s="67"/>
      <c r="AK108" s="296"/>
      <c r="AO108" s="296"/>
      <c r="AS108" s="296"/>
      <c r="AW108" s="347"/>
      <c r="AX108" s="347"/>
      <c r="BA108" s="347"/>
      <c r="BB108" s="347"/>
      <c r="BC108" s="347"/>
      <c r="BD108" s="347"/>
      <c r="BE108" s="347"/>
      <c r="BF108" s="347"/>
      <c r="BG108" s="347"/>
      <c r="BH108" s="347"/>
      <c r="BI108" s="290"/>
      <c r="BJ108" s="290"/>
      <c r="BK108" s="290"/>
      <c r="BL108" s="290"/>
      <c r="BM108" s="290"/>
      <c r="BN108" s="290"/>
      <c r="BO108" s="290"/>
    </row>
    <row r="109" spans="4:67" x14ac:dyDescent="0.25">
      <c r="D109" s="67"/>
      <c r="H109" s="67"/>
      <c r="L109" s="67"/>
      <c r="P109" s="67"/>
      <c r="T109" s="67"/>
      <c r="X109" s="67"/>
      <c r="AB109" s="67"/>
      <c r="AF109" s="67"/>
      <c r="AK109" s="296"/>
      <c r="AO109" s="296"/>
      <c r="AS109" s="296"/>
      <c r="AW109" s="347"/>
      <c r="AX109" s="347"/>
      <c r="BA109" s="347"/>
      <c r="BB109" s="347"/>
      <c r="BC109" s="347"/>
      <c r="BD109" s="347"/>
      <c r="BE109" s="347"/>
      <c r="BF109" s="347"/>
      <c r="BG109" s="347"/>
      <c r="BH109" s="347"/>
      <c r="BI109" s="290"/>
      <c r="BJ109" s="290"/>
      <c r="BK109" s="290"/>
      <c r="BL109" s="290"/>
      <c r="BM109" s="290"/>
      <c r="BN109" s="290"/>
      <c r="BO109" s="290"/>
    </row>
    <row r="110" spans="4:67" x14ac:dyDescent="0.25">
      <c r="D110" s="67"/>
      <c r="H110" s="67"/>
      <c r="L110" s="67"/>
      <c r="P110" s="67"/>
      <c r="T110" s="67"/>
      <c r="X110" s="67"/>
      <c r="AB110" s="67"/>
      <c r="AF110" s="67"/>
      <c r="AK110" s="296"/>
      <c r="AO110" s="296"/>
      <c r="AS110" s="296"/>
      <c r="AW110" s="347"/>
      <c r="AX110" s="347"/>
      <c r="BA110" s="347"/>
      <c r="BB110" s="347"/>
      <c r="BC110" s="347"/>
      <c r="BD110" s="347"/>
      <c r="BE110" s="347"/>
      <c r="BF110" s="347"/>
      <c r="BG110" s="347"/>
      <c r="BH110" s="347"/>
      <c r="BI110" s="290"/>
      <c r="BJ110" s="290"/>
      <c r="BK110" s="290"/>
      <c r="BL110" s="290"/>
      <c r="BM110" s="290"/>
      <c r="BN110" s="290"/>
      <c r="BO110" s="290"/>
    </row>
    <row r="111" spans="4:67" x14ac:dyDescent="0.25">
      <c r="D111" s="67"/>
      <c r="H111" s="67"/>
      <c r="L111" s="67"/>
      <c r="P111" s="67"/>
      <c r="T111" s="67"/>
      <c r="X111" s="67"/>
      <c r="AB111" s="67"/>
      <c r="AF111" s="67"/>
      <c r="AK111" s="296"/>
      <c r="AO111" s="296"/>
      <c r="AS111" s="296"/>
      <c r="AW111" s="347"/>
      <c r="AX111" s="347"/>
      <c r="BA111" s="347"/>
      <c r="BB111" s="347"/>
      <c r="BC111" s="347"/>
      <c r="BD111" s="347"/>
      <c r="BE111" s="347"/>
      <c r="BF111" s="347"/>
      <c r="BG111" s="347"/>
      <c r="BH111" s="347"/>
      <c r="BI111" s="290"/>
      <c r="BJ111" s="290"/>
      <c r="BK111" s="290"/>
      <c r="BL111" s="290"/>
      <c r="BM111" s="290"/>
      <c r="BN111" s="290"/>
      <c r="BO111" s="290"/>
    </row>
    <row r="112" spans="4:67" x14ac:dyDescent="0.25">
      <c r="D112" s="67"/>
      <c r="H112" s="67"/>
      <c r="L112" s="67"/>
      <c r="P112" s="67"/>
      <c r="T112" s="67"/>
      <c r="X112" s="67"/>
      <c r="AB112" s="67"/>
      <c r="AF112" s="67"/>
      <c r="AK112" s="296"/>
      <c r="AO112" s="296"/>
      <c r="AS112" s="296"/>
      <c r="AW112" s="347"/>
      <c r="AX112" s="347"/>
      <c r="BA112" s="347"/>
      <c r="BB112" s="347"/>
      <c r="BC112" s="347"/>
      <c r="BD112" s="347"/>
      <c r="BE112" s="347"/>
      <c r="BF112" s="347"/>
      <c r="BG112" s="347"/>
      <c r="BH112" s="347"/>
      <c r="BI112" s="290"/>
      <c r="BJ112" s="290"/>
      <c r="BK112" s="290"/>
      <c r="BL112" s="290"/>
      <c r="BM112" s="290"/>
      <c r="BN112" s="290"/>
      <c r="BO112" s="290"/>
    </row>
    <row r="113" spans="4:67" x14ac:dyDescent="0.25">
      <c r="D113" s="67"/>
      <c r="H113" s="67"/>
      <c r="L113" s="67"/>
      <c r="P113" s="67"/>
      <c r="T113" s="67"/>
      <c r="X113" s="67"/>
      <c r="AB113" s="67"/>
      <c r="AF113" s="67"/>
      <c r="AK113" s="296"/>
      <c r="AO113" s="296"/>
      <c r="AS113" s="296"/>
      <c r="AW113" s="347"/>
      <c r="AX113" s="347"/>
      <c r="BA113" s="347"/>
      <c r="BB113" s="347"/>
      <c r="BC113" s="347"/>
      <c r="BD113" s="347"/>
      <c r="BE113" s="347"/>
      <c r="BF113" s="347"/>
      <c r="BG113" s="347"/>
      <c r="BH113" s="347"/>
      <c r="BI113" s="290"/>
      <c r="BJ113" s="290"/>
      <c r="BK113" s="290"/>
      <c r="BL113" s="290"/>
      <c r="BM113" s="290"/>
      <c r="BN113" s="290"/>
      <c r="BO113" s="290"/>
    </row>
    <row r="114" spans="4:67" x14ac:dyDescent="0.25">
      <c r="D114" s="67"/>
      <c r="H114" s="67"/>
      <c r="L114" s="67"/>
      <c r="P114" s="67"/>
      <c r="T114" s="67"/>
      <c r="X114" s="67"/>
      <c r="AB114" s="67"/>
      <c r="AF114" s="67"/>
      <c r="AK114" s="296"/>
      <c r="AO114" s="296"/>
      <c r="AS114" s="296"/>
      <c r="AW114" s="347"/>
      <c r="AX114" s="347"/>
      <c r="BA114" s="347"/>
      <c r="BB114" s="347"/>
      <c r="BC114" s="347"/>
      <c r="BD114" s="347"/>
      <c r="BE114" s="347"/>
      <c r="BF114" s="347"/>
      <c r="BG114" s="347"/>
      <c r="BH114" s="347"/>
      <c r="BI114" s="290"/>
      <c r="BJ114" s="290"/>
      <c r="BK114" s="290"/>
      <c r="BL114" s="290"/>
      <c r="BM114" s="290"/>
      <c r="BN114" s="290"/>
      <c r="BO114" s="290"/>
    </row>
    <row r="115" spans="4:67" x14ac:dyDescent="0.25">
      <c r="D115" s="67"/>
      <c r="H115" s="67"/>
      <c r="L115" s="67"/>
      <c r="P115" s="67"/>
      <c r="T115" s="67"/>
      <c r="X115" s="67"/>
      <c r="AB115" s="67"/>
      <c r="AF115" s="67"/>
      <c r="AK115" s="296"/>
      <c r="AO115" s="296"/>
      <c r="AS115" s="296"/>
      <c r="AW115" s="347"/>
      <c r="AX115" s="347"/>
      <c r="BA115" s="347"/>
      <c r="BB115" s="347"/>
      <c r="BC115" s="347"/>
      <c r="BD115" s="347"/>
      <c r="BE115" s="347"/>
      <c r="BF115" s="347"/>
      <c r="BG115" s="347"/>
      <c r="BH115" s="347"/>
      <c r="BI115" s="290"/>
      <c r="BJ115" s="290"/>
      <c r="BK115" s="290"/>
      <c r="BL115" s="290"/>
      <c r="BM115" s="290"/>
      <c r="BN115" s="290"/>
      <c r="BO115" s="290"/>
    </row>
    <row r="116" spans="4:67" x14ac:dyDescent="0.25">
      <c r="D116" s="67"/>
      <c r="H116" s="67"/>
      <c r="L116" s="67"/>
      <c r="P116" s="67"/>
      <c r="T116" s="67"/>
      <c r="X116" s="67"/>
      <c r="AB116" s="67"/>
      <c r="AF116" s="67"/>
      <c r="AK116" s="296"/>
      <c r="AO116" s="296"/>
      <c r="AS116" s="296"/>
      <c r="AW116" s="347"/>
      <c r="AX116" s="347"/>
      <c r="BA116" s="347"/>
      <c r="BB116" s="347"/>
      <c r="BC116" s="347"/>
      <c r="BD116" s="347"/>
      <c r="BE116" s="347"/>
      <c r="BF116" s="347"/>
      <c r="BG116" s="347"/>
      <c r="BH116" s="347"/>
      <c r="BI116" s="290"/>
      <c r="BJ116" s="290"/>
      <c r="BK116" s="290"/>
      <c r="BL116" s="290"/>
      <c r="BM116" s="290"/>
      <c r="BN116" s="290"/>
      <c r="BO116" s="290"/>
    </row>
    <row r="117" spans="4:67" x14ac:dyDescent="0.25">
      <c r="D117" s="67"/>
      <c r="H117" s="67"/>
      <c r="L117" s="67"/>
      <c r="P117" s="67"/>
      <c r="T117" s="67"/>
      <c r="X117" s="67"/>
      <c r="AB117" s="67"/>
      <c r="AF117" s="67"/>
      <c r="AK117" s="296"/>
      <c r="AO117" s="296"/>
      <c r="AS117" s="296"/>
      <c r="AW117" s="347"/>
      <c r="AX117" s="347"/>
      <c r="BA117" s="347"/>
      <c r="BB117" s="347"/>
      <c r="BC117" s="347"/>
      <c r="BD117" s="347"/>
      <c r="BE117" s="347"/>
      <c r="BF117" s="347"/>
      <c r="BG117" s="347"/>
      <c r="BH117" s="347"/>
      <c r="BI117" s="290"/>
      <c r="BJ117" s="290"/>
      <c r="BK117" s="290"/>
      <c r="BL117" s="290"/>
      <c r="BM117" s="290"/>
      <c r="BN117" s="290"/>
      <c r="BO117" s="290"/>
    </row>
    <row r="118" spans="4:67" x14ac:dyDescent="0.25">
      <c r="D118" s="67"/>
      <c r="H118" s="67"/>
      <c r="L118" s="67"/>
      <c r="P118" s="67"/>
      <c r="T118" s="67"/>
      <c r="X118" s="67"/>
      <c r="AB118" s="67"/>
      <c r="AF118" s="67"/>
      <c r="AK118" s="296"/>
      <c r="AO118" s="296"/>
      <c r="AS118" s="296"/>
      <c r="AW118" s="347"/>
      <c r="AX118" s="347"/>
      <c r="BA118" s="347"/>
      <c r="BB118" s="347"/>
      <c r="BC118" s="347"/>
      <c r="BD118" s="347"/>
      <c r="BE118" s="347"/>
      <c r="BF118" s="347"/>
      <c r="BG118" s="347"/>
      <c r="BH118" s="347"/>
      <c r="BI118" s="290"/>
      <c r="BJ118" s="290"/>
      <c r="BK118" s="290"/>
      <c r="BL118" s="290"/>
      <c r="BM118" s="290"/>
      <c r="BN118" s="290"/>
      <c r="BO118" s="290"/>
    </row>
    <row r="119" spans="4:67" x14ac:dyDescent="0.25">
      <c r="D119" s="67"/>
      <c r="H119" s="67"/>
      <c r="L119" s="67"/>
      <c r="P119" s="67"/>
      <c r="T119" s="67"/>
      <c r="X119" s="67"/>
      <c r="AB119" s="67"/>
      <c r="AF119" s="67"/>
      <c r="AK119" s="296"/>
      <c r="AO119" s="296"/>
      <c r="AS119" s="296"/>
      <c r="AW119" s="347"/>
      <c r="AX119" s="347"/>
      <c r="BA119" s="347"/>
      <c r="BB119" s="347"/>
      <c r="BC119" s="347"/>
      <c r="BD119" s="347"/>
      <c r="BE119" s="347"/>
      <c r="BF119" s="347"/>
      <c r="BG119" s="347"/>
      <c r="BH119" s="347"/>
      <c r="BI119" s="290"/>
      <c r="BJ119" s="290"/>
      <c r="BK119" s="290"/>
      <c r="BL119" s="290"/>
      <c r="BM119" s="290"/>
      <c r="BN119" s="290"/>
      <c r="BO119" s="290"/>
    </row>
    <row r="120" spans="4:67" x14ac:dyDescent="0.25">
      <c r="D120" s="67"/>
      <c r="H120" s="67"/>
      <c r="L120" s="67"/>
      <c r="P120" s="67"/>
      <c r="T120" s="67"/>
      <c r="X120" s="67"/>
      <c r="AB120" s="67"/>
      <c r="AF120" s="67"/>
      <c r="AK120" s="296"/>
      <c r="AO120" s="296"/>
      <c r="AS120" s="296"/>
      <c r="AW120" s="347"/>
      <c r="AX120" s="347"/>
      <c r="BA120" s="347"/>
      <c r="BB120" s="347"/>
      <c r="BC120" s="347"/>
      <c r="BD120" s="347"/>
      <c r="BE120" s="347"/>
      <c r="BF120" s="347"/>
      <c r="BG120" s="347"/>
      <c r="BH120" s="347"/>
      <c r="BI120" s="290"/>
      <c r="BJ120" s="290"/>
      <c r="BK120" s="290"/>
      <c r="BL120" s="290"/>
      <c r="BM120" s="290"/>
      <c r="BN120" s="290"/>
      <c r="BO120" s="290"/>
    </row>
    <row r="121" spans="4:67" x14ac:dyDescent="0.25">
      <c r="D121" s="67"/>
      <c r="H121" s="67"/>
      <c r="L121" s="67"/>
      <c r="P121" s="67"/>
      <c r="T121" s="67"/>
      <c r="X121" s="67"/>
      <c r="AB121" s="67"/>
      <c r="AF121" s="67"/>
      <c r="AK121" s="296"/>
      <c r="AO121" s="296"/>
      <c r="AS121" s="296"/>
      <c r="AW121" s="347"/>
      <c r="AX121" s="347"/>
      <c r="BA121" s="347"/>
      <c r="BB121" s="347"/>
      <c r="BC121" s="347"/>
      <c r="BD121" s="347"/>
      <c r="BE121" s="347"/>
      <c r="BF121" s="347"/>
      <c r="BG121" s="347"/>
      <c r="BH121" s="347"/>
      <c r="BI121" s="290"/>
      <c r="BJ121" s="290"/>
      <c r="BK121" s="290"/>
      <c r="BL121" s="290"/>
      <c r="BM121" s="290"/>
      <c r="BN121" s="290"/>
      <c r="BO121" s="290"/>
    </row>
    <row r="122" spans="4:67" x14ac:dyDescent="0.25">
      <c r="D122" s="67"/>
      <c r="H122" s="67"/>
      <c r="L122" s="67"/>
      <c r="P122" s="67"/>
      <c r="T122" s="67"/>
      <c r="X122" s="67"/>
      <c r="AB122" s="67"/>
      <c r="AF122" s="67"/>
      <c r="AK122" s="296"/>
      <c r="AO122" s="296"/>
      <c r="AS122" s="296"/>
      <c r="AW122" s="347"/>
      <c r="AX122" s="347"/>
      <c r="BA122" s="347"/>
      <c r="BB122" s="347"/>
      <c r="BC122" s="347"/>
      <c r="BD122" s="347"/>
      <c r="BE122" s="347"/>
      <c r="BF122" s="347"/>
      <c r="BG122" s="347"/>
      <c r="BH122" s="347"/>
      <c r="BI122" s="290"/>
      <c r="BJ122" s="290"/>
      <c r="BK122" s="290"/>
      <c r="BL122" s="290"/>
      <c r="BM122" s="290"/>
      <c r="BN122" s="290"/>
      <c r="BO122" s="290"/>
    </row>
    <row r="123" spans="4:67" x14ac:dyDescent="0.25">
      <c r="D123" s="67"/>
      <c r="H123" s="67"/>
      <c r="L123" s="67"/>
      <c r="P123" s="67"/>
      <c r="T123" s="67"/>
      <c r="X123" s="67"/>
      <c r="AB123" s="67"/>
      <c r="AF123" s="67"/>
      <c r="AK123" s="296"/>
      <c r="AO123" s="296"/>
      <c r="AS123" s="296"/>
      <c r="AW123" s="347"/>
      <c r="AX123" s="347"/>
      <c r="BA123" s="347"/>
      <c r="BB123" s="347"/>
      <c r="BC123" s="347"/>
      <c r="BD123" s="347"/>
      <c r="BE123" s="347"/>
      <c r="BF123" s="347"/>
      <c r="BG123" s="347"/>
      <c r="BH123" s="347"/>
      <c r="BI123" s="290"/>
      <c r="BJ123" s="290"/>
      <c r="BK123" s="290"/>
      <c r="BL123" s="290"/>
      <c r="BM123" s="290"/>
      <c r="BN123" s="290"/>
      <c r="BO123" s="290"/>
    </row>
    <row r="124" spans="4:67" x14ac:dyDescent="0.25">
      <c r="D124" s="67"/>
      <c r="H124" s="67"/>
      <c r="L124" s="67"/>
      <c r="P124" s="67"/>
      <c r="T124" s="67"/>
      <c r="X124" s="67"/>
      <c r="AB124" s="67"/>
      <c r="AF124" s="67"/>
      <c r="AK124" s="296"/>
      <c r="AO124" s="296"/>
      <c r="AS124" s="296"/>
      <c r="AW124" s="347"/>
      <c r="AX124" s="347"/>
      <c r="BA124" s="347"/>
      <c r="BB124" s="347"/>
      <c r="BC124" s="347"/>
      <c r="BD124" s="347"/>
      <c r="BE124" s="347"/>
      <c r="BF124" s="347"/>
      <c r="BG124" s="347"/>
      <c r="BH124" s="347"/>
      <c r="BI124" s="290"/>
      <c r="BJ124" s="290"/>
      <c r="BK124" s="290"/>
      <c r="BL124" s="290"/>
      <c r="BM124" s="290"/>
      <c r="BN124" s="290"/>
      <c r="BO124" s="290"/>
    </row>
    <row r="125" spans="4:67" x14ac:dyDescent="0.25">
      <c r="D125" s="296" t="s">
        <v>1128</v>
      </c>
      <c r="E125" s="135">
        <v>30.35</v>
      </c>
      <c r="F125" s="135">
        <v>25</v>
      </c>
      <c r="G125" s="287"/>
      <c r="H125" s="296"/>
      <c r="I125" s="287"/>
      <c r="J125" s="287"/>
      <c r="L125" s="67"/>
      <c r="P125" s="67"/>
      <c r="T125" s="67"/>
      <c r="X125" s="67"/>
      <c r="AB125" s="67"/>
      <c r="AF125" s="67"/>
      <c r="AK125" s="296"/>
      <c r="AO125" s="296"/>
      <c r="AS125" s="296"/>
      <c r="AW125" s="347"/>
      <c r="AX125" s="347"/>
      <c r="BA125" s="347"/>
      <c r="BB125" s="347"/>
      <c r="BC125" s="347"/>
      <c r="BD125" s="347"/>
      <c r="BE125" s="347"/>
      <c r="BF125" s="347"/>
      <c r="BG125" s="347"/>
      <c r="BH125" s="347"/>
      <c r="BI125" s="290"/>
      <c r="BJ125" s="290"/>
      <c r="BK125" s="290"/>
      <c r="BL125" s="290"/>
      <c r="BM125" s="290"/>
      <c r="BN125" s="290"/>
      <c r="BO125" s="290"/>
    </row>
    <row r="126" spans="4:67" x14ac:dyDescent="0.25">
      <c r="D126" s="67"/>
      <c r="H126" s="67"/>
      <c r="L126" s="67"/>
      <c r="P126" s="67"/>
      <c r="T126" s="67"/>
      <c r="X126" s="67"/>
      <c r="AB126" s="67"/>
      <c r="AF126" s="67"/>
      <c r="AK126" s="296"/>
      <c r="AO126" s="296"/>
      <c r="AS126" s="296"/>
      <c r="AW126" s="347"/>
      <c r="AX126" s="347"/>
      <c r="BA126" s="347"/>
      <c r="BB126" s="347"/>
      <c r="BC126" s="347"/>
      <c r="BD126" s="347"/>
      <c r="BE126" s="347"/>
      <c r="BF126" s="347"/>
      <c r="BG126" s="347"/>
      <c r="BH126" s="347"/>
      <c r="BI126" s="290"/>
      <c r="BJ126" s="290"/>
      <c r="BK126" s="290"/>
      <c r="BL126" s="290"/>
      <c r="BM126" s="290"/>
      <c r="BN126" s="290"/>
      <c r="BO126" s="290"/>
    </row>
    <row r="127" spans="4:67" x14ac:dyDescent="0.25">
      <c r="D127" s="67"/>
      <c r="H127" s="67"/>
      <c r="L127" s="67"/>
      <c r="P127" s="67"/>
      <c r="T127" s="67"/>
      <c r="X127" s="67"/>
      <c r="AB127" s="67"/>
      <c r="AF127" s="67"/>
      <c r="AK127" s="296"/>
      <c r="AO127" s="296"/>
      <c r="AS127" s="296"/>
      <c r="AW127" s="347"/>
      <c r="AX127" s="347"/>
      <c r="BA127" s="347"/>
      <c r="BB127" s="347"/>
      <c r="BC127" s="347"/>
      <c r="BD127" s="347"/>
      <c r="BE127" s="347"/>
      <c r="BF127" s="347"/>
      <c r="BG127" s="347"/>
      <c r="BH127" s="347"/>
      <c r="BI127" s="290"/>
      <c r="BJ127" s="290"/>
      <c r="BK127" s="290"/>
      <c r="BL127" s="290"/>
      <c r="BM127" s="290"/>
      <c r="BN127" s="290"/>
      <c r="BO127" s="290"/>
    </row>
    <row r="128" spans="4:67" x14ac:dyDescent="0.25">
      <c r="D128" s="67"/>
      <c r="H128" s="67"/>
      <c r="L128" s="67"/>
      <c r="P128" s="67"/>
      <c r="T128" s="67"/>
      <c r="X128" s="67"/>
      <c r="AB128" s="67"/>
      <c r="AF128" s="67"/>
      <c r="AK128" s="296"/>
      <c r="AO128" s="296"/>
      <c r="AS128" s="296"/>
      <c r="AW128" s="347"/>
      <c r="AX128" s="347"/>
      <c r="BA128" s="347"/>
      <c r="BB128" s="347"/>
      <c r="BC128" s="347"/>
      <c r="BD128" s="347"/>
      <c r="BE128" s="347"/>
      <c r="BF128" s="347"/>
      <c r="BG128" s="347"/>
      <c r="BH128" s="347"/>
      <c r="BI128" s="290"/>
      <c r="BJ128" s="290"/>
      <c r="BK128" s="290"/>
      <c r="BL128" s="290"/>
      <c r="BM128" s="290"/>
      <c r="BN128" s="290"/>
      <c r="BO128" s="290"/>
    </row>
    <row r="129" spans="4:67" x14ac:dyDescent="0.25">
      <c r="D129" s="67"/>
      <c r="H129" s="67"/>
      <c r="L129" s="67"/>
      <c r="P129" s="67"/>
      <c r="T129" s="67"/>
      <c r="X129" s="67"/>
      <c r="AB129" s="67"/>
      <c r="AF129" s="67"/>
      <c r="AK129" s="296"/>
      <c r="AO129" s="296"/>
      <c r="AS129" s="296"/>
      <c r="AW129" s="347"/>
      <c r="AX129" s="347"/>
      <c r="BA129" s="347"/>
      <c r="BB129" s="347"/>
      <c r="BC129" s="347"/>
      <c r="BD129" s="347"/>
      <c r="BE129" s="347"/>
      <c r="BF129" s="347"/>
      <c r="BG129" s="347"/>
      <c r="BH129" s="347"/>
      <c r="BI129" s="290"/>
      <c r="BJ129" s="290"/>
      <c r="BK129" s="290"/>
      <c r="BL129" s="290"/>
      <c r="BM129" s="290"/>
      <c r="BN129" s="290"/>
      <c r="BO129" s="290"/>
    </row>
    <row r="130" spans="4:67" x14ac:dyDescent="0.25">
      <c r="D130" s="67"/>
      <c r="H130" s="67"/>
      <c r="L130" s="67"/>
      <c r="P130" s="67"/>
      <c r="T130" s="67"/>
      <c r="X130" s="67"/>
      <c r="AB130" s="67"/>
      <c r="AF130" s="67"/>
      <c r="AK130" s="296"/>
      <c r="AO130" s="296"/>
      <c r="AS130" s="296"/>
      <c r="AW130" s="347"/>
      <c r="AX130" s="347"/>
      <c r="BA130" s="347"/>
      <c r="BB130" s="347"/>
      <c r="BC130" s="347"/>
      <c r="BD130" s="347"/>
      <c r="BE130" s="347"/>
      <c r="BF130" s="347"/>
      <c r="BG130" s="347"/>
      <c r="BH130" s="347"/>
      <c r="BI130" s="290"/>
      <c r="BJ130" s="290"/>
      <c r="BK130" s="290"/>
      <c r="BL130" s="290"/>
      <c r="BM130" s="290"/>
      <c r="BN130" s="290"/>
      <c r="BO130" s="290"/>
    </row>
    <row r="131" spans="4:67" x14ac:dyDescent="0.25">
      <c r="D131" s="67"/>
      <c r="H131" s="67"/>
      <c r="L131" s="67"/>
      <c r="P131" s="67"/>
      <c r="T131" s="67"/>
      <c r="X131" s="67"/>
      <c r="AB131" s="67"/>
      <c r="AF131" s="67"/>
      <c r="AK131" s="296"/>
      <c r="AO131" s="296"/>
      <c r="AS131" s="296"/>
      <c r="AW131" s="347"/>
      <c r="AX131" s="347"/>
      <c r="BA131" s="347"/>
      <c r="BB131" s="347"/>
      <c r="BC131" s="347"/>
      <c r="BD131" s="347"/>
      <c r="BE131" s="347"/>
      <c r="BF131" s="347"/>
      <c r="BG131" s="347"/>
      <c r="BH131" s="347"/>
      <c r="BI131" s="290"/>
      <c r="BJ131" s="290"/>
      <c r="BK131" s="290"/>
      <c r="BL131" s="290"/>
      <c r="BM131" s="290"/>
      <c r="BN131" s="290"/>
      <c r="BO131" s="290"/>
    </row>
    <row r="132" spans="4:67" x14ac:dyDescent="0.25">
      <c r="D132" s="67"/>
      <c r="H132" s="67"/>
      <c r="L132" s="67"/>
      <c r="P132" s="67"/>
      <c r="T132" s="67"/>
      <c r="X132" s="67"/>
      <c r="AB132" s="67"/>
      <c r="AF132" s="67"/>
      <c r="AK132" s="296"/>
      <c r="AO132" s="296"/>
      <c r="AS132" s="296"/>
      <c r="AW132" s="347"/>
      <c r="AX132" s="347"/>
      <c r="BA132" s="347"/>
      <c r="BB132" s="347"/>
      <c r="BC132" s="347"/>
      <c r="BD132" s="347"/>
      <c r="BE132" s="347"/>
      <c r="BF132" s="347"/>
      <c r="BG132" s="347"/>
      <c r="BH132" s="347"/>
      <c r="BI132" s="290"/>
      <c r="BJ132" s="290"/>
      <c r="BK132" s="290"/>
      <c r="BL132" s="290"/>
      <c r="BM132" s="290"/>
      <c r="BN132" s="290"/>
      <c r="BO132" s="290"/>
    </row>
    <row r="133" spans="4:67" x14ac:dyDescent="0.25">
      <c r="D133" s="67"/>
      <c r="H133" s="67"/>
      <c r="L133" s="67"/>
      <c r="P133" s="67"/>
      <c r="T133" s="67"/>
      <c r="X133" s="67"/>
      <c r="AB133" s="67"/>
      <c r="AF133" s="67"/>
      <c r="AK133" s="296"/>
      <c r="AO133" s="296"/>
      <c r="AS133" s="296"/>
      <c r="AW133" s="347"/>
      <c r="AX133" s="347"/>
      <c r="BA133" s="347"/>
      <c r="BB133" s="347"/>
      <c r="BC133" s="347"/>
      <c r="BD133" s="347"/>
      <c r="BE133" s="347"/>
      <c r="BF133" s="347"/>
      <c r="BG133" s="347"/>
      <c r="BH133" s="347"/>
      <c r="BI133" s="290"/>
      <c r="BJ133" s="290"/>
      <c r="BK133" s="290"/>
      <c r="BL133" s="290"/>
      <c r="BM133" s="290"/>
      <c r="BN133" s="290"/>
      <c r="BO133" s="290"/>
    </row>
    <row r="134" spans="4:67" x14ac:dyDescent="0.25">
      <c r="D134" s="67"/>
      <c r="H134" s="67"/>
      <c r="L134" s="67"/>
      <c r="P134" s="67"/>
      <c r="T134" s="67"/>
      <c r="X134" s="67"/>
      <c r="AB134" s="67"/>
      <c r="AF134" s="67"/>
      <c r="AK134" s="296"/>
      <c r="AO134" s="296"/>
      <c r="AS134" s="296"/>
      <c r="AW134" s="347"/>
      <c r="AX134" s="347"/>
      <c r="BA134" s="347"/>
      <c r="BB134" s="347"/>
      <c r="BC134" s="347"/>
      <c r="BD134" s="347"/>
      <c r="BE134" s="347"/>
      <c r="BF134" s="347"/>
      <c r="BG134" s="347"/>
      <c r="BH134" s="347"/>
      <c r="BI134" s="290"/>
      <c r="BJ134" s="290"/>
      <c r="BK134" s="290"/>
      <c r="BL134" s="290"/>
      <c r="BM134" s="290"/>
      <c r="BN134" s="290"/>
      <c r="BO134" s="290"/>
    </row>
    <row r="135" spans="4:67" x14ac:dyDescent="0.25">
      <c r="D135" s="67"/>
      <c r="H135" s="67"/>
      <c r="L135" s="67"/>
      <c r="P135" s="67"/>
      <c r="T135" s="67"/>
      <c r="X135" s="67"/>
      <c r="AB135" s="67"/>
      <c r="AF135" s="67"/>
      <c r="AK135" s="296"/>
      <c r="AO135" s="296"/>
      <c r="AS135" s="296"/>
      <c r="AW135" s="347"/>
      <c r="AX135" s="347"/>
      <c r="BA135" s="347"/>
      <c r="BB135" s="347"/>
      <c r="BC135" s="347"/>
      <c r="BD135" s="347"/>
      <c r="BE135" s="347"/>
      <c r="BF135" s="347"/>
      <c r="BG135" s="347"/>
      <c r="BH135" s="347"/>
      <c r="BI135" s="290"/>
      <c r="BJ135" s="290"/>
      <c r="BK135" s="290"/>
      <c r="BL135" s="290"/>
      <c r="BM135" s="290"/>
      <c r="BN135" s="290"/>
      <c r="BO135" s="290"/>
    </row>
    <row r="136" spans="4:67" x14ac:dyDescent="0.25">
      <c r="D136" s="67"/>
      <c r="H136" s="67"/>
      <c r="L136" s="67"/>
      <c r="P136" s="67"/>
      <c r="T136" s="67"/>
      <c r="X136" s="67"/>
      <c r="AB136" s="67"/>
      <c r="AF136" s="67"/>
      <c r="AK136" s="296"/>
      <c r="AO136" s="296"/>
      <c r="AS136" s="296"/>
      <c r="AW136" s="347"/>
      <c r="AX136" s="347"/>
      <c r="BA136" s="347"/>
      <c r="BB136" s="347"/>
      <c r="BC136" s="347"/>
      <c r="BD136" s="347"/>
      <c r="BE136" s="347"/>
      <c r="BF136" s="347"/>
      <c r="BG136" s="347"/>
      <c r="BH136" s="347"/>
      <c r="BI136" s="290"/>
      <c r="BJ136" s="290"/>
      <c r="BK136" s="290"/>
      <c r="BL136" s="290"/>
      <c r="BM136" s="290"/>
      <c r="BN136" s="290"/>
      <c r="BO136" s="290"/>
    </row>
    <row r="137" spans="4:67" x14ac:dyDescent="0.25">
      <c r="D137" s="67"/>
      <c r="H137" s="67"/>
      <c r="L137" s="67"/>
      <c r="P137" s="67"/>
      <c r="T137" s="67"/>
      <c r="X137" s="67"/>
      <c r="AB137" s="67"/>
      <c r="AF137" s="67"/>
      <c r="AK137" s="296"/>
      <c r="AO137" s="296"/>
      <c r="AS137" s="296"/>
      <c r="AW137" s="347"/>
      <c r="AX137" s="347"/>
      <c r="BA137" s="347"/>
      <c r="BB137" s="347"/>
      <c r="BC137" s="347"/>
      <c r="BD137" s="347"/>
      <c r="BE137" s="347"/>
      <c r="BF137" s="347"/>
      <c r="BG137" s="347"/>
      <c r="BH137" s="347"/>
      <c r="BI137" s="290"/>
      <c r="BJ137" s="290"/>
      <c r="BK137" s="290"/>
      <c r="BL137" s="290"/>
      <c r="BM137" s="290"/>
      <c r="BN137" s="290"/>
      <c r="BO137" s="290"/>
    </row>
    <row r="138" spans="4:67" x14ac:dyDescent="0.25">
      <c r="D138" s="67"/>
      <c r="H138" s="67"/>
      <c r="L138" s="67"/>
      <c r="P138" s="67"/>
      <c r="T138" s="67"/>
      <c r="X138" s="67"/>
      <c r="AB138" s="67"/>
      <c r="AF138" s="67"/>
      <c r="AK138" s="296"/>
      <c r="AO138" s="296"/>
      <c r="AS138" s="296"/>
      <c r="AW138" s="347"/>
      <c r="AX138" s="347"/>
      <c r="BA138" s="347"/>
      <c r="BB138" s="347"/>
      <c r="BC138" s="347"/>
      <c r="BD138" s="347"/>
      <c r="BE138" s="347"/>
      <c r="BF138" s="347"/>
      <c r="BG138" s="347"/>
      <c r="BH138" s="347"/>
      <c r="BI138" s="290"/>
      <c r="BJ138" s="290"/>
      <c r="BK138" s="290"/>
      <c r="BL138" s="290"/>
      <c r="BM138" s="290"/>
      <c r="BN138" s="290"/>
      <c r="BO138" s="290"/>
    </row>
    <row r="139" spans="4:67" x14ac:dyDescent="0.25">
      <c r="D139" s="67"/>
      <c r="H139" s="67"/>
      <c r="L139" s="67"/>
      <c r="P139" s="67"/>
      <c r="T139" s="67"/>
      <c r="X139" s="67"/>
      <c r="AB139" s="67"/>
      <c r="AF139" s="67"/>
      <c r="AK139" s="296"/>
      <c r="AO139" s="296"/>
      <c r="AS139" s="296"/>
      <c r="AW139" s="347"/>
      <c r="AX139" s="347"/>
      <c r="BA139" s="347"/>
      <c r="BB139" s="347"/>
      <c r="BC139" s="347"/>
      <c r="BD139" s="347"/>
      <c r="BE139" s="347"/>
      <c r="BF139" s="347"/>
      <c r="BG139" s="347"/>
      <c r="BH139" s="347"/>
      <c r="BI139" s="290"/>
      <c r="BJ139" s="290"/>
      <c r="BK139" s="290"/>
      <c r="BL139" s="290"/>
      <c r="BM139" s="290"/>
      <c r="BN139" s="290"/>
      <c r="BO139" s="290"/>
    </row>
    <row r="140" spans="4:67" x14ac:dyDescent="0.25">
      <c r="D140" s="67"/>
      <c r="H140" s="67"/>
      <c r="L140" s="67"/>
      <c r="P140" s="67"/>
      <c r="T140" s="67"/>
      <c r="X140" s="67"/>
      <c r="AB140" s="67"/>
      <c r="AF140" s="67"/>
      <c r="AK140" s="296"/>
      <c r="AO140" s="296"/>
      <c r="AS140" s="296"/>
      <c r="AW140" s="347"/>
      <c r="AX140" s="347"/>
      <c r="BA140" s="347"/>
      <c r="BB140" s="347"/>
      <c r="BC140" s="347"/>
      <c r="BD140" s="347"/>
      <c r="BE140" s="347"/>
      <c r="BF140" s="347"/>
      <c r="BG140" s="347"/>
      <c r="BH140" s="347"/>
      <c r="BI140" s="290"/>
      <c r="BJ140" s="290"/>
      <c r="BK140" s="290"/>
      <c r="BL140" s="290"/>
      <c r="BM140" s="290"/>
      <c r="BN140" s="290"/>
      <c r="BO140" s="290"/>
    </row>
    <row r="141" spans="4:67" x14ac:dyDescent="0.25">
      <c r="D141" s="67"/>
      <c r="H141" s="67"/>
      <c r="L141" s="67"/>
      <c r="P141" s="67"/>
      <c r="T141" s="67"/>
      <c r="X141" s="67"/>
      <c r="AB141" s="67"/>
      <c r="AF141" s="67"/>
      <c r="AK141" s="296"/>
      <c r="AO141" s="296"/>
      <c r="AS141" s="296"/>
      <c r="AW141" s="347"/>
      <c r="AX141" s="347"/>
      <c r="BA141" s="347"/>
      <c r="BB141" s="347"/>
      <c r="BC141" s="347"/>
      <c r="BD141" s="347"/>
      <c r="BE141" s="347"/>
      <c r="BF141" s="347"/>
      <c r="BG141" s="347"/>
      <c r="BH141" s="347"/>
      <c r="BI141" s="290"/>
      <c r="BJ141" s="290"/>
      <c r="BK141" s="290"/>
      <c r="BL141" s="290"/>
      <c r="BM141" s="290"/>
      <c r="BN141" s="290"/>
      <c r="BO141" s="290"/>
    </row>
    <row r="142" spans="4:67" x14ac:dyDescent="0.25">
      <c r="D142" s="67"/>
      <c r="H142" s="67"/>
      <c r="L142" s="67"/>
      <c r="P142" s="67"/>
      <c r="T142" s="67"/>
      <c r="X142" s="67"/>
      <c r="AB142" s="67"/>
      <c r="AF142" s="67"/>
      <c r="AK142" s="296"/>
      <c r="AO142" s="296"/>
      <c r="AS142" s="296"/>
      <c r="AW142" s="347"/>
      <c r="AX142" s="347"/>
      <c r="BA142" s="347"/>
      <c r="BB142" s="347"/>
      <c r="BC142" s="347"/>
      <c r="BD142" s="347"/>
      <c r="BE142" s="347"/>
      <c r="BF142" s="347"/>
      <c r="BG142" s="347"/>
      <c r="BH142" s="347"/>
      <c r="BI142" s="290"/>
      <c r="BJ142" s="290"/>
      <c r="BK142" s="290"/>
      <c r="BL142" s="290"/>
      <c r="BM142" s="290"/>
      <c r="BN142" s="290"/>
      <c r="BO142" s="290"/>
    </row>
    <row r="143" spans="4:67" x14ac:dyDescent="0.25">
      <c r="D143" s="67"/>
      <c r="H143" s="67"/>
      <c r="L143" s="67"/>
      <c r="P143" s="67"/>
      <c r="T143" s="67"/>
      <c r="X143" s="67"/>
      <c r="AB143" s="67"/>
      <c r="AF143" s="67"/>
      <c r="AK143" s="296"/>
      <c r="AO143" s="296"/>
      <c r="AS143" s="296"/>
      <c r="AW143" s="347"/>
      <c r="AX143" s="347"/>
      <c r="BA143" s="347"/>
      <c r="BB143" s="347"/>
      <c r="BC143" s="347"/>
      <c r="BD143" s="347"/>
      <c r="BE143" s="347"/>
      <c r="BF143" s="347"/>
      <c r="BG143" s="347"/>
      <c r="BH143" s="347"/>
      <c r="BI143" s="290"/>
      <c r="BJ143" s="290"/>
      <c r="BK143" s="290"/>
      <c r="BL143" s="290"/>
      <c r="BM143" s="290"/>
      <c r="BN143" s="290"/>
      <c r="BO143" s="290"/>
    </row>
    <row r="144" spans="4:67" x14ac:dyDescent="0.25">
      <c r="D144" s="67"/>
      <c r="H144" s="67"/>
      <c r="L144" s="67"/>
      <c r="P144" s="67"/>
      <c r="T144" s="67"/>
      <c r="X144" s="67"/>
      <c r="AB144" s="67"/>
      <c r="AF144" s="67"/>
      <c r="AK144" s="296"/>
      <c r="AO144" s="296"/>
      <c r="AS144" s="296"/>
      <c r="AW144" s="347"/>
      <c r="AX144" s="347"/>
      <c r="BA144" s="347"/>
      <c r="BB144" s="347"/>
      <c r="BC144" s="347"/>
      <c r="BD144" s="347"/>
      <c r="BE144" s="347"/>
      <c r="BF144" s="347"/>
      <c r="BG144" s="347"/>
      <c r="BH144" s="347"/>
      <c r="BI144" s="290"/>
      <c r="BJ144" s="290"/>
      <c r="BK144" s="290"/>
      <c r="BL144" s="290"/>
      <c r="BM144" s="290"/>
      <c r="BN144" s="290"/>
      <c r="BO144" s="290"/>
    </row>
    <row r="145" spans="4:67" x14ac:dyDescent="0.25">
      <c r="D145" s="67"/>
      <c r="H145" s="67"/>
      <c r="L145" s="67"/>
      <c r="P145" s="67"/>
      <c r="T145" s="67"/>
      <c r="X145" s="67"/>
      <c r="AB145" s="67"/>
      <c r="AF145" s="67"/>
      <c r="AK145" s="296"/>
      <c r="AO145" s="296"/>
      <c r="AS145" s="296"/>
      <c r="AW145" s="347"/>
      <c r="AX145" s="347"/>
      <c r="BA145" s="347"/>
      <c r="BB145" s="347"/>
      <c r="BC145" s="347"/>
      <c r="BD145" s="347"/>
      <c r="BE145" s="347"/>
      <c r="BF145" s="347"/>
      <c r="BG145" s="347"/>
      <c r="BH145" s="347"/>
      <c r="BI145" s="290"/>
      <c r="BJ145" s="290"/>
      <c r="BK145" s="290"/>
      <c r="BL145" s="290"/>
      <c r="BM145" s="290"/>
      <c r="BN145" s="290"/>
      <c r="BO145" s="290"/>
    </row>
    <row r="146" spans="4:67" x14ac:dyDescent="0.25">
      <c r="D146" s="67"/>
      <c r="H146" s="67"/>
      <c r="L146" s="67"/>
      <c r="P146" s="67"/>
      <c r="T146" s="67"/>
      <c r="X146" s="67"/>
      <c r="AB146" s="67"/>
      <c r="AF146" s="67"/>
      <c r="AK146" s="296"/>
      <c r="AO146" s="296"/>
      <c r="AS146" s="296"/>
      <c r="AW146" s="347"/>
      <c r="AX146" s="347"/>
      <c r="BA146" s="347"/>
      <c r="BB146" s="347"/>
      <c r="BC146" s="347"/>
      <c r="BD146" s="347"/>
      <c r="BE146" s="347"/>
      <c r="BF146" s="347"/>
      <c r="BG146" s="347"/>
      <c r="BH146" s="347"/>
      <c r="BI146" s="290"/>
      <c r="BJ146" s="290"/>
      <c r="BK146" s="290"/>
      <c r="BL146" s="290"/>
      <c r="BM146" s="290"/>
      <c r="BN146" s="290"/>
      <c r="BO146" s="290"/>
    </row>
    <row r="147" spans="4:67" x14ac:dyDescent="0.25">
      <c r="D147" s="67"/>
      <c r="H147" s="67"/>
      <c r="L147" s="67"/>
      <c r="P147" s="67"/>
      <c r="T147" s="67"/>
      <c r="X147" s="67"/>
      <c r="AB147" s="67"/>
      <c r="AF147" s="67"/>
      <c r="AK147" s="296"/>
      <c r="AO147" s="296"/>
      <c r="AS147" s="296"/>
      <c r="AW147" s="347"/>
      <c r="AX147" s="347"/>
      <c r="BA147" s="347"/>
      <c r="BB147" s="347"/>
      <c r="BC147" s="347"/>
      <c r="BD147" s="347"/>
      <c r="BE147" s="347"/>
      <c r="BF147" s="347"/>
      <c r="BG147" s="347"/>
      <c r="BH147" s="347"/>
      <c r="BI147" s="290"/>
      <c r="BJ147" s="290"/>
      <c r="BK147" s="290"/>
      <c r="BL147" s="290"/>
      <c r="BM147" s="290"/>
      <c r="BN147" s="290"/>
      <c r="BO147" s="290"/>
    </row>
    <row r="148" spans="4:67" x14ac:dyDescent="0.25">
      <c r="D148" s="67"/>
      <c r="H148" s="67"/>
      <c r="L148" s="67"/>
      <c r="P148" s="67"/>
      <c r="T148" s="67"/>
      <c r="X148" s="67"/>
      <c r="AB148" s="67"/>
      <c r="AF148" s="67"/>
      <c r="AK148" s="296"/>
      <c r="AO148" s="296"/>
      <c r="AS148" s="296"/>
      <c r="AW148" s="347"/>
      <c r="AX148" s="347"/>
      <c r="BA148" s="347"/>
      <c r="BB148" s="347"/>
      <c r="BC148" s="347"/>
      <c r="BD148" s="347"/>
      <c r="BE148" s="347"/>
      <c r="BF148" s="347"/>
      <c r="BG148" s="347"/>
      <c r="BH148" s="347"/>
      <c r="BI148" s="290"/>
      <c r="BJ148" s="290"/>
      <c r="BK148" s="290"/>
      <c r="BL148" s="290"/>
      <c r="BM148" s="290"/>
      <c r="BN148" s="290"/>
      <c r="BO148" s="290"/>
    </row>
    <row r="149" spans="4:67" x14ac:dyDescent="0.25">
      <c r="D149" s="67"/>
      <c r="H149" s="67"/>
      <c r="L149" s="67"/>
      <c r="P149" s="67"/>
      <c r="T149" s="67"/>
      <c r="X149" s="67"/>
      <c r="AB149" s="67"/>
      <c r="AF149" s="67"/>
      <c r="AK149" s="296"/>
      <c r="AO149" s="296"/>
      <c r="AS149" s="296"/>
      <c r="AW149" s="347"/>
      <c r="AX149" s="347"/>
      <c r="BA149" s="347"/>
      <c r="BB149" s="347"/>
      <c r="BC149" s="347"/>
      <c r="BD149" s="347"/>
      <c r="BE149" s="347"/>
      <c r="BF149" s="347"/>
      <c r="BG149" s="347"/>
      <c r="BH149" s="347"/>
      <c r="BI149" s="290"/>
      <c r="BJ149" s="290"/>
      <c r="BK149" s="290"/>
      <c r="BL149" s="290"/>
      <c r="BM149" s="290"/>
      <c r="BN149" s="290"/>
      <c r="BO149" s="290"/>
    </row>
    <row r="150" spans="4:67" x14ac:dyDescent="0.25">
      <c r="D150" s="67"/>
      <c r="H150" s="67"/>
      <c r="L150" s="67"/>
      <c r="P150" s="67"/>
      <c r="T150" s="67"/>
      <c r="X150" s="67"/>
      <c r="AB150" s="67"/>
      <c r="AF150" s="67"/>
      <c r="AK150" s="296"/>
      <c r="AO150" s="296"/>
      <c r="AS150" s="296"/>
      <c r="AW150" s="347"/>
      <c r="AX150" s="347"/>
      <c r="BA150" s="347"/>
      <c r="BB150" s="347"/>
      <c r="BC150" s="347"/>
      <c r="BD150" s="347"/>
      <c r="BE150" s="347"/>
      <c r="BF150" s="347"/>
      <c r="BG150" s="347"/>
      <c r="BH150" s="347"/>
      <c r="BI150" s="290"/>
      <c r="BJ150" s="290"/>
      <c r="BK150" s="290"/>
      <c r="BL150" s="290"/>
      <c r="BM150" s="290"/>
      <c r="BN150" s="290"/>
      <c r="BO150" s="290"/>
    </row>
    <row r="151" spans="4:67" x14ac:dyDescent="0.25">
      <c r="D151" s="67"/>
      <c r="H151" s="67"/>
      <c r="L151" s="67"/>
      <c r="P151" s="67"/>
      <c r="T151" s="67"/>
      <c r="X151" s="67"/>
      <c r="AB151" s="67"/>
      <c r="AF151" s="67"/>
      <c r="AK151" s="296"/>
      <c r="AO151" s="296"/>
      <c r="AS151" s="296"/>
      <c r="AW151" s="347"/>
      <c r="AX151" s="347"/>
      <c r="BA151" s="347"/>
      <c r="BB151" s="347"/>
      <c r="BC151" s="347"/>
      <c r="BD151" s="347"/>
      <c r="BE151" s="347"/>
      <c r="BF151" s="347"/>
      <c r="BG151" s="347"/>
      <c r="BH151" s="347"/>
      <c r="BI151" s="290"/>
      <c r="BJ151" s="290"/>
      <c r="BK151" s="290"/>
      <c r="BL151" s="290"/>
      <c r="BM151" s="290"/>
      <c r="BN151" s="290"/>
      <c r="BO151" s="290"/>
    </row>
    <row r="152" spans="4:67" x14ac:dyDescent="0.25">
      <c r="D152" s="67"/>
      <c r="H152" s="67"/>
      <c r="L152" s="67"/>
      <c r="P152" s="67"/>
      <c r="T152" s="67"/>
      <c r="X152" s="67"/>
      <c r="AB152" s="67"/>
      <c r="AF152" s="67"/>
      <c r="AK152" s="296"/>
      <c r="AO152" s="296"/>
      <c r="AS152" s="296"/>
      <c r="AW152" s="347"/>
      <c r="AX152" s="347"/>
      <c r="BA152" s="347"/>
      <c r="BB152" s="347"/>
      <c r="BC152" s="347"/>
      <c r="BD152" s="347"/>
      <c r="BE152" s="347"/>
      <c r="BF152" s="347"/>
      <c r="BG152" s="347"/>
      <c r="BH152" s="347"/>
      <c r="BI152" s="290"/>
      <c r="BJ152" s="290"/>
      <c r="BK152" s="290"/>
      <c r="BL152" s="290"/>
      <c r="BM152" s="290"/>
      <c r="BN152" s="290"/>
      <c r="BO152" s="290"/>
    </row>
    <row r="153" spans="4:67" x14ac:dyDescent="0.25">
      <c r="D153" s="67"/>
      <c r="H153" s="67"/>
      <c r="L153" s="67"/>
      <c r="P153" s="67"/>
      <c r="T153" s="67"/>
      <c r="X153" s="67"/>
      <c r="AB153" s="67"/>
      <c r="AF153" s="67"/>
      <c r="AK153" s="296"/>
      <c r="AO153" s="296"/>
      <c r="AS153" s="296"/>
      <c r="AW153" s="347"/>
      <c r="AX153" s="347"/>
      <c r="BA153" s="347"/>
      <c r="BB153" s="347"/>
      <c r="BC153" s="347"/>
      <c r="BD153" s="347"/>
      <c r="BE153" s="347"/>
      <c r="BF153" s="347"/>
      <c r="BG153" s="347"/>
      <c r="BH153" s="347"/>
      <c r="BI153" s="290"/>
      <c r="BJ153" s="290"/>
      <c r="BK153" s="290"/>
      <c r="BL153" s="290"/>
      <c r="BM153" s="290"/>
      <c r="BN153" s="290"/>
      <c r="BO153" s="290"/>
    </row>
    <row r="154" spans="4:67" x14ac:dyDescent="0.25">
      <c r="D154" s="67"/>
      <c r="H154" s="67"/>
      <c r="L154" s="67"/>
      <c r="P154" s="67"/>
      <c r="T154" s="67"/>
      <c r="X154" s="67"/>
      <c r="AB154" s="67"/>
      <c r="AF154" s="67"/>
      <c r="AK154" s="296"/>
      <c r="AO154" s="296"/>
      <c r="AS154" s="296"/>
      <c r="AW154" s="347"/>
      <c r="AX154" s="347"/>
      <c r="BA154" s="347"/>
      <c r="BB154" s="347"/>
      <c r="BC154" s="347"/>
      <c r="BD154" s="347"/>
      <c r="BE154" s="347"/>
      <c r="BF154" s="347"/>
      <c r="BG154" s="347"/>
      <c r="BH154" s="347"/>
      <c r="BI154" s="290"/>
      <c r="BJ154" s="290"/>
      <c r="BK154" s="290"/>
      <c r="BL154" s="290"/>
      <c r="BM154" s="290"/>
      <c r="BN154" s="290"/>
      <c r="BO154" s="290"/>
    </row>
    <row r="155" spans="4:67" x14ac:dyDescent="0.25">
      <c r="D155" s="67"/>
      <c r="H155" s="67"/>
      <c r="L155" s="67"/>
      <c r="P155" s="67"/>
      <c r="T155" s="67"/>
      <c r="X155" s="67"/>
      <c r="AB155" s="67"/>
      <c r="AF155" s="67"/>
      <c r="AK155" s="296"/>
      <c r="AO155" s="296"/>
      <c r="AS155" s="296"/>
      <c r="AW155" s="347"/>
      <c r="AX155" s="347"/>
      <c r="BA155" s="347"/>
      <c r="BB155" s="347"/>
      <c r="BC155" s="347"/>
      <c r="BD155" s="347"/>
      <c r="BE155" s="347"/>
      <c r="BF155" s="347"/>
      <c r="BG155" s="347"/>
      <c r="BH155" s="347"/>
      <c r="BI155" s="290"/>
      <c r="BJ155" s="290"/>
      <c r="BK155" s="290"/>
      <c r="BL155" s="290"/>
      <c r="BM155" s="290"/>
      <c r="BN155" s="290"/>
      <c r="BO155" s="290"/>
    </row>
    <row r="156" spans="4:67" x14ac:dyDescent="0.25">
      <c r="D156" s="67"/>
      <c r="H156" s="67"/>
      <c r="L156" s="67"/>
      <c r="P156" s="67"/>
      <c r="T156" s="67"/>
      <c r="X156" s="67"/>
      <c r="AB156" s="67"/>
      <c r="AF156" s="67"/>
      <c r="AK156" s="296"/>
      <c r="AO156" s="296"/>
      <c r="AS156" s="296"/>
      <c r="AW156" s="347"/>
      <c r="AX156" s="347"/>
      <c r="BA156" s="347"/>
      <c r="BB156" s="347"/>
      <c r="BC156" s="347"/>
      <c r="BD156" s="347"/>
      <c r="BE156" s="347"/>
      <c r="BF156" s="347"/>
      <c r="BG156" s="347"/>
      <c r="BH156" s="347"/>
      <c r="BI156" s="290"/>
      <c r="BJ156" s="290"/>
      <c r="BK156" s="290"/>
      <c r="BL156" s="290"/>
      <c r="BM156" s="290"/>
      <c r="BN156" s="290"/>
      <c r="BO156" s="290"/>
    </row>
    <row r="157" spans="4:67" x14ac:dyDescent="0.25">
      <c r="D157" s="67"/>
      <c r="H157" s="67"/>
      <c r="L157" s="67"/>
      <c r="P157" s="67"/>
      <c r="T157" s="67"/>
      <c r="X157" s="67"/>
      <c r="AB157" s="67"/>
      <c r="AF157" s="67"/>
      <c r="AK157" s="296"/>
      <c r="AO157" s="296"/>
      <c r="AS157" s="296"/>
      <c r="AW157" s="347"/>
      <c r="AX157" s="347"/>
      <c r="BA157" s="347"/>
      <c r="BB157" s="347"/>
      <c r="BC157" s="347"/>
      <c r="BD157" s="347"/>
      <c r="BE157" s="347"/>
      <c r="BF157" s="347"/>
      <c r="BG157" s="347"/>
      <c r="BH157" s="347"/>
      <c r="BI157" s="290"/>
      <c r="BJ157" s="290"/>
      <c r="BK157" s="290"/>
      <c r="BL157" s="290"/>
      <c r="BM157" s="290"/>
      <c r="BN157" s="290"/>
      <c r="BO157" s="290"/>
    </row>
    <row r="158" spans="4:67" x14ac:dyDescent="0.25">
      <c r="D158" s="67"/>
      <c r="H158" s="67"/>
      <c r="L158" s="67"/>
      <c r="P158" s="67"/>
      <c r="T158" s="67"/>
      <c r="X158" s="67"/>
      <c r="AB158" s="67"/>
      <c r="AF158" s="67"/>
      <c r="AK158" s="296"/>
      <c r="AO158" s="296"/>
      <c r="AS158" s="296"/>
      <c r="AW158" s="347"/>
      <c r="AX158" s="347"/>
      <c r="BA158" s="347"/>
      <c r="BB158" s="347"/>
      <c r="BC158" s="347"/>
      <c r="BD158" s="347"/>
      <c r="BE158" s="347"/>
      <c r="BF158" s="347"/>
      <c r="BG158" s="347"/>
      <c r="BH158" s="347"/>
      <c r="BI158" s="290"/>
      <c r="BJ158" s="290"/>
      <c r="BK158" s="290"/>
      <c r="BL158" s="290"/>
      <c r="BM158" s="290"/>
      <c r="BN158" s="290"/>
      <c r="BO158" s="290"/>
    </row>
    <row r="159" spans="4:67" x14ac:dyDescent="0.25">
      <c r="D159" s="67"/>
      <c r="H159" s="67"/>
      <c r="L159" s="67"/>
      <c r="P159" s="67"/>
      <c r="T159" s="67"/>
      <c r="X159" s="67"/>
      <c r="AB159" s="67"/>
      <c r="AF159" s="67"/>
      <c r="AK159" s="296"/>
      <c r="AO159" s="296"/>
      <c r="AS159" s="296"/>
      <c r="AW159" s="347"/>
      <c r="AX159" s="347"/>
      <c r="BA159" s="347"/>
      <c r="BB159" s="347"/>
      <c r="BC159" s="347"/>
      <c r="BD159" s="347"/>
      <c r="BE159" s="347"/>
      <c r="BF159" s="347"/>
      <c r="BG159" s="347"/>
      <c r="BH159" s="347"/>
      <c r="BI159" s="290"/>
      <c r="BJ159" s="290"/>
      <c r="BK159" s="290"/>
      <c r="BL159" s="290"/>
      <c r="BM159" s="290"/>
      <c r="BN159" s="290"/>
      <c r="BO159" s="290"/>
    </row>
    <row r="160" spans="4:67" x14ac:dyDescent="0.25">
      <c r="D160" s="67"/>
      <c r="H160" s="67"/>
      <c r="L160" s="67"/>
      <c r="P160" s="67"/>
      <c r="T160" s="67"/>
      <c r="X160" s="67"/>
      <c r="AB160" s="67"/>
      <c r="AF160" s="67"/>
      <c r="AK160" s="296"/>
      <c r="AO160" s="296"/>
      <c r="AS160" s="296"/>
      <c r="AW160" s="347"/>
      <c r="AX160" s="347"/>
      <c r="BA160" s="347"/>
      <c r="BB160" s="347"/>
      <c r="BC160" s="347"/>
      <c r="BD160" s="347"/>
      <c r="BE160" s="347"/>
      <c r="BF160" s="347"/>
      <c r="BG160" s="347"/>
      <c r="BH160" s="347"/>
      <c r="BI160" s="290"/>
      <c r="BJ160" s="290"/>
      <c r="BK160" s="290"/>
      <c r="BL160" s="290"/>
      <c r="BM160" s="290"/>
      <c r="BN160" s="290"/>
      <c r="BO160" s="290"/>
    </row>
    <row r="161" spans="4:67" x14ac:dyDescent="0.25">
      <c r="D161" s="67"/>
      <c r="H161" s="67"/>
      <c r="L161" s="67"/>
      <c r="P161" s="67"/>
      <c r="T161" s="67"/>
      <c r="X161" s="67"/>
      <c r="AB161" s="67"/>
      <c r="AF161" s="67"/>
      <c r="AK161" s="296"/>
      <c r="AO161" s="296"/>
      <c r="AS161" s="296"/>
      <c r="AW161" s="347"/>
      <c r="AX161" s="347"/>
      <c r="BA161" s="347"/>
      <c r="BB161" s="347"/>
      <c r="BC161" s="347"/>
      <c r="BD161" s="347"/>
      <c r="BE161" s="347"/>
      <c r="BF161" s="347"/>
      <c r="BG161" s="347"/>
      <c r="BH161" s="347"/>
      <c r="BI161" s="290"/>
      <c r="BJ161" s="290"/>
      <c r="BK161" s="290"/>
      <c r="BL161" s="290"/>
      <c r="BM161" s="290"/>
      <c r="BN161" s="290"/>
      <c r="BO161" s="290"/>
    </row>
    <row r="162" spans="4:67" x14ac:dyDescent="0.25">
      <c r="D162" s="67"/>
      <c r="H162" s="67"/>
      <c r="L162" s="67"/>
      <c r="P162" s="67"/>
      <c r="T162" s="67"/>
      <c r="X162" s="67"/>
      <c r="AB162" s="67"/>
      <c r="AF162" s="67"/>
      <c r="AK162" s="296"/>
      <c r="AO162" s="296"/>
      <c r="AS162" s="296"/>
      <c r="AW162" s="347"/>
      <c r="AX162" s="347"/>
      <c r="BA162" s="347"/>
      <c r="BB162" s="347"/>
      <c r="BC162" s="347"/>
      <c r="BD162" s="347"/>
      <c r="BE162" s="347"/>
      <c r="BF162" s="347"/>
      <c r="BG162" s="347"/>
      <c r="BH162" s="347"/>
      <c r="BI162" s="290"/>
      <c r="BJ162" s="290"/>
      <c r="BK162" s="290"/>
      <c r="BL162" s="290"/>
      <c r="BM162" s="290"/>
      <c r="BN162" s="290"/>
      <c r="BO162" s="290"/>
    </row>
    <row r="163" spans="4:67" x14ac:dyDescent="0.25">
      <c r="D163" s="67"/>
      <c r="H163" s="67"/>
      <c r="L163" s="67"/>
      <c r="P163" s="67"/>
      <c r="T163" s="67"/>
      <c r="X163" s="67"/>
      <c r="AB163" s="67"/>
      <c r="AF163" s="67"/>
      <c r="AK163" s="296"/>
      <c r="AO163" s="296"/>
      <c r="AS163" s="296"/>
      <c r="AW163" s="347"/>
      <c r="AX163" s="347"/>
      <c r="BA163" s="347"/>
      <c r="BB163" s="347"/>
      <c r="BC163" s="347"/>
      <c r="BD163" s="347"/>
      <c r="BE163" s="347"/>
      <c r="BF163" s="347"/>
      <c r="BG163" s="347"/>
      <c r="BH163" s="347"/>
      <c r="BI163" s="290"/>
      <c r="BJ163" s="290"/>
      <c r="BK163" s="290"/>
      <c r="BL163" s="290"/>
      <c r="BM163" s="290"/>
      <c r="BN163" s="290"/>
      <c r="BO163" s="290"/>
    </row>
    <row r="164" spans="4:67" x14ac:dyDescent="0.25">
      <c r="D164" s="67"/>
      <c r="H164" s="67"/>
      <c r="L164" s="67"/>
      <c r="P164" s="67"/>
      <c r="T164" s="67"/>
      <c r="X164" s="67"/>
      <c r="AB164" s="67"/>
      <c r="AF164" s="67"/>
      <c r="AK164" s="296"/>
      <c r="AO164" s="296"/>
      <c r="AS164" s="296"/>
      <c r="AW164" s="347"/>
      <c r="AX164" s="347"/>
      <c r="BA164" s="347"/>
      <c r="BB164" s="347"/>
      <c r="BC164" s="347"/>
      <c r="BD164" s="347"/>
      <c r="BE164" s="347"/>
      <c r="BF164" s="347"/>
      <c r="BG164" s="347"/>
      <c r="BH164" s="347"/>
      <c r="BI164" s="290"/>
      <c r="BJ164" s="290"/>
      <c r="BK164" s="290"/>
      <c r="BL164" s="290"/>
      <c r="BM164" s="290"/>
      <c r="BN164" s="290"/>
      <c r="BO164" s="290"/>
    </row>
    <row r="165" spans="4:67" x14ac:dyDescent="0.25">
      <c r="D165" s="67"/>
      <c r="H165" s="67"/>
      <c r="L165" s="67"/>
      <c r="P165" s="67"/>
      <c r="T165" s="67"/>
      <c r="X165" s="67"/>
      <c r="AB165" s="67"/>
      <c r="AF165" s="67"/>
      <c r="AK165" s="296"/>
      <c r="AO165" s="296"/>
      <c r="AS165" s="296"/>
      <c r="AW165" s="347"/>
      <c r="AX165" s="347"/>
      <c r="BA165" s="347"/>
      <c r="BB165" s="347"/>
      <c r="BC165" s="347"/>
      <c r="BD165" s="347"/>
      <c r="BE165" s="347"/>
      <c r="BF165" s="347"/>
      <c r="BG165" s="347"/>
      <c r="BH165" s="347"/>
      <c r="BI165" s="290"/>
      <c r="BJ165" s="290"/>
      <c r="BK165" s="290"/>
      <c r="BL165" s="290"/>
      <c r="BM165" s="290"/>
      <c r="BN165" s="290"/>
      <c r="BO165" s="290"/>
    </row>
    <row r="166" spans="4:67" x14ac:dyDescent="0.25">
      <c r="D166" s="67"/>
      <c r="H166" s="67"/>
      <c r="L166" s="67"/>
      <c r="P166" s="67"/>
      <c r="T166" s="67"/>
      <c r="X166" s="67"/>
      <c r="AB166" s="67"/>
      <c r="AF166" s="67"/>
      <c r="AK166" s="296"/>
      <c r="AO166" s="296"/>
      <c r="AS166" s="296"/>
      <c r="AW166" s="347"/>
      <c r="AX166" s="347"/>
      <c r="BA166" s="347"/>
      <c r="BB166" s="347"/>
      <c r="BC166" s="347"/>
      <c r="BD166" s="347"/>
      <c r="BE166" s="347"/>
      <c r="BF166" s="347"/>
      <c r="BG166" s="347"/>
      <c r="BH166" s="347"/>
      <c r="BI166" s="290"/>
      <c r="BJ166" s="290"/>
      <c r="BK166" s="290"/>
      <c r="BL166" s="290"/>
      <c r="BM166" s="290"/>
      <c r="BN166" s="290"/>
      <c r="BO166" s="290"/>
    </row>
    <row r="167" spans="4:67" x14ac:dyDescent="0.25">
      <c r="D167" s="67"/>
      <c r="H167" s="67"/>
      <c r="L167" s="67"/>
      <c r="P167" s="67"/>
      <c r="T167" s="67"/>
      <c r="X167" s="67"/>
      <c r="AB167" s="67"/>
      <c r="AF167" s="67"/>
      <c r="AK167" s="296"/>
      <c r="AO167" s="296"/>
      <c r="AS167" s="296"/>
      <c r="AW167" s="347"/>
      <c r="AX167" s="347"/>
      <c r="BA167" s="347"/>
      <c r="BB167" s="347"/>
      <c r="BC167" s="347"/>
      <c r="BD167" s="347"/>
      <c r="BE167" s="347"/>
      <c r="BF167" s="347"/>
      <c r="BG167" s="347"/>
      <c r="BH167" s="347"/>
      <c r="BI167" s="290"/>
      <c r="BJ167" s="290"/>
      <c r="BK167" s="290"/>
      <c r="BL167" s="290"/>
      <c r="BM167" s="290"/>
      <c r="BN167" s="290"/>
      <c r="BO167" s="290"/>
    </row>
    <row r="168" spans="4:67" x14ac:dyDescent="0.25">
      <c r="D168" s="67"/>
      <c r="H168" s="67"/>
      <c r="L168" s="67"/>
      <c r="P168" s="67"/>
      <c r="T168" s="67"/>
      <c r="X168" s="67"/>
      <c r="AB168" s="67"/>
      <c r="AF168" s="67"/>
      <c r="AK168" s="296"/>
      <c r="AO168" s="296"/>
      <c r="AS168" s="296"/>
      <c r="AW168" s="347"/>
      <c r="AX168" s="347"/>
      <c r="BA168" s="347"/>
      <c r="BB168" s="347"/>
      <c r="BC168" s="347"/>
      <c r="BD168" s="347"/>
      <c r="BE168" s="347"/>
      <c r="BF168" s="347"/>
      <c r="BG168" s="347"/>
      <c r="BH168" s="347"/>
      <c r="BI168" s="290"/>
      <c r="BJ168" s="290"/>
      <c r="BK168" s="290"/>
      <c r="BL168" s="290"/>
      <c r="BM168" s="290"/>
      <c r="BN168" s="290"/>
      <c r="BO168" s="290"/>
    </row>
    <row r="169" spans="4:67" x14ac:dyDescent="0.25">
      <c r="D169" s="67"/>
      <c r="H169" s="67"/>
      <c r="L169" s="67"/>
      <c r="P169" s="67"/>
      <c r="T169" s="67"/>
      <c r="X169" s="67"/>
      <c r="AB169" s="67"/>
      <c r="AF169" s="67"/>
      <c r="AK169" s="296"/>
      <c r="AO169" s="296"/>
      <c r="AS169" s="296"/>
      <c r="AW169" s="347"/>
      <c r="AX169" s="347"/>
      <c r="BA169" s="347"/>
      <c r="BB169" s="347"/>
      <c r="BC169" s="347"/>
      <c r="BD169" s="347"/>
      <c r="BE169" s="347"/>
      <c r="BF169" s="347"/>
      <c r="BG169" s="347"/>
      <c r="BH169" s="347"/>
      <c r="BI169" s="290"/>
      <c r="BJ169" s="290"/>
      <c r="BK169" s="290"/>
      <c r="BL169" s="290"/>
      <c r="BM169" s="290"/>
      <c r="BN169" s="290"/>
      <c r="BO169" s="290"/>
    </row>
    <row r="170" spans="4:67" x14ac:dyDescent="0.25">
      <c r="D170" s="67"/>
      <c r="H170" s="67"/>
      <c r="L170" s="67"/>
      <c r="P170" s="67"/>
      <c r="T170" s="67"/>
      <c r="X170" s="67"/>
      <c r="AB170" s="67"/>
      <c r="AF170" s="67"/>
      <c r="AK170" s="296"/>
      <c r="AO170" s="296"/>
      <c r="AS170" s="296"/>
      <c r="AW170" s="347"/>
      <c r="AX170" s="347"/>
      <c r="BA170" s="347"/>
      <c r="BB170" s="347"/>
      <c r="BC170" s="347"/>
      <c r="BD170" s="347"/>
      <c r="BE170" s="347"/>
      <c r="BF170" s="347"/>
      <c r="BG170" s="347"/>
      <c r="BH170" s="347"/>
      <c r="BI170" s="290"/>
      <c r="BJ170" s="290"/>
      <c r="BK170" s="290"/>
      <c r="BL170" s="290"/>
      <c r="BM170" s="290"/>
      <c r="BN170" s="290"/>
      <c r="BO170" s="290"/>
    </row>
    <row r="171" spans="4:67" x14ac:dyDescent="0.25">
      <c r="D171" s="67"/>
      <c r="H171" s="67"/>
      <c r="L171" s="67"/>
      <c r="P171" s="67"/>
      <c r="T171" s="67"/>
      <c r="X171" s="67"/>
      <c r="AB171" s="67"/>
      <c r="AF171" s="67"/>
      <c r="AK171" s="296"/>
      <c r="AO171" s="296"/>
      <c r="AS171" s="296"/>
      <c r="AW171" s="347"/>
      <c r="AX171" s="347"/>
      <c r="BA171" s="347"/>
      <c r="BB171" s="347"/>
      <c r="BC171" s="347"/>
      <c r="BD171" s="347"/>
      <c r="BE171" s="347"/>
      <c r="BF171" s="347"/>
      <c r="BG171" s="347"/>
      <c r="BH171" s="347"/>
      <c r="BI171" s="290"/>
      <c r="BJ171" s="290"/>
      <c r="BK171" s="290"/>
      <c r="BL171" s="290"/>
      <c r="BM171" s="290"/>
      <c r="BN171" s="290"/>
      <c r="BO171" s="290"/>
    </row>
    <row r="172" spans="4:67" x14ac:dyDescent="0.25">
      <c r="D172" s="67"/>
      <c r="H172" s="67"/>
      <c r="L172" s="67"/>
      <c r="P172" s="67"/>
      <c r="T172" s="67"/>
      <c r="X172" s="67"/>
      <c r="AB172" s="67"/>
      <c r="AF172" s="67"/>
      <c r="AK172" s="296"/>
      <c r="AO172" s="296"/>
      <c r="AS172" s="296"/>
      <c r="AW172" s="347"/>
      <c r="AX172" s="347"/>
      <c r="BA172" s="347"/>
      <c r="BB172" s="347"/>
      <c r="BC172" s="347"/>
      <c r="BD172" s="347"/>
      <c r="BE172" s="347"/>
      <c r="BF172" s="347"/>
      <c r="BG172" s="347"/>
      <c r="BH172" s="347"/>
      <c r="BI172" s="290"/>
      <c r="BJ172" s="290"/>
      <c r="BK172" s="290"/>
      <c r="BL172" s="290"/>
      <c r="BM172" s="290"/>
      <c r="BN172" s="290"/>
      <c r="BO172" s="290"/>
    </row>
    <row r="173" spans="4:67" x14ac:dyDescent="0.25">
      <c r="D173" s="67"/>
      <c r="H173" s="67"/>
      <c r="L173" s="67"/>
      <c r="P173" s="67"/>
      <c r="T173" s="67"/>
      <c r="X173" s="67"/>
      <c r="AB173" s="67"/>
      <c r="AF173" s="67"/>
      <c r="AK173" s="296"/>
      <c r="AO173" s="296"/>
      <c r="AS173" s="296"/>
      <c r="AW173" s="347"/>
      <c r="AX173" s="347"/>
      <c r="BA173" s="347"/>
      <c r="BB173" s="347"/>
      <c r="BC173" s="347"/>
      <c r="BD173" s="347"/>
      <c r="BE173" s="347"/>
      <c r="BF173" s="347"/>
      <c r="BG173" s="347"/>
      <c r="BH173" s="347"/>
      <c r="BI173" s="290"/>
      <c r="BJ173" s="290"/>
      <c r="BK173" s="290"/>
      <c r="BL173" s="290"/>
      <c r="BM173" s="290"/>
      <c r="BN173" s="290"/>
      <c r="BO173" s="290"/>
    </row>
    <row r="174" spans="4:67" x14ac:dyDescent="0.25">
      <c r="D174" s="67"/>
      <c r="H174" s="67"/>
      <c r="L174" s="67"/>
      <c r="P174" s="67"/>
      <c r="T174" s="67"/>
      <c r="X174" s="67"/>
      <c r="AB174" s="67"/>
      <c r="AF174" s="67"/>
      <c r="AK174" s="296"/>
      <c r="AO174" s="296"/>
      <c r="AS174" s="296"/>
      <c r="AW174" s="347"/>
      <c r="AX174" s="347"/>
      <c r="BA174" s="347"/>
      <c r="BB174" s="347"/>
      <c r="BC174" s="347"/>
      <c r="BD174" s="347"/>
      <c r="BE174" s="347"/>
      <c r="BF174" s="347"/>
      <c r="BG174" s="347"/>
      <c r="BH174" s="347"/>
      <c r="BI174" s="290"/>
      <c r="BJ174" s="290"/>
      <c r="BK174" s="290"/>
      <c r="BL174" s="290"/>
      <c r="BM174" s="290"/>
      <c r="BN174" s="290"/>
      <c r="BO174" s="290"/>
    </row>
    <row r="175" spans="4:67" x14ac:dyDescent="0.25">
      <c r="D175" s="67"/>
      <c r="H175" s="67"/>
      <c r="L175" s="67"/>
      <c r="P175" s="67"/>
      <c r="T175" s="67"/>
      <c r="X175" s="67"/>
      <c r="AB175" s="67"/>
      <c r="AF175" s="67"/>
      <c r="AG175" s="303"/>
      <c r="AH175" s="290"/>
      <c r="AI175" s="290"/>
      <c r="AJ175" s="290"/>
      <c r="AK175" s="296"/>
      <c r="AL175" s="290"/>
      <c r="AM175" s="290"/>
      <c r="AN175" s="290"/>
      <c r="AO175" s="296"/>
      <c r="AP175" s="290"/>
      <c r="AQ175" s="290"/>
      <c r="AR175" s="290"/>
      <c r="AS175" s="296"/>
      <c r="AT175" s="290"/>
      <c r="AU175" s="290"/>
      <c r="AV175" s="290"/>
      <c r="AY175" s="290"/>
      <c r="AZ175" s="290"/>
      <c r="BA175" s="290"/>
      <c r="BB175" s="290"/>
      <c r="BC175" s="290"/>
      <c r="BD175" s="290"/>
      <c r="BE175" s="290"/>
      <c r="BF175" s="290"/>
      <c r="BG175" s="290"/>
      <c r="BH175" s="290"/>
      <c r="BI175" s="290"/>
      <c r="BJ175" s="290"/>
      <c r="BK175" s="290"/>
      <c r="BL175" s="290"/>
      <c r="BM175" s="290"/>
      <c r="BN175" s="290"/>
      <c r="BO175" s="290"/>
    </row>
    <row r="176" spans="4:67" x14ac:dyDescent="0.25">
      <c r="D176" s="67"/>
      <c r="H176" s="67"/>
      <c r="L176" s="67"/>
      <c r="P176" s="67"/>
      <c r="T176" s="67"/>
      <c r="X176" s="67"/>
      <c r="AB176" s="67"/>
      <c r="AF176" s="67"/>
      <c r="AG176" s="303"/>
      <c r="AH176" s="290"/>
      <c r="AI176" s="290"/>
      <c r="AJ176" s="290"/>
      <c r="AK176" s="296"/>
      <c r="AL176" s="290"/>
      <c r="AM176" s="290"/>
      <c r="AN176" s="290"/>
      <c r="AO176" s="296"/>
      <c r="AP176" s="290"/>
      <c r="AQ176" s="290"/>
      <c r="AR176" s="290"/>
      <c r="AS176" s="296"/>
      <c r="AT176" s="290"/>
      <c r="AU176" s="290"/>
      <c r="AV176" s="290"/>
      <c r="AY176" s="290"/>
      <c r="AZ176" s="290"/>
      <c r="BA176" s="290"/>
      <c r="BB176" s="290"/>
      <c r="BC176" s="290"/>
      <c r="BD176" s="290"/>
      <c r="BE176" s="290"/>
      <c r="BF176" s="290"/>
      <c r="BG176" s="290"/>
      <c r="BH176" s="290"/>
      <c r="BI176" s="290"/>
      <c r="BJ176" s="290"/>
      <c r="BK176" s="290"/>
      <c r="BL176" s="290"/>
      <c r="BM176" s="290"/>
      <c r="BN176" s="290"/>
      <c r="BO176" s="290"/>
    </row>
    <row r="177" spans="4:67" x14ac:dyDescent="0.25">
      <c r="D177" s="67"/>
      <c r="H177" s="67"/>
      <c r="L177" s="67"/>
      <c r="P177" s="67"/>
      <c r="T177" s="67"/>
      <c r="X177" s="67"/>
      <c r="AB177" s="67"/>
      <c r="AF177" s="67"/>
      <c r="AG177" s="303"/>
      <c r="AH177" s="290"/>
      <c r="AI177" s="290"/>
      <c r="AJ177" s="290"/>
      <c r="AK177" s="296"/>
      <c r="AL177" s="290"/>
      <c r="AM177" s="290"/>
      <c r="AN177" s="290"/>
      <c r="AO177" s="296"/>
      <c r="AP177" s="290"/>
      <c r="AQ177" s="290"/>
      <c r="AR177" s="290"/>
      <c r="AS177" s="296"/>
      <c r="AT177" s="290"/>
      <c r="AU177" s="290"/>
      <c r="AV177" s="290"/>
      <c r="AY177" s="290"/>
      <c r="AZ177" s="290"/>
      <c r="BA177" s="290"/>
      <c r="BB177" s="290"/>
      <c r="BC177" s="290"/>
      <c r="BD177" s="290"/>
      <c r="BE177" s="290"/>
      <c r="BF177" s="290"/>
      <c r="BG177" s="290"/>
      <c r="BH177" s="290"/>
      <c r="BI177" s="290"/>
      <c r="BJ177" s="290"/>
      <c r="BK177" s="290"/>
      <c r="BL177" s="290"/>
      <c r="BM177" s="290"/>
      <c r="BN177" s="290"/>
      <c r="BO177" s="290"/>
    </row>
    <row r="178" spans="4:67" x14ac:dyDescent="0.25">
      <c r="D178" s="67"/>
      <c r="H178" s="67"/>
      <c r="L178" s="67"/>
      <c r="P178" s="67"/>
      <c r="T178" s="67"/>
      <c r="X178" s="67"/>
      <c r="AB178" s="67"/>
      <c r="AF178" s="67"/>
      <c r="AG178" s="303"/>
      <c r="AH178" s="290"/>
      <c r="AI178" s="290"/>
      <c r="AJ178" s="290"/>
      <c r="AK178" s="296"/>
      <c r="AL178" s="290"/>
      <c r="AM178" s="290"/>
      <c r="AN178" s="290"/>
      <c r="AO178" s="296"/>
      <c r="AP178" s="290"/>
      <c r="AQ178" s="290"/>
      <c r="AR178" s="290"/>
      <c r="AS178" s="296"/>
      <c r="AT178" s="290"/>
      <c r="AU178" s="290"/>
      <c r="AV178" s="290"/>
      <c r="AY178" s="290"/>
      <c r="AZ178" s="290"/>
      <c r="BA178" s="290"/>
      <c r="BB178" s="290"/>
      <c r="BC178" s="290"/>
      <c r="BD178" s="290"/>
      <c r="BE178" s="290"/>
      <c r="BF178" s="290"/>
      <c r="BG178" s="290"/>
      <c r="BH178" s="290"/>
      <c r="BI178" s="290"/>
      <c r="BJ178" s="290"/>
      <c r="BK178" s="290"/>
      <c r="BL178" s="290"/>
      <c r="BM178" s="290"/>
      <c r="BN178" s="290"/>
      <c r="BO178" s="290"/>
    </row>
    <row r="179" spans="4:67" x14ac:dyDescent="0.25">
      <c r="D179" s="67"/>
      <c r="H179" s="67"/>
      <c r="L179" s="67"/>
      <c r="P179" s="67"/>
      <c r="T179" s="67"/>
      <c r="X179" s="67"/>
      <c r="AB179" s="67"/>
      <c r="AF179" s="67"/>
      <c r="AG179" s="303"/>
      <c r="AH179" s="290"/>
      <c r="AI179" s="290"/>
      <c r="AJ179" s="290"/>
      <c r="AK179" s="296"/>
      <c r="AL179" s="290"/>
      <c r="AM179" s="290"/>
      <c r="AN179" s="290"/>
      <c r="AO179" s="296"/>
      <c r="AP179" s="290"/>
      <c r="AQ179" s="290"/>
      <c r="AR179" s="290"/>
      <c r="AS179" s="296"/>
      <c r="AT179" s="290"/>
      <c r="AU179" s="290"/>
      <c r="AV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0"/>
      <c r="BM179" s="290"/>
      <c r="BN179" s="290"/>
      <c r="BO179" s="290"/>
    </row>
    <row r="180" spans="4:67" x14ac:dyDescent="0.25">
      <c r="D180" s="67"/>
      <c r="H180" s="67"/>
      <c r="L180" s="67"/>
      <c r="P180" s="67"/>
      <c r="T180" s="67"/>
      <c r="X180" s="67"/>
      <c r="AB180" s="67"/>
      <c r="AF180" s="67"/>
      <c r="AG180" s="303"/>
      <c r="AH180" s="290"/>
      <c r="AI180" s="290"/>
      <c r="AJ180" s="290"/>
      <c r="AK180" s="296"/>
      <c r="AL180" s="290"/>
      <c r="AM180" s="290"/>
      <c r="AN180" s="290"/>
      <c r="AO180" s="296"/>
      <c r="AP180" s="290"/>
      <c r="AQ180" s="290"/>
      <c r="AR180" s="290"/>
      <c r="AS180" s="296"/>
      <c r="AT180" s="290"/>
      <c r="AU180" s="290"/>
      <c r="AV180" s="290"/>
      <c r="AY180" s="290"/>
      <c r="AZ180" s="290"/>
      <c r="BA180" s="290"/>
      <c r="BB180" s="290"/>
      <c r="BC180" s="290"/>
      <c r="BD180" s="290"/>
      <c r="BE180" s="290"/>
      <c r="BF180" s="290"/>
      <c r="BG180" s="290"/>
      <c r="BH180" s="290"/>
      <c r="BI180" s="290"/>
      <c r="BJ180" s="290"/>
      <c r="BK180" s="290"/>
      <c r="BL180" s="290"/>
      <c r="BM180" s="290"/>
      <c r="BN180" s="290"/>
      <c r="BO180" s="290"/>
    </row>
    <row r="181" spans="4:67" x14ac:dyDescent="0.25">
      <c r="D181" s="67"/>
      <c r="H181" s="67"/>
      <c r="L181" s="67"/>
      <c r="P181" s="67"/>
      <c r="T181" s="67"/>
      <c r="X181" s="67"/>
      <c r="AB181" s="67"/>
      <c r="AF181" s="67"/>
      <c r="AG181" s="303"/>
      <c r="AH181" s="290"/>
      <c r="AI181" s="290"/>
      <c r="AJ181" s="290"/>
      <c r="AK181" s="296"/>
      <c r="AL181" s="290"/>
      <c r="AM181" s="290"/>
      <c r="AN181" s="290"/>
      <c r="AO181" s="296"/>
      <c r="AP181" s="290"/>
      <c r="AQ181" s="290"/>
      <c r="AR181" s="290"/>
      <c r="AS181" s="296"/>
      <c r="AT181" s="290"/>
      <c r="AU181" s="290"/>
      <c r="AV181" s="290"/>
      <c r="AY181" s="290"/>
      <c r="AZ181" s="290"/>
      <c r="BA181" s="290"/>
      <c r="BB181" s="290"/>
      <c r="BC181" s="290"/>
      <c r="BD181" s="290"/>
      <c r="BE181" s="290"/>
      <c r="BF181" s="290"/>
      <c r="BG181" s="290"/>
      <c r="BH181" s="290"/>
      <c r="BI181" s="290"/>
      <c r="BJ181" s="290"/>
      <c r="BK181" s="290"/>
      <c r="BL181" s="290"/>
      <c r="BM181" s="290"/>
      <c r="BN181" s="290"/>
      <c r="BO181" s="290"/>
    </row>
    <row r="182" spans="4:67" x14ac:dyDescent="0.25">
      <c r="D182" s="67"/>
      <c r="H182" s="67"/>
      <c r="L182" s="67"/>
      <c r="P182" s="67"/>
      <c r="T182" s="67"/>
      <c r="X182" s="67"/>
      <c r="AB182" s="67"/>
      <c r="AF182" s="67"/>
      <c r="AG182" s="303"/>
      <c r="AH182" s="290"/>
      <c r="AI182" s="290"/>
      <c r="AJ182" s="290"/>
      <c r="AK182" s="296"/>
      <c r="AL182" s="290"/>
      <c r="AM182" s="290"/>
      <c r="AN182" s="290"/>
      <c r="AO182" s="296"/>
      <c r="AP182" s="290"/>
      <c r="AQ182" s="290"/>
      <c r="AR182" s="290"/>
      <c r="AS182" s="296"/>
      <c r="AT182" s="290"/>
      <c r="AU182" s="290"/>
      <c r="AV182" s="290"/>
      <c r="AY182" s="290"/>
      <c r="AZ182" s="290"/>
      <c r="BA182" s="290"/>
      <c r="BB182" s="290"/>
      <c r="BC182" s="290"/>
      <c r="BD182" s="290"/>
      <c r="BE182" s="290"/>
      <c r="BF182" s="290"/>
      <c r="BG182" s="290"/>
      <c r="BH182" s="290"/>
      <c r="BI182" s="290"/>
      <c r="BJ182" s="290"/>
      <c r="BK182" s="290"/>
      <c r="BL182" s="290"/>
      <c r="BM182" s="290"/>
      <c r="BN182" s="290"/>
      <c r="BO182" s="290"/>
    </row>
    <row r="183" spans="4:67" x14ac:dyDescent="0.25">
      <c r="D183" s="67"/>
      <c r="H183" s="67"/>
      <c r="L183" s="67"/>
      <c r="P183" s="67"/>
      <c r="T183" s="67"/>
      <c r="X183" s="67"/>
      <c r="AB183" s="67"/>
      <c r="AF183" s="67"/>
      <c r="AG183" s="303"/>
      <c r="AH183" s="290"/>
      <c r="AI183" s="290"/>
      <c r="AJ183" s="290"/>
      <c r="AK183" s="296"/>
      <c r="AL183" s="290"/>
      <c r="AM183" s="290"/>
      <c r="AN183" s="290"/>
      <c r="AO183" s="296"/>
      <c r="AP183" s="290"/>
      <c r="AQ183" s="290"/>
      <c r="AR183" s="290"/>
      <c r="AS183" s="296"/>
      <c r="AT183" s="290"/>
      <c r="AU183" s="290"/>
      <c r="AV183" s="290"/>
      <c r="AY183" s="290"/>
      <c r="AZ183" s="290"/>
      <c r="BA183" s="290"/>
      <c r="BB183" s="290"/>
      <c r="BC183" s="290"/>
      <c r="BD183" s="290"/>
      <c r="BE183" s="290"/>
      <c r="BF183" s="290"/>
      <c r="BG183" s="290"/>
      <c r="BH183" s="290"/>
      <c r="BI183" s="290"/>
      <c r="BJ183" s="290"/>
      <c r="BK183" s="290"/>
      <c r="BL183" s="290"/>
      <c r="BM183" s="290"/>
      <c r="BN183" s="290"/>
      <c r="BO183" s="290"/>
    </row>
    <row r="184" spans="4:67" x14ac:dyDescent="0.25">
      <c r="D184" s="67"/>
      <c r="H184" s="67"/>
      <c r="L184" s="67"/>
      <c r="P184" s="67"/>
      <c r="T184" s="67"/>
      <c r="X184" s="67"/>
      <c r="AB184" s="67"/>
      <c r="AF184" s="67"/>
      <c r="AG184" s="303"/>
      <c r="AH184" s="290"/>
      <c r="AI184" s="290"/>
      <c r="AJ184" s="290"/>
      <c r="AK184" s="296"/>
      <c r="AL184" s="290"/>
      <c r="AM184" s="290"/>
      <c r="AN184" s="290"/>
      <c r="AO184" s="296"/>
      <c r="AP184" s="290"/>
      <c r="AQ184" s="290"/>
      <c r="AR184" s="290"/>
      <c r="AS184" s="296"/>
      <c r="AT184" s="290"/>
      <c r="AU184" s="290"/>
      <c r="AV184" s="290"/>
      <c r="AY184" s="290"/>
      <c r="AZ184" s="290"/>
      <c r="BA184" s="290"/>
      <c r="BB184" s="290"/>
      <c r="BC184" s="290"/>
      <c r="BD184" s="290"/>
      <c r="BE184" s="290"/>
      <c r="BF184" s="290"/>
      <c r="BG184" s="290"/>
      <c r="BH184" s="290"/>
      <c r="BI184" s="290"/>
      <c r="BJ184" s="290"/>
      <c r="BK184" s="290"/>
      <c r="BL184" s="290"/>
      <c r="BM184" s="290"/>
      <c r="BN184" s="290"/>
      <c r="BO184" s="290"/>
    </row>
    <row r="185" spans="4:67" x14ac:dyDescent="0.25">
      <c r="D185" s="67"/>
      <c r="H185" s="67"/>
      <c r="L185" s="67"/>
      <c r="P185" s="67"/>
      <c r="T185" s="67"/>
      <c r="X185" s="67"/>
      <c r="AB185" s="67"/>
      <c r="AF185" s="67"/>
      <c r="AG185" s="303"/>
      <c r="AH185" s="290"/>
      <c r="AI185" s="290"/>
      <c r="AJ185" s="290"/>
      <c r="AK185" s="296"/>
      <c r="AL185" s="290"/>
      <c r="AM185" s="290"/>
      <c r="AN185" s="290"/>
      <c r="AO185" s="296"/>
      <c r="AP185" s="290"/>
      <c r="AQ185" s="290"/>
      <c r="AR185" s="290"/>
      <c r="AS185" s="296"/>
      <c r="AT185" s="290"/>
      <c r="AU185" s="290"/>
      <c r="AV185" s="290"/>
      <c r="AY185" s="290"/>
      <c r="AZ185" s="290"/>
      <c r="BA185" s="290"/>
      <c r="BB185" s="290"/>
      <c r="BC185" s="290"/>
      <c r="BD185" s="290"/>
      <c r="BE185" s="290"/>
      <c r="BF185" s="290"/>
      <c r="BG185" s="290"/>
      <c r="BH185" s="290"/>
      <c r="BI185" s="290"/>
      <c r="BJ185" s="290"/>
      <c r="BK185" s="290"/>
      <c r="BL185" s="290"/>
      <c r="BM185" s="290"/>
      <c r="BN185" s="290"/>
      <c r="BO185" s="290"/>
    </row>
    <row r="186" spans="4:67" x14ac:dyDescent="0.25">
      <c r="D186" s="67"/>
      <c r="H186" s="67"/>
      <c r="L186" s="67"/>
      <c r="P186" s="67"/>
      <c r="T186" s="67"/>
      <c r="X186" s="67"/>
      <c r="AB186" s="67"/>
      <c r="AF186" s="67"/>
      <c r="AG186" s="303"/>
      <c r="AH186" s="290"/>
      <c r="AI186" s="290"/>
      <c r="AJ186" s="290"/>
      <c r="AK186" s="296"/>
      <c r="AL186" s="290"/>
      <c r="AM186" s="290"/>
      <c r="AN186" s="290"/>
      <c r="AO186" s="296"/>
      <c r="AP186" s="290"/>
      <c r="AQ186" s="290"/>
      <c r="AR186" s="290"/>
      <c r="AS186" s="296"/>
      <c r="AT186" s="290"/>
      <c r="AU186" s="290"/>
      <c r="AV186" s="290"/>
      <c r="AY186" s="290"/>
      <c r="AZ186" s="290"/>
      <c r="BA186" s="290"/>
      <c r="BB186" s="290"/>
      <c r="BC186" s="290"/>
      <c r="BD186" s="290"/>
      <c r="BE186" s="290"/>
      <c r="BF186" s="290"/>
      <c r="BG186" s="290"/>
      <c r="BH186" s="290"/>
      <c r="BI186" s="290"/>
      <c r="BJ186" s="290"/>
      <c r="BK186" s="290"/>
      <c r="BL186" s="290"/>
      <c r="BM186" s="290"/>
      <c r="BN186" s="290"/>
      <c r="BO186" s="290"/>
    </row>
    <row r="187" spans="4:67" x14ac:dyDescent="0.25">
      <c r="D187" s="67"/>
      <c r="H187" s="67"/>
      <c r="L187" s="67"/>
      <c r="P187" s="67"/>
      <c r="T187" s="67"/>
      <c r="X187" s="67"/>
      <c r="AB187" s="67"/>
      <c r="AF187" s="67"/>
      <c r="AG187" s="303"/>
      <c r="AH187" s="290"/>
      <c r="AI187" s="290"/>
      <c r="AJ187" s="290"/>
      <c r="AK187" s="296"/>
      <c r="AL187" s="290"/>
      <c r="AM187" s="290"/>
      <c r="AN187" s="290"/>
      <c r="AO187" s="296"/>
      <c r="AP187" s="290"/>
      <c r="AQ187" s="290"/>
      <c r="AR187" s="290"/>
      <c r="AS187" s="296"/>
      <c r="AT187" s="290"/>
      <c r="AU187" s="290"/>
      <c r="AV187" s="290"/>
      <c r="AY187" s="290"/>
      <c r="AZ187" s="290"/>
      <c r="BA187" s="290"/>
      <c r="BB187" s="290"/>
      <c r="BC187" s="290"/>
      <c r="BD187" s="290"/>
      <c r="BE187" s="290"/>
      <c r="BF187" s="290"/>
      <c r="BG187" s="290"/>
      <c r="BH187" s="290"/>
      <c r="BI187" s="290"/>
      <c r="BJ187" s="290"/>
      <c r="BK187" s="290"/>
      <c r="BL187" s="290"/>
      <c r="BM187" s="290"/>
      <c r="BN187" s="290"/>
      <c r="BO187" s="290"/>
    </row>
    <row r="188" spans="4:67" x14ac:dyDescent="0.25">
      <c r="D188" s="67"/>
      <c r="H188" s="67"/>
      <c r="L188" s="67"/>
      <c r="P188" s="67"/>
      <c r="T188" s="67"/>
      <c r="X188" s="67"/>
      <c r="AB188" s="67"/>
      <c r="AF188" s="67"/>
      <c r="AG188" s="303"/>
      <c r="AH188" s="290"/>
      <c r="AI188" s="290"/>
      <c r="AJ188" s="290"/>
      <c r="AK188" s="296"/>
      <c r="AL188" s="290"/>
      <c r="AM188" s="290"/>
      <c r="AN188" s="290"/>
      <c r="AO188" s="296"/>
      <c r="AP188" s="290"/>
      <c r="AQ188" s="290"/>
      <c r="AR188" s="290"/>
      <c r="AS188" s="296"/>
      <c r="AT188" s="290"/>
      <c r="AU188" s="290"/>
      <c r="AV188" s="290"/>
      <c r="AY188" s="290"/>
      <c r="AZ188" s="290"/>
      <c r="BA188" s="290"/>
      <c r="BB188" s="290"/>
      <c r="BC188" s="290"/>
      <c r="BD188" s="290"/>
      <c r="BE188" s="290"/>
      <c r="BF188" s="290"/>
      <c r="BG188" s="290"/>
      <c r="BH188" s="290"/>
      <c r="BI188" s="290"/>
      <c r="BJ188" s="290"/>
      <c r="BK188" s="290"/>
      <c r="BL188" s="290"/>
      <c r="BM188" s="290"/>
      <c r="BN188" s="290"/>
      <c r="BO188" s="290"/>
    </row>
    <row r="189" spans="4:67" x14ac:dyDescent="0.25">
      <c r="D189" s="67"/>
      <c r="H189" s="67"/>
      <c r="L189" s="67"/>
      <c r="P189" s="67"/>
      <c r="T189" s="67"/>
      <c r="X189" s="67"/>
      <c r="AB189" s="67"/>
      <c r="AF189" s="67"/>
      <c r="AG189" s="303"/>
      <c r="AH189" s="290"/>
      <c r="AI189" s="290"/>
      <c r="AJ189" s="290"/>
      <c r="AK189" s="296"/>
      <c r="AL189" s="290"/>
      <c r="AM189" s="290"/>
      <c r="AN189" s="290"/>
      <c r="AO189" s="296"/>
      <c r="AP189" s="290"/>
      <c r="AQ189" s="290"/>
      <c r="AR189" s="290"/>
      <c r="AS189" s="296"/>
      <c r="AT189" s="290"/>
      <c r="AU189" s="290"/>
      <c r="AV189" s="290"/>
      <c r="AY189" s="290"/>
      <c r="AZ189" s="290"/>
      <c r="BA189" s="290"/>
      <c r="BB189" s="290"/>
      <c r="BC189" s="290"/>
      <c r="BD189" s="290"/>
      <c r="BE189" s="290"/>
      <c r="BF189" s="290"/>
      <c r="BG189" s="290"/>
      <c r="BH189" s="290"/>
      <c r="BI189" s="290"/>
      <c r="BJ189" s="290"/>
      <c r="BK189" s="290"/>
      <c r="BL189" s="290"/>
      <c r="BM189" s="290"/>
      <c r="BN189" s="290"/>
      <c r="BO189" s="290"/>
    </row>
    <row r="190" spans="4:67" x14ac:dyDescent="0.25">
      <c r="D190" s="67"/>
      <c r="H190" s="67"/>
      <c r="L190" s="67"/>
      <c r="P190" s="67"/>
      <c r="T190" s="67"/>
      <c r="X190" s="67"/>
      <c r="AB190" s="67"/>
      <c r="AF190" s="67"/>
      <c r="AG190" s="303"/>
      <c r="AH190" s="290"/>
      <c r="AI190" s="290"/>
      <c r="AJ190" s="290"/>
      <c r="AK190" s="296"/>
      <c r="AL190" s="290"/>
      <c r="AM190" s="290"/>
      <c r="AN190" s="290"/>
      <c r="AO190" s="296"/>
      <c r="AP190" s="290"/>
      <c r="AQ190" s="290"/>
      <c r="AR190" s="290"/>
      <c r="AS190" s="296"/>
      <c r="AT190" s="290"/>
      <c r="AU190" s="290"/>
      <c r="AV190" s="290"/>
      <c r="AY190" s="290"/>
      <c r="AZ190" s="290"/>
      <c r="BA190" s="290"/>
      <c r="BB190" s="290"/>
      <c r="BC190" s="290"/>
      <c r="BD190" s="290"/>
      <c r="BE190" s="290"/>
      <c r="BF190" s="290"/>
      <c r="BG190" s="290"/>
      <c r="BH190" s="290"/>
      <c r="BI190" s="290"/>
      <c r="BJ190" s="290"/>
      <c r="BK190" s="290"/>
      <c r="BL190" s="290"/>
      <c r="BM190" s="290"/>
      <c r="BN190" s="290"/>
      <c r="BO190" s="290"/>
    </row>
    <row r="191" spans="4:67" x14ac:dyDescent="0.25">
      <c r="D191" s="67"/>
      <c r="H191" s="67"/>
      <c r="L191" s="67"/>
      <c r="P191" s="67"/>
      <c r="T191" s="67"/>
      <c r="X191" s="67"/>
      <c r="AB191" s="67"/>
      <c r="AF191" s="67"/>
      <c r="AG191" s="303"/>
      <c r="AH191" s="290"/>
      <c r="AI191" s="290"/>
      <c r="AJ191" s="290"/>
      <c r="AK191" s="296"/>
      <c r="AL191" s="290"/>
      <c r="AM191" s="290"/>
      <c r="AN191" s="290"/>
      <c r="AO191" s="296"/>
      <c r="AP191" s="290"/>
      <c r="AQ191" s="290"/>
      <c r="AR191" s="290"/>
      <c r="AS191" s="296"/>
      <c r="AT191" s="290"/>
      <c r="AU191" s="290"/>
      <c r="AV191" s="290"/>
      <c r="AY191" s="290"/>
      <c r="AZ191" s="290"/>
      <c r="BA191" s="290"/>
      <c r="BB191" s="290"/>
      <c r="BC191" s="290"/>
      <c r="BD191" s="290"/>
      <c r="BE191" s="290"/>
      <c r="BF191" s="290"/>
      <c r="BG191" s="290"/>
      <c r="BH191" s="290"/>
      <c r="BI191" s="290"/>
      <c r="BJ191" s="290"/>
      <c r="BK191" s="290"/>
      <c r="BL191" s="290"/>
      <c r="BM191" s="290"/>
      <c r="BN191" s="290"/>
      <c r="BO191" s="290"/>
    </row>
    <row r="192" spans="4:67" x14ac:dyDescent="0.25">
      <c r="D192" s="67"/>
      <c r="H192" s="67"/>
      <c r="L192" s="67"/>
      <c r="P192" s="67"/>
      <c r="T192" s="67"/>
      <c r="X192" s="67"/>
      <c r="AB192" s="67"/>
      <c r="AF192" s="67"/>
      <c r="AG192" s="303"/>
      <c r="AH192" s="290"/>
      <c r="AI192" s="290"/>
      <c r="AJ192" s="290"/>
      <c r="AK192" s="296"/>
      <c r="AL192" s="290"/>
      <c r="AM192" s="290"/>
      <c r="AN192" s="290"/>
      <c r="AO192" s="296"/>
      <c r="AP192" s="290"/>
      <c r="AQ192" s="290"/>
      <c r="AR192" s="290"/>
      <c r="AS192" s="296"/>
      <c r="AT192" s="290"/>
      <c r="AU192" s="290"/>
      <c r="AV192" s="290"/>
      <c r="AY192" s="290"/>
      <c r="AZ192" s="290"/>
      <c r="BA192" s="290"/>
      <c r="BB192" s="290"/>
      <c r="BC192" s="290"/>
      <c r="BD192" s="290"/>
      <c r="BE192" s="290"/>
      <c r="BF192" s="290"/>
      <c r="BG192" s="290"/>
      <c r="BH192" s="290"/>
      <c r="BI192" s="290"/>
      <c r="BJ192" s="290"/>
      <c r="BK192" s="290"/>
      <c r="BL192" s="290"/>
      <c r="BM192" s="290"/>
      <c r="BN192" s="290"/>
      <c r="BO192" s="290"/>
    </row>
    <row r="193" spans="4:67" x14ac:dyDescent="0.25">
      <c r="D193" s="67"/>
      <c r="H193" s="67"/>
      <c r="L193" s="67"/>
      <c r="P193" s="67"/>
      <c r="T193" s="67"/>
      <c r="X193" s="67"/>
      <c r="AB193" s="67"/>
      <c r="AF193" s="67"/>
      <c r="AG193" s="303"/>
      <c r="AH193" s="290"/>
      <c r="AI193" s="290"/>
      <c r="AJ193" s="290"/>
      <c r="AK193" s="296"/>
      <c r="AL193" s="290"/>
      <c r="AM193" s="290"/>
      <c r="AN193" s="290"/>
      <c r="AO193" s="296"/>
      <c r="AP193" s="290"/>
      <c r="AQ193" s="290"/>
      <c r="AR193" s="290"/>
      <c r="AS193" s="296"/>
      <c r="AT193" s="290"/>
      <c r="AU193" s="290"/>
      <c r="AV193" s="290"/>
      <c r="AY193" s="290"/>
      <c r="AZ193" s="290"/>
      <c r="BA193" s="290"/>
      <c r="BB193" s="290"/>
      <c r="BC193" s="290"/>
      <c r="BD193" s="290"/>
      <c r="BE193" s="290"/>
      <c r="BF193" s="290"/>
      <c r="BG193" s="290"/>
      <c r="BH193" s="290"/>
      <c r="BI193" s="290"/>
      <c r="BJ193" s="290"/>
      <c r="BK193" s="290"/>
      <c r="BL193" s="290"/>
      <c r="BM193" s="290"/>
      <c r="BN193" s="290"/>
      <c r="BO193" s="290"/>
    </row>
    <row r="194" spans="4:67" x14ac:dyDescent="0.25">
      <c r="D194" s="67"/>
      <c r="H194" s="67"/>
      <c r="L194" s="67"/>
      <c r="P194" s="67"/>
      <c r="T194" s="67"/>
      <c r="X194" s="67"/>
      <c r="AB194" s="67"/>
      <c r="AF194" s="67"/>
      <c r="AG194" s="303"/>
      <c r="AH194" s="290"/>
      <c r="AI194" s="290"/>
      <c r="AJ194" s="290"/>
      <c r="AK194" s="296"/>
      <c r="AL194" s="290"/>
      <c r="AM194" s="290"/>
      <c r="AN194" s="290"/>
      <c r="AO194" s="296"/>
      <c r="AP194" s="290"/>
      <c r="AQ194" s="290"/>
      <c r="AR194" s="290"/>
      <c r="AS194" s="296"/>
      <c r="AT194" s="290"/>
      <c r="AU194" s="290"/>
      <c r="AV194" s="290"/>
      <c r="AY194" s="290"/>
      <c r="AZ194" s="290"/>
      <c r="BA194" s="290"/>
      <c r="BB194" s="290"/>
      <c r="BC194" s="290"/>
      <c r="BD194" s="290"/>
      <c r="BE194" s="290"/>
      <c r="BF194" s="290"/>
      <c r="BG194" s="290"/>
      <c r="BH194" s="290"/>
      <c r="BI194" s="290"/>
      <c r="BJ194" s="290"/>
      <c r="BK194" s="290"/>
      <c r="BL194" s="290"/>
      <c r="BM194" s="290"/>
      <c r="BN194" s="290"/>
      <c r="BO194" s="290"/>
    </row>
    <row r="195" spans="4:67" x14ac:dyDescent="0.25">
      <c r="D195" s="67"/>
      <c r="H195" s="67"/>
      <c r="L195" s="67"/>
      <c r="P195" s="67"/>
      <c r="T195" s="67"/>
      <c r="X195" s="67"/>
      <c r="AB195" s="67"/>
      <c r="AF195" s="67"/>
      <c r="AG195" s="303"/>
      <c r="AH195" s="290"/>
      <c r="AI195" s="290"/>
      <c r="AJ195" s="290"/>
      <c r="AK195" s="296"/>
      <c r="AL195" s="290"/>
      <c r="AM195" s="290"/>
      <c r="AN195" s="290"/>
      <c r="AO195" s="296"/>
      <c r="AP195" s="290"/>
      <c r="AQ195" s="290"/>
      <c r="AR195" s="290"/>
      <c r="AS195" s="296"/>
      <c r="AT195" s="290"/>
      <c r="AU195" s="290"/>
      <c r="AV195" s="290"/>
      <c r="AY195" s="290"/>
      <c r="AZ195" s="290"/>
      <c r="BA195" s="290"/>
      <c r="BB195" s="290"/>
      <c r="BC195" s="290"/>
      <c r="BD195" s="290"/>
      <c r="BE195" s="290"/>
      <c r="BF195" s="290"/>
      <c r="BG195" s="290"/>
      <c r="BH195" s="290"/>
      <c r="BI195" s="290"/>
      <c r="BJ195" s="290"/>
      <c r="BK195" s="290"/>
      <c r="BL195" s="290"/>
      <c r="BM195" s="290"/>
      <c r="BN195" s="290"/>
      <c r="BO195" s="290"/>
    </row>
    <row r="196" spans="4:67" x14ac:dyDescent="0.25">
      <c r="D196" s="67"/>
      <c r="H196" s="67"/>
      <c r="L196" s="67"/>
      <c r="P196" s="67"/>
      <c r="T196" s="67"/>
      <c r="X196" s="67"/>
      <c r="AB196" s="67"/>
      <c r="AF196" s="67"/>
      <c r="AG196" s="303"/>
      <c r="AH196" s="290"/>
      <c r="AI196" s="290"/>
      <c r="AJ196" s="290"/>
      <c r="AK196" s="296"/>
      <c r="AL196" s="290"/>
      <c r="AM196" s="290"/>
      <c r="AN196" s="290"/>
      <c r="AO196" s="296"/>
      <c r="AP196" s="290"/>
      <c r="AQ196" s="290"/>
      <c r="AR196" s="290"/>
      <c r="AS196" s="296"/>
      <c r="AT196" s="290"/>
      <c r="AU196" s="290"/>
      <c r="AV196" s="290"/>
      <c r="AY196" s="290"/>
      <c r="AZ196" s="290"/>
      <c r="BA196" s="290"/>
      <c r="BB196" s="290"/>
      <c r="BC196" s="290"/>
      <c r="BD196" s="290"/>
      <c r="BE196" s="290"/>
      <c r="BF196" s="290"/>
      <c r="BG196" s="290"/>
      <c r="BH196" s="290"/>
      <c r="BI196" s="290"/>
      <c r="BJ196" s="290"/>
      <c r="BK196" s="290"/>
      <c r="BL196" s="290"/>
      <c r="BM196" s="290"/>
      <c r="BN196" s="290"/>
      <c r="BO196" s="290"/>
    </row>
    <row r="197" spans="4:67" x14ac:dyDescent="0.25">
      <c r="D197" s="67"/>
      <c r="H197" s="67"/>
      <c r="L197" s="67"/>
      <c r="P197" s="67"/>
      <c r="T197" s="67"/>
      <c r="X197" s="67"/>
      <c r="AB197" s="67"/>
      <c r="AF197" s="67"/>
      <c r="AG197" s="303"/>
      <c r="AH197" s="290"/>
      <c r="AI197" s="290"/>
      <c r="AJ197" s="290"/>
      <c r="AK197" s="296"/>
      <c r="AL197" s="290"/>
      <c r="AM197" s="290"/>
      <c r="AN197" s="290"/>
      <c r="AO197" s="296"/>
      <c r="AP197" s="290"/>
      <c r="AQ197" s="290"/>
      <c r="AR197" s="290"/>
      <c r="AS197" s="296"/>
      <c r="AT197" s="290"/>
      <c r="AU197" s="290"/>
      <c r="AV197" s="290"/>
      <c r="AY197" s="290"/>
      <c r="AZ197" s="290"/>
      <c r="BA197" s="290"/>
      <c r="BB197" s="290"/>
      <c r="BC197" s="290"/>
      <c r="BD197" s="290"/>
      <c r="BE197" s="290"/>
      <c r="BF197" s="290"/>
      <c r="BG197" s="290"/>
      <c r="BH197" s="290"/>
      <c r="BI197" s="290"/>
      <c r="BJ197" s="290"/>
      <c r="BK197" s="290"/>
      <c r="BL197" s="290"/>
      <c r="BM197" s="290"/>
      <c r="BN197" s="290"/>
      <c r="BO197" s="290"/>
    </row>
    <row r="198" spans="4:67" x14ac:dyDescent="0.25">
      <c r="D198" s="67"/>
      <c r="H198" s="67"/>
      <c r="L198" s="67"/>
      <c r="P198" s="67"/>
      <c r="T198" s="67"/>
      <c r="X198" s="67"/>
      <c r="AB198" s="67"/>
      <c r="AF198" s="67"/>
      <c r="AG198" s="303"/>
      <c r="AH198" s="290"/>
      <c r="AI198" s="290"/>
      <c r="AJ198" s="290"/>
      <c r="AK198" s="296"/>
      <c r="AL198" s="290"/>
      <c r="AM198" s="290"/>
      <c r="AN198" s="290"/>
      <c r="AO198" s="296"/>
      <c r="AP198" s="290"/>
      <c r="AQ198" s="290"/>
      <c r="AR198" s="290"/>
      <c r="AS198" s="296"/>
      <c r="AT198" s="290"/>
      <c r="AU198" s="290"/>
      <c r="AV198" s="290"/>
      <c r="AY198" s="290"/>
      <c r="AZ198" s="290"/>
      <c r="BA198" s="290"/>
      <c r="BB198" s="290"/>
      <c r="BC198" s="290"/>
      <c r="BD198" s="290"/>
      <c r="BE198" s="290"/>
      <c r="BF198" s="290"/>
      <c r="BG198" s="290"/>
      <c r="BH198" s="290"/>
      <c r="BI198" s="290"/>
      <c r="BJ198" s="290"/>
      <c r="BK198" s="290"/>
      <c r="BL198" s="290"/>
      <c r="BM198" s="290"/>
      <c r="BN198" s="290"/>
      <c r="BO198" s="290"/>
    </row>
    <row r="199" spans="4:67" x14ac:dyDescent="0.25">
      <c r="D199" s="67"/>
      <c r="H199" s="67"/>
      <c r="L199" s="67"/>
      <c r="P199" s="67"/>
      <c r="T199" s="67"/>
      <c r="X199" s="67"/>
      <c r="AB199" s="67"/>
      <c r="AF199" s="67"/>
      <c r="AG199" s="303"/>
      <c r="AH199" s="290"/>
      <c r="AI199" s="290"/>
      <c r="AJ199" s="290"/>
      <c r="AK199" s="296"/>
      <c r="AL199" s="290"/>
      <c r="AM199" s="290"/>
      <c r="AN199" s="290"/>
      <c r="AO199" s="296"/>
      <c r="AP199" s="290"/>
      <c r="AQ199" s="290"/>
      <c r="AR199" s="290"/>
      <c r="AS199" s="296"/>
      <c r="AT199" s="290"/>
      <c r="AU199" s="290"/>
      <c r="AV199" s="290"/>
      <c r="AY199" s="290"/>
      <c r="AZ199" s="290"/>
      <c r="BA199" s="290"/>
      <c r="BB199" s="290"/>
      <c r="BC199" s="290"/>
      <c r="BD199" s="290"/>
      <c r="BE199" s="290"/>
      <c r="BF199" s="290"/>
      <c r="BG199" s="290"/>
      <c r="BH199" s="290"/>
      <c r="BI199" s="290"/>
      <c r="BJ199" s="290"/>
      <c r="BK199" s="290"/>
      <c r="BL199" s="290"/>
      <c r="BM199" s="290"/>
      <c r="BN199" s="290"/>
      <c r="BO199" s="290"/>
    </row>
    <row r="200" spans="4:67" x14ac:dyDescent="0.25">
      <c r="D200" s="67"/>
      <c r="H200" s="67"/>
      <c r="L200" s="67"/>
      <c r="P200" s="67"/>
      <c r="T200" s="67"/>
      <c r="X200" s="67"/>
      <c r="AB200" s="67"/>
      <c r="AF200" s="67"/>
      <c r="AG200" s="303"/>
      <c r="AH200" s="290"/>
      <c r="AI200" s="290"/>
      <c r="AJ200" s="290"/>
      <c r="AK200" s="296"/>
      <c r="AL200" s="290"/>
      <c r="AM200" s="290"/>
      <c r="AN200" s="290"/>
      <c r="AO200" s="296"/>
      <c r="AP200" s="290"/>
      <c r="AQ200" s="290"/>
      <c r="AR200" s="290"/>
      <c r="AS200" s="296"/>
      <c r="AT200" s="290"/>
      <c r="AU200" s="290"/>
      <c r="AV200" s="290"/>
      <c r="AY200" s="290"/>
      <c r="AZ200" s="290"/>
      <c r="BA200" s="290"/>
      <c r="BB200" s="290"/>
      <c r="BC200" s="290"/>
      <c r="BD200" s="290"/>
      <c r="BE200" s="290"/>
      <c r="BF200" s="290"/>
      <c r="BG200" s="290"/>
      <c r="BH200" s="290"/>
      <c r="BI200" s="290"/>
      <c r="BJ200" s="290"/>
      <c r="BK200" s="290"/>
      <c r="BL200" s="290"/>
      <c r="BM200" s="290"/>
      <c r="BN200" s="290"/>
      <c r="BO200" s="290"/>
    </row>
    <row r="201" spans="4:67" x14ac:dyDescent="0.25">
      <c r="D201" s="67"/>
      <c r="H201" s="67"/>
      <c r="L201" s="67"/>
      <c r="P201" s="67"/>
      <c r="T201" s="67"/>
      <c r="X201" s="67"/>
      <c r="AB201" s="67"/>
      <c r="AF201" s="67"/>
      <c r="AG201" s="303"/>
      <c r="AH201" s="290"/>
      <c r="AI201" s="290"/>
      <c r="AJ201" s="290"/>
      <c r="AK201" s="296"/>
      <c r="AL201" s="290"/>
      <c r="AM201" s="290"/>
      <c r="AN201" s="290"/>
      <c r="AO201" s="296"/>
      <c r="AP201" s="290"/>
      <c r="AQ201" s="290"/>
      <c r="AR201" s="290"/>
      <c r="AS201" s="296"/>
      <c r="AT201" s="290"/>
      <c r="AU201" s="290"/>
      <c r="AV201" s="290"/>
      <c r="AY201" s="290"/>
      <c r="AZ201" s="290"/>
      <c r="BA201" s="290"/>
      <c r="BB201" s="290"/>
      <c r="BC201" s="290"/>
      <c r="BD201" s="290"/>
      <c r="BE201" s="290"/>
      <c r="BF201" s="290"/>
      <c r="BG201" s="290"/>
      <c r="BH201" s="290"/>
      <c r="BI201" s="290"/>
      <c r="BJ201" s="290"/>
      <c r="BK201" s="290"/>
      <c r="BL201" s="290"/>
      <c r="BM201" s="290"/>
      <c r="BN201" s="290"/>
      <c r="BO201" s="290"/>
    </row>
    <row r="202" spans="4:67" x14ac:dyDescent="0.25">
      <c r="D202" s="67"/>
      <c r="H202" s="67"/>
      <c r="L202" s="67"/>
      <c r="P202" s="67"/>
      <c r="T202" s="67"/>
      <c r="X202" s="67"/>
      <c r="AB202" s="67"/>
      <c r="AF202" s="67"/>
      <c r="AG202" s="303"/>
      <c r="AH202" s="290"/>
      <c r="AI202" s="290"/>
      <c r="AJ202" s="290"/>
      <c r="AK202" s="296"/>
      <c r="AL202" s="290"/>
      <c r="AM202" s="290"/>
      <c r="AN202" s="290"/>
      <c r="AO202" s="296"/>
      <c r="AP202" s="290"/>
      <c r="AQ202" s="290"/>
      <c r="AR202" s="290"/>
      <c r="AS202" s="296"/>
      <c r="AT202" s="290"/>
      <c r="AU202" s="290"/>
      <c r="AV202" s="290"/>
      <c r="AY202" s="290"/>
      <c r="AZ202" s="290"/>
      <c r="BA202" s="290"/>
      <c r="BB202" s="290"/>
      <c r="BC202" s="290"/>
      <c r="BD202" s="290"/>
      <c r="BE202" s="290"/>
      <c r="BF202" s="290"/>
      <c r="BG202" s="290"/>
      <c r="BH202" s="290"/>
      <c r="BI202" s="290"/>
      <c r="BJ202" s="290"/>
      <c r="BK202" s="290"/>
      <c r="BL202" s="290"/>
      <c r="BM202" s="290"/>
      <c r="BN202" s="290"/>
      <c r="BO202" s="290"/>
    </row>
    <row r="203" spans="4:67" x14ac:dyDescent="0.25">
      <c r="D203" s="67"/>
      <c r="H203" s="67"/>
      <c r="L203" s="67"/>
      <c r="P203" s="67"/>
      <c r="T203" s="67"/>
      <c r="X203" s="67"/>
      <c r="AB203" s="67"/>
      <c r="AF203" s="67"/>
      <c r="AG203" s="303"/>
      <c r="AH203" s="290"/>
      <c r="AI203" s="290"/>
      <c r="AJ203" s="290"/>
      <c r="AK203" s="296"/>
      <c r="AL203" s="290"/>
      <c r="AM203" s="290"/>
      <c r="AN203" s="290"/>
      <c r="AO203" s="296"/>
      <c r="AP203" s="290"/>
      <c r="AQ203" s="290"/>
      <c r="AR203" s="290"/>
      <c r="AS203" s="296"/>
      <c r="AT203" s="290"/>
      <c r="AU203" s="290"/>
      <c r="AV203" s="290"/>
      <c r="AY203" s="290"/>
      <c r="AZ203" s="290"/>
      <c r="BA203" s="290"/>
      <c r="BB203" s="290"/>
      <c r="BC203" s="290"/>
      <c r="BD203" s="290"/>
      <c r="BE203" s="290"/>
      <c r="BF203" s="290"/>
      <c r="BG203" s="290"/>
      <c r="BH203" s="290"/>
      <c r="BI203" s="290"/>
      <c r="BJ203" s="290"/>
      <c r="BK203" s="290"/>
      <c r="BL203" s="290"/>
      <c r="BM203" s="290"/>
      <c r="BN203" s="290"/>
      <c r="BO203" s="290"/>
    </row>
    <row r="204" spans="4:67" x14ac:dyDescent="0.25">
      <c r="D204" s="67"/>
      <c r="H204" s="67"/>
      <c r="L204" s="67"/>
      <c r="P204" s="67"/>
      <c r="T204" s="67"/>
      <c r="X204" s="67"/>
      <c r="AB204" s="67"/>
      <c r="AF204" s="67"/>
      <c r="AG204" s="303"/>
      <c r="AH204" s="290"/>
      <c r="AI204" s="290"/>
      <c r="AJ204" s="290"/>
      <c r="AK204" s="296"/>
      <c r="AL204" s="290"/>
      <c r="AM204" s="290"/>
      <c r="AN204" s="290"/>
      <c r="AO204" s="296"/>
      <c r="AP204" s="290"/>
      <c r="AQ204" s="290"/>
      <c r="AR204" s="290"/>
      <c r="AS204" s="296"/>
      <c r="AT204" s="290"/>
      <c r="AU204" s="290"/>
      <c r="AV204" s="290"/>
      <c r="AY204" s="290"/>
      <c r="AZ204" s="290"/>
      <c r="BA204" s="290"/>
      <c r="BB204" s="290"/>
      <c r="BC204" s="290"/>
      <c r="BD204" s="290"/>
      <c r="BE204" s="290"/>
      <c r="BF204" s="290"/>
      <c r="BG204" s="290"/>
      <c r="BH204" s="290"/>
      <c r="BI204" s="290"/>
      <c r="BJ204" s="290"/>
      <c r="BK204" s="290"/>
      <c r="BL204" s="290"/>
      <c r="BM204" s="290"/>
      <c r="BN204" s="290"/>
      <c r="BO204" s="290"/>
    </row>
    <row r="205" spans="4:67" x14ac:dyDescent="0.25">
      <c r="D205" s="67"/>
      <c r="H205" s="67"/>
      <c r="L205" s="67"/>
      <c r="P205" s="67"/>
      <c r="T205" s="67"/>
      <c r="X205" s="67"/>
      <c r="AB205" s="67"/>
      <c r="AF205" s="67"/>
      <c r="AG205" s="303"/>
      <c r="AH205" s="290"/>
      <c r="AI205" s="290"/>
      <c r="AJ205" s="290"/>
      <c r="AK205" s="296"/>
      <c r="AL205" s="290"/>
      <c r="AM205" s="290"/>
      <c r="AN205" s="290"/>
      <c r="AO205" s="296"/>
      <c r="AP205" s="290"/>
      <c r="AQ205" s="290"/>
      <c r="AR205" s="290"/>
      <c r="AS205" s="296"/>
      <c r="AT205" s="290"/>
      <c r="AU205" s="290"/>
      <c r="AV205" s="290"/>
      <c r="AY205" s="290"/>
      <c r="AZ205" s="290"/>
      <c r="BA205" s="290"/>
      <c r="BB205" s="290"/>
      <c r="BC205" s="290"/>
      <c r="BD205" s="290"/>
      <c r="BE205" s="290"/>
      <c r="BF205" s="290"/>
      <c r="BG205" s="290"/>
      <c r="BH205" s="290"/>
      <c r="BI205" s="290"/>
      <c r="BJ205" s="290"/>
      <c r="BK205" s="290"/>
      <c r="BL205" s="290"/>
      <c r="BM205" s="290"/>
      <c r="BN205" s="290"/>
      <c r="BO205" s="290"/>
    </row>
    <row r="206" spans="4:67" x14ac:dyDescent="0.25">
      <c r="D206" s="67"/>
      <c r="H206" s="67"/>
      <c r="L206" s="67"/>
      <c r="P206" s="67"/>
      <c r="T206" s="67"/>
      <c r="X206" s="67"/>
      <c r="AB206" s="67"/>
      <c r="AF206" s="67"/>
      <c r="AG206" s="303"/>
      <c r="AH206" s="290"/>
      <c r="AI206" s="290"/>
      <c r="AJ206" s="290"/>
      <c r="AK206" s="296"/>
      <c r="AL206" s="290"/>
      <c r="AM206" s="290"/>
      <c r="AN206" s="290"/>
      <c r="AO206" s="296"/>
      <c r="AP206" s="290"/>
      <c r="AQ206" s="290"/>
      <c r="AR206" s="290"/>
      <c r="AS206" s="296"/>
      <c r="AT206" s="290"/>
      <c r="AU206" s="290"/>
      <c r="AV206" s="290"/>
      <c r="AY206" s="290"/>
      <c r="AZ206" s="290"/>
      <c r="BA206" s="290"/>
      <c r="BB206" s="290"/>
      <c r="BC206" s="290"/>
      <c r="BD206" s="290"/>
      <c r="BE206" s="290"/>
      <c r="BF206" s="290"/>
      <c r="BG206" s="290"/>
      <c r="BH206" s="290"/>
      <c r="BI206" s="290"/>
      <c r="BJ206" s="290"/>
      <c r="BK206" s="290"/>
      <c r="BL206" s="290"/>
      <c r="BM206" s="290"/>
      <c r="BN206" s="290"/>
      <c r="BO206" s="290"/>
    </row>
    <row r="207" spans="4:67" x14ac:dyDescent="0.25">
      <c r="D207" s="67"/>
      <c r="H207" s="67"/>
      <c r="L207" s="67"/>
      <c r="P207" s="67"/>
      <c r="T207" s="67"/>
      <c r="X207" s="67"/>
      <c r="AB207" s="67"/>
      <c r="AF207" s="67"/>
      <c r="AG207" s="303"/>
      <c r="AH207" s="290"/>
      <c r="AI207" s="290"/>
      <c r="AJ207" s="290"/>
      <c r="AK207" s="296"/>
      <c r="AL207" s="290"/>
      <c r="AM207" s="290"/>
      <c r="AN207" s="290"/>
      <c r="AO207" s="296"/>
      <c r="AP207" s="290"/>
      <c r="AQ207" s="290"/>
      <c r="AR207" s="290"/>
      <c r="AS207" s="296"/>
      <c r="AT207" s="290"/>
      <c r="AU207" s="290"/>
      <c r="AV207" s="290"/>
      <c r="AY207" s="290"/>
      <c r="AZ207" s="290"/>
      <c r="BA207" s="290"/>
      <c r="BB207" s="290"/>
      <c r="BC207" s="290"/>
      <c r="BD207" s="290"/>
      <c r="BE207" s="290"/>
      <c r="BF207" s="290"/>
      <c r="BG207" s="290"/>
      <c r="BH207" s="290"/>
      <c r="BI207" s="290"/>
      <c r="BJ207" s="290"/>
      <c r="BK207" s="290"/>
      <c r="BL207" s="290"/>
      <c r="BM207" s="290"/>
      <c r="BN207" s="290"/>
      <c r="BO207" s="290"/>
    </row>
    <row r="208" spans="4:67" x14ac:dyDescent="0.25">
      <c r="D208" s="67"/>
      <c r="H208" s="67"/>
      <c r="L208" s="67"/>
      <c r="P208" s="67"/>
      <c r="T208" s="67"/>
      <c r="X208" s="67"/>
      <c r="AB208" s="67"/>
      <c r="AF208" s="67"/>
      <c r="AG208" s="303"/>
      <c r="AH208" s="290"/>
      <c r="AI208" s="290"/>
      <c r="AJ208" s="290"/>
      <c r="AK208" s="296"/>
      <c r="AL208" s="290"/>
      <c r="AM208" s="290"/>
      <c r="AN208" s="290"/>
      <c r="AO208" s="296"/>
      <c r="AP208" s="290"/>
      <c r="AQ208" s="290"/>
      <c r="AR208" s="290"/>
      <c r="AS208" s="296"/>
      <c r="AT208" s="290"/>
      <c r="AU208" s="290"/>
      <c r="AV208" s="290"/>
      <c r="AY208" s="290"/>
      <c r="AZ208" s="290"/>
      <c r="BA208" s="290"/>
      <c r="BB208" s="290"/>
      <c r="BC208" s="290"/>
      <c r="BD208" s="290"/>
      <c r="BE208" s="290"/>
      <c r="BF208" s="290"/>
      <c r="BG208" s="290"/>
      <c r="BH208" s="290"/>
      <c r="BI208" s="290"/>
      <c r="BJ208" s="290"/>
      <c r="BK208" s="290"/>
      <c r="BL208" s="290"/>
      <c r="BM208" s="290"/>
      <c r="BN208" s="290"/>
      <c r="BO208" s="290"/>
    </row>
    <row r="209" spans="4:67" x14ac:dyDescent="0.25">
      <c r="D209" s="67"/>
      <c r="H209" s="67"/>
      <c r="L209" s="67"/>
      <c r="P209" s="67"/>
      <c r="T209" s="67"/>
      <c r="X209" s="67"/>
      <c r="AB209" s="67"/>
      <c r="AF209" s="67"/>
      <c r="AG209" s="303"/>
      <c r="AH209" s="290"/>
      <c r="AI209" s="290"/>
      <c r="AJ209" s="290"/>
      <c r="AK209" s="296"/>
      <c r="AL209" s="290"/>
      <c r="AM209" s="290"/>
      <c r="AN209" s="290"/>
      <c r="AO209" s="296"/>
      <c r="AP209" s="290"/>
      <c r="AQ209" s="290"/>
      <c r="AR209" s="290"/>
      <c r="AS209" s="296"/>
      <c r="AT209" s="290"/>
      <c r="AU209" s="290"/>
      <c r="AV209" s="290"/>
      <c r="AY209" s="290"/>
      <c r="AZ209" s="290"/>
      <c r="BA209" s="290"/>
      <c r="BB209" s="290"/>
      <c r="BC209" s="290"/>
      <c r="BD209" s="290"/>
      <c r="BE209" s="290"/>
      <c r="BF209" s="290"/>
      <c r="BG209" s="290"/>
      <c r="BH209" s="290"/>
      <c r="BI209" s="290"/>
      <c r="BJ209" s="290"/>
      <c r="BK209" s="290"/>
      <c r="BL209" s="290"/>
      <c r="BM209" s="290"/>
      <c r="BN209" s="290"/>
      <c r="BO209" s="290"/>
    </row>
    <row r="210" spans="4:67" x14ac:dyDescent="0.25">
      <c r="D210" s="67"/>
      <c r="H210" s="67"/>
      <c r="L210" s="67"/>
      <c r="P210" s="67"/>
      <c r="T210" s="67"/>
      <c r="X210" s="67"/>
      <c r="AB210" s="67"/>
      <c r="AF210" s="67"/>
      <c r="AG210" s="303"/>
      <c r="AH210" s="290"/>
      <c r="AI210" s="290"/>
      <c r="AJ210" s="290"/>
      <c r="AK210" s="296"/>
      <c r="AL210" s="290"/>
      <c r="AM210" s="290"/>
      <c r="AN210" s="290"/>
      <c r="AO210" s="296"/>
      <c r="AP210" s="290"/>
      <c r="AQ210" s="290"/>
      <c r="AR210" s="290"/>
      <c r="AS210" s="296"/>
      <c r="AT210" s="290"/>
      <c r="AU210" s="290"/>
      <c r="AV210" s="290"/>
      <c r="AY210" s="290"/>
      <c r="AZ210" s="290"/>
      <c r="BA210" s="290"/>
      <c r="BB210" s="290"/>
      <c r="BC210" s="290"/>
      <c r="BD210" s="290"/>
      <c r="BE210" s="290"/>
      <c r="BF210" s="290"/>
      <c r="BG210" s="290"/>
      <c r="BH210" s="290"/>
      <c r="BI210" s="290"/>
      <c r="BJ210" s="290"/>
      <c r="BK210" s="290"/>
      <c r="BL210" s="290"/>
      <c r="BM210" s="290"/>
      <c r="BN210" s="290"/>
      <c r="BO210" s="290"/>
    </row>
    <row r="211" spans="4:67" x14ac:dyDescent="0.25">
      <c r="D211" s="67"/>
      <c r="H211" s="67"/>
      <c r="L211" s="67"/>
      <c r="P211" s="67"/>
      <c r="T211" s="67"/>
      <c r="X211" s="67"/>
      <c r="AB211" s="67"/>
      <c r="AF211" s="67"/>
      <c r="AG211" s="303"/>
      <c r="AH211" s="290"/>
      <c r="AI211" s="290"/>
      <c r="AJ211" s="290"/>
      <c r="AK211" s="296"/>
      <c r="AL211" s="290"/>
      <c r="AM211" s="290"/>
      <c r="AN211" s="290"/>
      <c r="AO211" s="296"/>
      <c r="AP211" s="290"/>
      <c r="AQ211" s="290"/>
      <c r="AR211" s="290"/>
      <c r="AS211" s="296"/>
      <c r="AT211" s="290"/>
      <c r="AU211" s="290"/>
      <c r="AV211" s="290"/>
      <c r="AY211" s="290"/>
      <c r="AZ211" s="290"/>
      <c r="BA211" s="290"/>
      <c r="BB211" s="290"/>
      <c r="BC211" s="290"/>
      <c r="BD211" s="290"/>
      <c r="BE211" s="290"/>
      <c r="BF211" s="290"/>
      <c r="BG211" s="290"/>
      <c r="BH211" s="290"/>
      <c r="BI211" s="290"/>
      <c r="BJ211" s="290"/>
      <c r="BK211" s="290"/>
      <c r="BL211" s="290"/>
      <c r="BM211" s="290"/>
      <c r="BN211" s="290"/>
      <c r="BO211" s="290"/>
    </row>
    <row r="212" spans="4:67" x14ac:dyDescent="0.25">
      <c r="D212" s="67"/>
      <c r="H212" s="67"/>
      <c r="L212" s="67"/>
      <c r="P212" s="67"/>
      <c r="T212" s="67"/>
      <c r="X212" s="67"/>
      <c r="AB212" s="67"/>
      <c r="AF212" s="67"/>
      <c r="AG212" s="303"/>
      <c r="AH212" s="290"/>
      <c r="AI212" s="290"/>
      <c r="AJ212" s="290"/>
      <c r="AK212" s="296"/>
      <c r="AL212" s="290"/>
      <c r="AM212" s="290"/>
      <c r="AN212" s="290"/>
      <c r="AO212" s="296"/>
      <c r="AP212" s="290"/>
      <c r="AQ212" s="290"/>
      <c r="AR212" s="290"/>
      <c r="AS212" s="296"/>
      <c r="AT212" s="290"/>
      <c r="AU212" s="290"/>
      <c r="AV212" s="290"/>
      <c r="AY212" s="290"/>
      <c r="AZ212" s="290"/>
      <c r="BA212" s="290"/>
      <c r="BB212" s="290"/>
      <c r="BC212" s="290"/>
      <c r="BD212" s="290"/>
      <c r="BE212" s="290"/>
      <c r="BF212" s="290"/>
      <c r="BG212" s="290"/>
      <c r="BH212" s="290"/>
      <c r="BI212" s="290"/>
      <c r="BJ212" s="290"/>
      <c r="BK212" s="290"/>
      <c r="BL212" s="290"/>
      <c r="BM212" s="290"/>
      <c r="BN212" s="290"/>
      <c r="BO212" s="290"/>
    </row>
    <row r="213" spans="4:67" x14ac:dyDescent="0.25">
      <c r="D213" s="67"/>
      <c r="H213" s="67"/>
      <c r="L213" s="67"/>
      <c r="P213" s="67"/>
      <c r="T213" s="67"/>
      <c r="X213" s="67"/>
      <c r="AB213" s="67"/>
      <c r="AF213" s="67"/>
      <c r="AG213" s="303"/>
      <c r="AH213" s="290"/>
      <c r="AI213" s="290"/>
      <c r="AJ213" s="290"/>
      <c r="AK213" s="296"/>
      <c r="AL213" s="290"/>
      <c r="AM213" s="290"/>
      <c r="AN213" s="290"/>
      <c r="AO213" s="296"/>
      <c r="AP213" s="290"/>
      <c r="AQ213" s="290"/>
      <c r="AR213" s="290"/>
      <c r="AS213" s="296"/>
      <c r="AT213" s="290"/>
      <c r="AU213" s="290"/>
      <c r="AV213" s="290"/>
      <c r="AY213" s="290"/>
      <c r="AZ213" s="290"/>
      <c r="BA213" s="290"/>
      <c r="BB213" s="290"/>
      <c r="BC213" s="290"/>
      <c r="BD213" s="290"/>
      <c r="BE213" s="290"/>
      <c r="BF213" s="290"/>
      <c r="BG213" s="290"/>
      <c r="BH213" s="290"/>
      <c r="BI213" s="290"/>
      <c r="BJ213" s="290"/>
      <c r="BK213" s="290"/>
      <c r="BL213" s="290"/>
      <c r="BM213" s="290"/>
      <c r="BN213" s="290"/>
      <c r="BO213" s="290"/>
    </row>
    <row r="214" spans="4:67" x14ac:dyDescent="0.25">
      <c r="D214" s="67"/>
      <c r="H214" s="67"/>
      <c r="L214" s="67"/>
      <c r="P214" s="67"/>
      <c r="T214" s="67"/>
      <c r="X214" s="67"/>
      <c r="AB214" s="67"/>
      <c r="AF214" s="67"/>
      <c r="AG214" s="303"/>
      <c r="AH214" s="290"/>
      <c r="AI214" s="290"/>
      <c r="AJ214" s="290"/>
      <c r="AK214" s="296"/>
      <c r="AL214" s="290"/>
      <c r="AM214" s="290"/>
      <c r="AN214" s="290"/>
      <c r="AO214" s="296"/>
      <c r="AP214" s="290"/>
      <c r="AQ214" s="290"/>
      <c r="AR214" s="290"/>
      <c r="AS214" s="296"/>
      <c r="AT214" s="290"/>
      <c r="AU214" s="290"/>
      <c r="AV214" s="290"/>
      <c r="AY214" s="290"/>
      <c r="AZ214" s="290"/>
      <c r="BA214" s="290"/>
      <c r="BB214" s="290"/>
      <c r="BC214" s="290"/>
      <c r="BD214" s="290"/>
      <c r="BE214" s="290"/>
      <c r="BF214" s="290"/>
      <c r="BG214" s="290"/>
      <c r="BH214" s="290"/>
      <c r="BI214" s="290"/>
      <c r="BJ214" s="290"/>
      <c r="BK214" s="290"/>
      <c r="BL214" s="290"/>
      <c r="BM214" s="290"/>
      <c r="BN214" s="290"/>
      <c r="BO214" s="290"/>
    </row>
    <row r="215" spans="4:67" x14ac:dyDescent="0.25">
      <c r="D215" s="67"/>
      <c r="H215" s="67"/>
      <c r="L215" s="67"/>
      <c r="P215" s="67"/>
      <c r="T215" s="67"/>
      <c r="X215" s="67"/>
      <c r="AB215" s="67"/>
      <c r="AF215" s="67"/>
      <c r="AG215" s="303"/>
      <c r="AH215" s="290"/>
      <c r="AI215" s="290"/>
      <c r="AJ215" s="290"/>
      <c r="AK215" s="296"/>
      <c r="AL215" s="290"/>
      <c r="AM215" s="290"/>
      <c r="AN215" s="290"/>
      <c r="AO215" s="296"/>
      <c r="AP215" s="290"/>
      <c r="AQ215" s="290"/>
      <c r="AR215" s="290"/>
      <c r="AS215" s="296"/>
      <c r="AT215" s="290"/>
      <c r="AU215" s="290"/>
      <c r="AV215" s="290"/>
      <c r="AY215" s="290"/>
      <c r="AZ215" s="290"/>
      <c r="BA215" s="290"/>
      <c r="BB215" s="290"/>
      <c r="BC215" s="290"/>
      <c r="BD215" s="290"/>
      <c r="BE215" s="290"/>
      <c r="BF215" s="290"/>
      <c r="BG215" s="290"/>
      <c r="BH215" s="290"/>
      <c r="BI215" s="290"/>
      <c r="BJ215" s="290"/>
      <c r="BK215" s="290"/>
      <c r="BL215" s="290"/>
      <c r="BM215" s="290"/>
      <c r="BN215" s="290"/>
      <c r="BO215" s="290"/>
    </row>
    <row r="216" spans="4:67" x14ac:dyDescent="0.25">
      <c r="D216" s="67"/>
      <c r="H216" s="67"/>
      <c r="L216" s="67"/>
      <c r="P216" s="67"/>
      <c r="T216" s="67"/>
      <c r="X216" s="67"/>
      <c r="AB216" s="67"/>
      <c r="AF216" s="67"/>
      <c r="AG216" s="303"/>
      <c r="AH216" s="290"/>
      <c r="AI216" s="290"/>
      <c r="AJ216" s="290"/>
      <c r="AK216" s="296"/>
      <c r="AL216" s="290"/>
      <c r="AM216" s="290"/>
      <c r="AN216" s="290"/>
      <c r="AO216" s="296"/>
      <c r="AP216" s="290"/>
      <c r="AQ216" s="290"/>
      <c r="AR216" s="290"/>
      <c r="AS216" s="296"/>
      <c r="AT216" s="290"/>
      <c r="AU216" s="290"/>
      <c r="AV216" s="290"/>
      <c r="AY216" s="290"/>
      <c r="AZ216" s="290"/>
      <c r="BA216" s="290"/>
      <c r="BB216" s="290"/>
      <c r="BC216" s="290"/>
      <c r="BD216" s="290"/>
      <c r="BE216" s="290"/>
      <c r="BF216" s="290"/>
      <c r="BG216" s="290"/>
      <c r="BH216" s="290"/>
      <c r="BI216" s="290"/>
      <c r="BJ216" s="290"/>
      <c r="BK216" s="290"/>
      <c r="BL216" s="290"/>
      <c r="BM216" s="290"/>
      <c r="BN216" s="290"/>
      <c r="BO216" s="290"/>
    </row>
    <row r="217" spans="4:67" x14ac:dyDescent="0.25">
      <c r="D217" s="67"/>
      <c r="H217" s="67"/>
      <c r="L217" s="67"/>
      <c r="P217" s="67"/>
      <c r="T217" s="67"/>
      <c r="X217" s="67"/>
      <c r="AB217" s="67"/>
      <c r="AF217" s="67"/>
      <c r="AG217" s="303"/>
      <c r="AH217" s="290"/>
      <c r="AI217" s="290"/>
      <c r="AJ217" s="290"/>
      <c r="AK217" s="296"/>
      <c r="AL217" s="290"/>
      <c r="AM217" s="290"/>
      <c r="AN217" s="290"/>
      <c r="AO217" s="296"/>
      <c r="AP217" s="290"/>
      <c r="AQ217" s="290"/>
      <c r="AR217" s="290"/>
      <c r="AS217" s="296"/>
      <c r="AT217" s="290"/>
      <c r="AU217" s="290"/>
      <c r="AV217" s="290"/>
      <c r="AY217" s="290"/>
      <c r="AZ217" s="290"/>
      <c r="BA217" s="290"/>
      <c r="BB217" s="290"/>
      <c r="BC217" s="290"/>
      <c r="BD217" s="290"/>
      <c r="BE217" s="290"/>
      <c r="BF217" s="290"/>
      <c r="BG217" s="290"/>
      <c r="BH217" s="290"/>
      <c r="BI217" s="290"/>
      <c r="BJ217" s="290"/>
      <c r="BK217" s="290"/>
      <c r="BL217" s="290"/>
      <c r="BM217" s="290"/>
      <c r="BN217" s="290"/>
      <c r="BO217" s="290"/>
    </row>
    <row r="218" spans="4:67" x14ac:dyDescent="0.25">
      <c r="D218" s="67"/>
      <c r="H218" s="67"/>
      <c r="L218" s="67"/>
      <c r="P218" s="67"/>
      <c r="T218" s="67"/>
      <c r="X218" s="67"/>
      <c r="AB218" s="67"/>
      <c r="AF218" s="67"/>
      <c r="AG218" s="303"/>
      <c r="AH218" s="290"/>
      <c r="AI218" s="290"/>
      <c r="AJ218" s="290"/>
      <c r="AK218" s="296"/>
      <c r="AL218" s="290"/>
      <c r="AM218" s="290"/>
      <c r="AN218" s="290"/>
      <c r="AO218" s="296"/>
      <c r="AP218" s="290"/>
      <c r="AQ218" s="290"/>
      <c r="AR218" s="290"/>
      <c r="AS218" s="296"/>
      <c r="AT218" s="290"/>
      <c r="AU218" s="290"/>
      <c r="AV218" s="290"/>
      <c r="AY218" s="290"/>
      <c r="AZ218" s="290"/>
      <c r="BA218" s="290"/>
      <c r="BB218" s="290"/>
      <c r="BC218" s="290"/>
      <c r="BD218" s="290"/>
      <c r="BE218" s="290"/>
      <c r="BF218" s="290"/>
      <c r="BG218" s="290"/>
      <c r="BH218" s="290"/>
      <c r="BI218" s="290"/>
      <c r="BJ218" s="290"/>
      <c r="BK218" s="290"/>
      <c r="BL218" s="290"/>
      <c r="BM218" s="290"/>
      <c r="BN218" s="290"/>
      <c r="BO218" s="290"/>
    </row>
    <row r="219" spans="4:67" x14ac:dyDescent="0.25">
      <c r="D219" s="67"/>
      <c r="H219" s="67"/>
      <c r="L219" s="67"/>
      <c r="P219" s="67"/>
      <c r="T219" s="67"/>
      <c r="X219" s="67"/>
      <c r="AB219" s="67"/>
      <c r="AF219" s="67"/>
      <c r="AG219" s="303"/>
      <c r="AH219" s="290"/>
      <c r="AI219" s="290"/>
      <c r="AJ219" s="290"/>
      <c r="AK219" s="296"/>
      <c r="AL219" s="290"/>
      <c r="AM219" s="290"/>
      <c r="AN219" s="290"/>
      <c r="AO219" s="296"/>
      <c r="AP219" s="290"/>
      <c r="AQ219" s="290"/>
      <c r="AR219" s="290"/>
      <c r="AS219" s="296"/>
      <c r="AT219" s="290"/>
      <c r="AU219" s="290"/>
      <c r="AV219" s="290"/>
      <c r="AY219" s="290"/>
      <c r="AZ219" s="290"/>
      <c r="BA219" s="290"/>
      <c r="BB219" s="290"/>
      <c r="BC219" s="290"/>
      <c r="BD219" s="290"/>
      <c r="BE219" s="290"/>
      <c r="BF219" s="290"/>
      <c r="BG219" s="290"/>
      <c r="BH219" s="290"/>
      <c r="BI219" s="290"/>
      <c r="BJ219" s="290"/>
      <c r="BK219" s="290"/>
      <c r="BL219" s="290"/>
      <c r="BM219" s="290"/>
      <c r="BN219" s="290"/>
      <c r="BO219" s="290"/>
    </row>
    <row r="220" spans="4:67" x14ac:dyDescent="0.25">
      <c r="D220" s="67"/>
      <c r="H220" s="67"/>
      <c r="L220" s="67"/>
      <c r="P220" s="67"/>
      <c r="T220" s="67"/>
      <c r="X220" s="67"/>
      <c r="AB220" s="67"/>
      <c r="AF220" s="67"/>
      <c r="AG220" s="303"/>
      <c r="AH220" s="290"/>
      <c r="AI220" s="290"/>
      <c r="AJ220" s="290"/>
      <c r="AK220" s="296"/>
      <c r="AL220" s="290"/>
      <c r="AM220" s="290"/>
      <c r="AN220" s="290"/>
      <c r="AO220" s="296"/>
      <c r="AP220" s="290"/>
      <c r="AQ220" s="290"/>
      <c r="AR220" s="290"/>
      <c r="AS220" s="296"/>
      <c r="AT220" s="290"/>
      <c r="AU220" s="290"/>
      <c r="AV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90"/>
      <c r="BK220" s="290"/>
      <c r="BL220" s="290"/>
      <c r="BM220" s="290"/>
      <c r="BN220" s="290"/>
      <c r="BO220" s="290"/>
    </row>
    <row r="221" spans="4:67" x14ac:dyDescent="0.25">
      <c r="D221" s="67"/>
      <c r="H221" s="67"/>
      <c r="L221" s="67"/>
      <c r="P221" s="67"/>
      <c r="T221" s="67"/>
      <c r="X221" s="67"/>
      <c r="AB221" s="67"/>
      <c r="AF221" s="67"/>
      <c r="AG221" s="303"/>
      <c r="AH221" s="290"/>
      <c r="AI221" s="290"/>
      <c r="AJ221" s="290"/>
      <c r="AK221" s="296"/>
      <c r="AL221" s="290"/>
      <c r="AM221" s="290"/>
      <c r="AN221" s="290"/>
      <c r="AO221" s="296"/>
      <c r="AP221" s="290"/>
      <c r="AQ221" s="290"/>
      <c r="AR221" s="290"/>
      <c r="AS221" s="296"/>
      <c r="AT221" s="290"/>
      <c r="AU221" s="290"/>
      <c r="AV221" s="290"/>
      <c r="AY221" s="290"/>
      <c r="AZ221" s="290"/>
      <c r="BA221" s="290"/>
      <c r="BB221" s="290"/>
      <c r="BC221" s="290"/>
      <c r="BD221" s="290"/>
      <c r="BE221" s="290"/>
      <c r="BF221" s="290"/>
      <c r="BG221" s="290"/>
      <c r="BH221" s="290"/>
      <c r="BI221" s="290"/>
      <c r="BJ221" s="290"/>
      <c r="BK221" s="290"/>
      <c r="BL221" s="290"/>
      <c r="BM221" s="290"/>
      <c r="BN221" s="290"/>
      <c r="BO221" s="290"/>
    </row>
    <row r="222" spans="4:67" x14ac:dyDescent="0.25">
      <c r="D222" s="67"/>
      <c r="H222" s="67"/>
      <c r="L222" s="67"/>
      <c r="P222" s="67"/>
      <c r="T222" s="67"/>
      <c r="X222" s="67"/>
      <c r="AB222" s="67"/>
      <c r="AF222" s="67"/>
      <c r="AG222" s="303"/>
      <c r="AH222" s="290"/>
      <c r="AI222" s="290"/>
      <c r="AJ222" s="290"/>
      <c r="AK222" s="296"/>
      <c r="AL222" s="290"/>
      <c r="AM222" s="290"/>
      <c r="AN222" s="290"/>
      <c r="AO222" s="296"/>
      <c r="AP222" s="290"/>
      <c r="AQ222" s="290"/>
      <c r="AR222" s="290"/>
      <c r="AS222" s="296"/>
      <c r="AT222" s="290"/>
      <c r="AU222" s="290"/>
      <c r="AV222" s="290"/>
      <c r="AY222" s="290"/>
      <c r="AZ222" s="290"/>
      <c r="BA222" s="290"/>
      <c r="BB222" s="290"/>
      <c r="BC222" s="290"/>
      <c r="BD222" s="290"/>
      <c r="BE222" s="290"/>
      <c r="BF222" s="290"/>
      <c r="BG222" s="290"/>
      <c r="BH222" s="290"/>
      <c r="BI222" s="290"/>
      <c r="BJ222" s="290"/>
      <c r="BK222" s="290"/>
      <c r="BL222" s="290"/>
      <c r="BM222" s="290"/>
      <c r="BN222" s="290"/>
      <c r="BO222" s="290"/>
    </row>
    <row r="223" spans="4:67" x14ac:dyDescent="0.25">
      <c r="D223" s="67"/>
      <c r="H223" s="67"/>
      <c r="L223" s="67"/>
      <c r="P223" s="67"/>
      <c r="T223" s="67"/>
      <c r="X223" s="67"/>
      <c r="AB223" s="67"/>
      <c r="AF223" s="67"/>
      <c r="AG223" s="303"/>
      <c r="AH223" s="290"/>
      <c r="AI223" s="290"/>
      <c r="AJ223" s="290"/>
      <c r="AK223" s="296"/>
      <c r="AL223" s="290"/>
      <c r="AM223" s="290"/>
      <c r="AN223" s="290"/>
      <c r="AO223" s="296"/>
      <c r="AP223" s="290"/>
      <c r="AQ223" s="290"/>
      <c r="AR223" s="290"/>
      <c r="AS223" s="296"/>
      <c r="AT223" s="290"/>
      <c r="AU223" s="290"/>
      <c r="AV223" s="290"/>
      <c r="AY223" s="290"/>
      <c r="AZ223" s="290"/>
      <c r="BA223" s="290"/>
      <c r="BB223" s="290"/>
      <c r="BC223" s="290"/>
      <c r="BD223" s="290"/>
      <c r="BE223" s="290"/>
      <c r="BF223" s="290"/>
      <c r="BG223" s="290"/>
      <c r="BH223" s="290"/>
      <c r="BI223" s="290"/>
      <c r="BJ223" s="290"/>
      <c r="BK223" s="290"/>
      <c r="BL223" s="290"/>
      <c r="BM223" s="290"/>
      <c r="BN223" s="290"/>
      <c r="BO223" s="290"/>
    </row>
    <row r="224" spans="4:67" x14ac:dyDescent="0.25">
      <c r="D224" s="67"/>
      <c r="H224" s="67"/>
      <c r="L224" s="67"/>
      <c r="P224" s="67"/>
      <c r="T224" s="67"/>
      <c r="X224" s="67"/>
      <c r="AB224" s="67"/>
      <c r="AF224" s="67"/>
      <c r="AG224" s="303"/>
      <c r="AH224" s="290"/>
      <c r="AI224" s="290"/>
      <c r="AJ224" s="290"/>
      <c r="AK224" s="296"/>
      <c r="AL224" s="290"/>
      <c r="AM224" s="290"/>
      <c r="AN224" s="290"/>
      <c r="AO224" s="296"/>
      <c r="AP224" s="290"/>
      <c r="AQ224" s="290"/>
      <c r="AR224" s="290"/>
      <c r="AS224" s="296"/>
      <c r="AT224" s="290"/>
      <c r="AU224" s="290"/>
      <c r="AV224" s="290"/>
      <c r="AY224" s="290"/>
      <c r="AZ224" s="290"/>
      <c r="BA224" s="290"/>
      <c r="BB224" s="290"/>
      <c r="BC224" s="290"/>
      <c r="BD224" s="290"/>
      <c r="BE224" s="290"/>
      <c r="BF224" s="290"/>
      <c r="BG224" s="290"/>
      <c r="BH224" s="290"/>
      <c r="BI224" s="290"/>
      <c r="BJ224" s="290"/>
      <c r="BK224" s="290"/>
      <c r="BL224" s="290"/>
      <c r="BM224" s="290"/>
      <c r="BN224" s="290"/>
      <c r="BO224" s="290"/>
    </row>
    <row r="225" spans="4:67" x14ac:dyDescent="0.25">
      <c r="D225" s="67"/>
      <c r="H225" s="67"/>
      <c r="L225" s="67"/>
      <c r="P225" s="67"/>
      <c r="T225" s="67"/>
      <c r="X225" s="67"/>
      <c r="AB225" s="67"/>
      <c r="AF225" s="67"/>
      <c r="AG225" s="303"/>
      <c r="AH225" s="290"/>
      <c r="AI225" s="290"/>
      <c r="AJ225" s="290"/>
      <c r="AK225" s="296"/>
      <c r="AL225" s="290"/>
      <c r="AM225" s="290"/>
      <c r="AN225" s="290"/>
      <c r="AO225" s="296"/>
      <c r="AP225" s="290"/>
      <c r="AQ225" s="290"/>
      <c r="AR225" s="290"/>
      <c r="AS225" s="296"/>
      <c r="AT225" s="290"/>
      <c r="AU225" s="290"/>
      <c r="AV225" s="290"/>
      <c r="AY225" s="290"/>
      <c r="AZ225" s="290"/>
      <c r="BA225" s="290"/>
      <c r="BB225" s="290"/>
      <c r="BC225" s="290"/>
      <c r="BD225" s="290"/>
      <c r="BE225" s="290"/>
      <c r="BF225" s="290"/>
      <c r="BG225" s="290"/>
      <c r="BH225" s="290"/>
      <c r="BI225" s="290"/>
      <c r="BJ225" s="290"/>
      <c r="BK225" s="290"/>
      <c r="BL225" s="290"/>
      <c r="BM225" s="290"/>
      <c r="BN225" s="290"/>
      <c r="BO225" s="290"/>
    </row>
    <row r="226" spans="4:67" x14ac:dyDescent="0.25">
      <c r="D226" s="67"/>
      <c r="H226" s="67"/>
      <c r="L226" s="67"/>
      <c r="P226" s="67"/>
      <c r="T226" s="67"/>
      <c r="X226" s="67"/>
      <c r="AB226" s="67"/>
      <c r="AF226" s="67"/>
      <c r="AG226" s="303"/>
      <c r="AH226" s="290"/>
      <c r="AI226" s="290"/>
      <c r="AJ226" s="290"/>
      <c r="AK226" s="296"/>
      <c r="AL226" s="290"/>
      <c r="AM226" s="290"/>
      <c r="AN226" s="290"/>
      <c r="AO226" s="296"/>
      <c r="AP226" s="290"/>
      <c r="AQ226" s="290"/>
      <c r="AR226" s="290"/>
      <c r="AS226" s="296"/>
      <c r="AT226" s="290"/>
      <c r="AU226" s="290"/>
      <c r="AV226" s="290"/>
      <c r="AY226" s="290"/>
      <c r="AZ226" s="290"/>
      <c r="BA226" s="290"/>
      <c r="BB226" s="290"/>
      <c r="BC226" s="290"/>
      <c r="BD226" s="290"/>
      <c r="BE226" s="290"/>
      <c r="BF226" s="290"/>
      <c r="BG226" s="290"/>
      <c r="BH226" s="290"/>
      <c r="BI226" s="290"/>
      <c r="BJ226" s="290"/>
      <c r="BK226" s="290"/>
      <c r="BL226" s="290"/>
      <c r="BM226" s="290"/>
      <c r="BN226" s="290"/>
      <c r="BO226" s="290"/>
    </row>
    <row r="227" spans="4:67" x14ac:dyDescent="0.25">
      <c r="D227" s="67"/>
      <c r="H227" s="67"/>
      <c r="L227" s="67"/>
      <c r="P227" s="67"/>
      <c r="T227" s="67"/>
      <c r="X227" s="67"/>
      <c r="AB227" s="67"/>
      <c r="AF227" s="67"/>
      <c r="AG227" s="303"/>
      <c r="AH227" s="290"/>
      <c r="AI227" s="290"/>
      <c r="AJ227" s="290"/>
      <c r="AK227" s="296"/>
      <c r="AL227" s="290"/>
      <c r="AM227" s="290"/>
      <c r="AN227" s="290"/>
      <c r="AO227" s="296"/>
      <c r="AP227" s="290"/>
      <c r="AQ227" s="290"/>
      <c r="AR227" s="290"/>
      <c r="AS227" s="296"/>
      <c r="AT227" s="290"/>
      <c r="AU227" s="290"/>
      <c r="AV227" s="290"/>
      <c r="AY227" s="290"/>
      <c r="AZ227" s="290"/>
      <c r="BA227" s="290"/>
      <c r="BB227" s="290"/>
      <c r="BC227" s="290"/>
      <c r="BD227" s="290"/>
      <c r="BE227" s="290"/>
      <c r="BF227" s="290"/>
      <c r="BG227" s="290"/>
      <c r="BH227" s="290"/>
      <c r="BI227" s="290"/>
      <c r="BJ227" s="290"/>
      <c r="BK227" s="290"/>
      <c r="BL227" s="290"/>
      <c r="BM227" s="290"/>
      <c r="BN227" s="290"/>
      <c r="BO227" s="290"/>
    </row>
    <row r="228" spans="4:67" x14ac:dyDescent="0.25">
      <c r="D228" s="67"/>
      <c r="H228" s="67"/>
      <c r="L228" s="67"/>
      <c r="P228" s="67"/>
      <c r="T228" s="67"/>
      <c r="X228" s="67"/>
      <c r="AB228" s="67"/>
      <c r="AF228" s="67"/>
      <c r="AG228" s="303"/>
      <c r="AH228" s="290"/>
      <c r="AI228" s="290"/>
      <c r="AJ228" s="290"/>
      <c r="AK228" s="296"/>
      <c r="AL228" s="290"/>
      <c r="AM228" s="290"/>
      <c r="AN228" s="290"/>
      <c r="AO228" s="296"/>
      <c r="AP228" s="290"/>
      <c r="AQ228" s="290"/>
      <c r="AR228" s="290"/>
      <c r="AS228" s="296"/>
      <c r="AT228" s="290"/>
      <c r="AU228" s="290"/>
      <c r="AV228" s="290"/>
      <c r="AY228" s="290"/>
      <c r="AZ228" s="290"/>
      <c r="BA228" s="290"/>
      <c r="BB228" s="290"/>
      <c r="BC228" s="290"/>
      <c r="BD228" s="290"/>
      <c r="BE228" s="290"/>
      <c r="BF228" s="290"/>
      <c r="BG228" s="290"/>
      <c r="BH228" s="290"/>
      <c r="BI228" s="290"/>
      <c r="BJ228" s="290"/>
      <c r="BK228" s="290"/>
      <c r="BL228" s="290"/>
      <c r="BM228" s="290"/>
      <c r="BN228" s="290"/>
      <c r="BO228" s="290"/>
    </row>
    <row r="229" spans="4:67" x14ac:dyDescent="0.25">
      <c r="D229" s="67"/>
      <c r="H229" s="67"/>
      <c r="L229" s="67"/>
      <c r="P229" s="67"/>
      <c r="T229" s="67"/>
      <c r="X229" s="67"/>
      <c r="AB229" s="67"/>
      <c r="AF229" s="67"/>
      <c r="AG229" s="303"/>
      <c r="AH229" s="290"/>
      <c r="AI229" s="290"/>
      <c r="AJ229" s="290"/>
      <c r="AK229" s="296"/>
      <c r="AL229" s="290"/>
      <c r="AM229" s="290"/>
      <c r="AN229" s="290"/>
      <c r="AO229" s="296"/>
      <c r="AP229" s="290"/>
      <c r="AQ229" s="290"/>
      <c r="AR229" s="290"/>
      <c r="AS229" s="296"/>
      <c r="AT229" s="290"/>
      <c r="AU229" s="290"/>
      <c r="AV229" s="290"/>
      <c r="AY229" s="290"/>
      <c r="AZ229" s="290"/>
      <c r="BA229" s="290"/>
      <c r="BB229" s="290"/>
      <c r="BC229" s="290"/>
      <c r="BD229" s="290"/>
      <c r="BE229" s="290"/>
      <c r="BF229" s="290"/>
      <c r="BG229" s="290"/>
      <c r="BH229" s="290"/>
      <c r="BI229" s="290"/>
      <c r="BJ229" s="290"/>
      <c r="BK229" s="290"/>
      <c r="BL229" s="290"/>
      <c r="BM229" s="290"/>
      <c r="BN229" s="290"/>
      <c r="BO229" s="290"/>
    </row>
    <row r="230" spans="4:67" x14ac:dyDescent="0.25">
      <c r="D230" s="67"/>
      <c r="H230" s="67"/>
      <c r="L230" s="67"/>
      <c r="P230" s="67"/>
      <c r="T230" s="67"/>
      <c r="X230" s="67"/>
      <c r="AB230" s="67"/>
      <c r="AF230" s="67"/>
      <c r="AG230" s="303"/>
      <c r="AH230" s="290"/>
      <c r="AI230" s="290"/>
      <c r="AJ230" s="290"/>
      <c r="AK230" s="296"/>
      <c r="AL230" s="290"/>
      <c r="AM230" s="290"/>
      <c r="AN230" s="290"/>
      <c r="AO230" s="296"/>
      <c r="AP230" s="290"/>
      <c r="AQ230" s="290"/>
      <c r="AR230" s="290"/>
      <c r="AS230" s="296"/>
      <c r="AT230" s="290"/>
      <c r="AU230" s="290"/>
      <c r="AV230" s="290"/>
      <c r="AY230" s="290"/>
      <c r="AZ230" s="290"/>
      <c r="BA230" s="290"/>
      <c r="BB230" s="290"/>
      <c r="BC230" s="290"/>
      <c r="BD230" s="290"/>
      <c r="BE230" s="290"/>
      <c r="BF230" s="290"/>
      <c r="BG230" s="290"/>
      <c r="BH230" s="290"/>
      <c r="BI230" s="290"/>
      <c r="BJ230" s="290"/>
      <c r="BK230" s="290"/>
      <c r="BL230" s="290"/>
      <c r="BM230" s="290"/>
      <c r="BN230" s="290"/>
      <c r="BO230" s="290"/>
    </row>
    <row r="231" spans="4:67" x14ac:dyDescent="0.25">
      <c r="D231" s="67"/>
      <c r="H231" s="67"/>
      <c r="L231" s="67"/>
      <c r="P231" s="67"/>
      <c r="T231" s="67"/>
      <c r="X231" s="67"/>
      <c r="AB231" s="67"/>
      <c r="AF231" s="67"/>
      <c r="AG231" s="303"/>
      <c r="AH231" s="290"/>
      <c r="AI231" s="290"/>
      <c r="AJ231" s="290"/>
      <c r="AK231" s="296"/>
      <c r="AL231" s="290"/>
      <c r="AM231" s="290"/>
      <c r="AN231" s="290"/>
      <c r="AO231" s="296"/>
      <c r="AP231" s="290"/>
      <c r="AQ231" s="290"/>
      <c r="AR231" s="290"/>
      <c r="AS231" s="296"/>
      <c r="AT231" s="290"/>
      <c r="AU231" s="290"/>
      <c r="AV231" s="290"/>
      <c r="AY231" s="290"/>
      <c r="AZ231" s="290"/>
      <c r="BA231" s="290"/>
      <c r="BB231" s="290"/>
      <c r="BC231" s="290"/>
      <c r="BD231" s="290"/>
      <c r="BE231" s="290"/>
      <c r="BF231" s="290"/>
      <c r="BG231" s="290"/>
      <c r="BH231" s="290"/>
      <c r="BI231" s="290"/>
      <c r="BJ231" s="290"/>
      <c r="BK231" s="290"/>
      <c r="BL231" s="290"/>
      <c r="BM231" s="290"/>
      <c r="BN231" s="290"/>
      <c r="BO231" s="290"/>
    </row>
    <row r="232" spans="4:67" x14ac:dyDescent="0.25">
      <c r="D232" s="67"/>
      <c r="H232" s="67"/>
      <c r="L232" s="67"/>
      <c r="P232" s="67"/>
      <c r="T232" s="67"/>
      <c r="X232" s="67"/>
      <c r="AB232" s="67"/>
      <c r="AF232" s="67"/>
      <c r="AG232" s="303"/>
      <c r="AH232" s="290"/>
      <c r="AI232" s="290"/>
      <c r="AJ232" s="290"/>
      <c r="AK232" s="296"/>
      <c r="AL232" s="290"/>
      <c r="AM232" s="290"/>
      <c r="AN232" s="290"/>
      <c r="AO232" s="296"/>
      <c r="AP232" s="290"/>
      <c r="AQ232" s="290"/>
      <c r="AR232" s="290"/>
      <c r="AS232" s="296"/>
      <c r="AT232" s="290"/>
      <c r="AU232" s="290"/>
      <c r="AV232" s="290"/>
      <c r="AY232" s="290"/>
      <c r="AZ232" s="290"/>
      <c r="BA232" s="290"/>
      <c r="BB232" s="290"/>
      <c r="BC232" s="290"/>
      <c r="BD232" s="290"/>
      <c r="BE232" s="290"/>
      <c r="BF232" s="290"/>
      <c r="BG232" s="290"/>
      <c r="BH232" s="290"/>
      <c r="BI232" s="290"/>
      <c r="BJ232" s="290"/>
      <c r="BK232" s="290"/>
      <c r="BL232" s="290"/>
      <c r="BM232" s="290"/>
      <c r="BN232" s="290"/>
      <c r="BO232" s="290"/>
    </row>
    <row r="233" spans="4:67" x14ac:dyDescent="0.25">
      <c r="D233" s="67"/>
      <c r="H233" s="67"/>
      <c r="L233" s="67"/>
      <c r="P233" s="67"/>
      <c r="T233" s="67"/>
      <c r="X233" s="67"/>
      <c r="AB233" s="67"/>
      <c r="AF233" s="67"/>
      <c r="AG233" s="303"/>
      <c r="AH233" s="290"/>
      <c r="AI233" s="290"/>
      <c r="AJ233" s="290"/>
      <c r="AK233" s="296"/>
      <c r="AL233" s="290"/>
      <c r="AM233" s="290"/>
      <c r="AN233" s="290"/>
      <c r="AO233" s="296"/>
      <c r="AP233" s="290"/>
      <c r="AQ233" s="290"/>
      <c r="AR233" s="290"/>
      <c r="AS233" s="296"/>
      <c r="AT233" s="290"/>
      <c r="AU233" s="290"/>
      <c r="AV233" s="290"/>
      <c r="AY233" s="290"/>
      <c r="AZ233" s="290"/>
      <c r="BA233" s="290"/>
      <c r="BB233" s="290"/>
      <c r="BC233" s="290"/>
      <c r="BD233" s="290"/>
      <c r="BE233" s="290"/>
      <c r="BF233" s="290"/>
      <c r="BG233" s="290"/>
      <c r="BH233" s="290"/>
      <c r="BI233" s="290"/>
      <c r="BJ233" s="290"/>
      <c r="BK233" s="290"/>
      <c r="BL233" s="290"/>
      <c r="BM233" s="290"/>
      <c r="BN233" s="290"/>
      <c r="BO233" s="290"/>
    </row>
    <row r="234" spans="4:67" x14ac:dyDescent="0.25">
      <c r="D234" s="67"/>
      <c r="H234" s="67"/>
      <c r="L234" s="67"/>
      <c r="P234" s="67"/>
      <c r="T234" s="67"/>
      <c r="X234" s="67"/>
      <c r="AB234" s="67"/>
      <c r="AF234" s="67"/>
      <c r="AG234" s="303"/>
      <c r="AH234" s="290"/>
      <c r="AI234" s="290"/>
      <c r="AJ234" s="290"/>
      <c r="AK234" s="296"/>
      <c r="AL234" s="290"/>
      <c r="AM234" s="290"/>
      <c r="AN234" s="290"/>
      <c r="AO234" s="296"/>
      <c r="AP234" s="290"/>
      <c r="AQ234" s="290"/>
      <c r="AR234" s="290"/>
      <c r="AS234" s="296"/>
      <c r="AT234" s="290"/>
      <c r="AU234" s="290"/>
      <c r="AV234" s="290"/>
      <c r="AY234" s="290"/>
      <c r="AZ234" s="290"/>
      <c r="BA234" s="290"/>
      <c r="BB234" s="290"/>
      <c r="BC234" s="290"/>
      <c r="BD234" s="290"/>
      <c r="BE234" s="290"/>
      <c r="BF234" s="290"/>
      <c r="BG234" s="290"/>
      <c r="BH234" s="290"/>
      <c r="BI234" s="290"/>
      <c r="BJ234" s="290"/>
      <c r="BK234" s="290"/>
      <c r="BL234" s="290"/>
      <c r="BM234" s="290"/>
      <c r="BN234" s="290"/>
      <c r="BO234" s="290"/>
    </row>
    <row r="235" spans="4:67" x14ac:dyDescent="0.25">
      <c r="D235" s="67"/>
      <c r="H235" s="67"/>
      <c r="L235" s="67"/>
      <c r="P235" s="67"/>
      <c r="T235" s="67"/>
      <c r="X235" s="67"/>
      <c r="AB235" s="67"/>
      <c r="AF235" s="67"/>
      <c r="AG235" s="303"/>
      <c r="AH235" s="290"/>
      <c r="AI235" s="290"/>
      <c r="AJ235" s="290"/>
      <c r="AK235" s="296"/>
      <c r="AL235" s="290"/>
      <c r="AM235" s="290"/>
      <c r="AN235" s="290"/>
      <c r="AO235" s="296"/>
      <c r="AP235" s="290"/>
      <c r="AQ235" s="290"/>
      <c r="AR235" s="290"/>
      <c r="AS235" s="296"/>
      <c r="AT235" s="290"/>
      <c r="AU235" s="290"/>
      <c r="AV235" s="290"/>
      <c r="AY235" s="290"/>
      <c r="AZ235" s="290"/>
      <c r="BA235" s="290"/>
      <c r="BB235" s="290"/>
      <c r="BC235" s="290"/>
      <c r="BD235" s="290"/>
      <c r="BE235" s="290"/>
      <c r="BF235" s="290"/>
      <c r="BG235" s="290"/>
      <c r="BH235" s="290"/>
      <c r="BI235" s="290"/>
      <c r="BJ235" s="290"/>
      <c r="BK235" s="290"/>
      <c r="BL235" s="290"/>
      <c r="BM235" s="290"/>
      <c r="BN235" s="290"/>
      <c r="BO235" s="290"/>
    </row>
    <row r="236" spans="4:67" x14ac:dyDescent="0.25">
      <c r="D236" s="67"/>
      <c r="H236" s="67"/>
      <c r="L236" s="67"/>
      <c r="P236" s="67"/>
      <c r="T236" s="67"/>
      <c r="X236" s="67"/>
      <c r="AB236" s="67"/>
      <c r="AF236" s="67"/>
      <c r="AG236" s="303"/>
      <c r="AH236" s="290"/>
      <c r="AI236" s="290"/>
      <c r="AJ236" s="290"/>
      <c r="AK236" s="296"/>
      <c r="AL236" s="290"/>
      <c r="AM236" s="290"/>
      <c r="AN236" s="290"/>
      <c r="AO236" s="296"/>
      <c r="AP236" s="290"/>
      <c r="AQ236" s="290"/>
      <c r="AR236" s="290"/>
      <c r="AS236" s="296"/>
      <c r="AT236" s="290"/>
      <c r="AU236" s="290"/>
      <c r="AV236" s="290"/>
      <c r="AY236" s="290"/>
      <c r="AZ236" s="290"/>
      <c r="BA236" s="290"/>
      <c r="BB236" s="290"/>
      <c r="BC236" s="290"/>
      <c r="BD236" s="290"/>
      <c r="BE236" s="290"/>
      <c r="BF236" s="290"/>
      <c r="BG236" s="290"/>
      <c r="BH236" s="290"/>
      <c r="BI236" s="290"/>
      <c r="BJ236" s="290"/>
      <c r="BK236" s="290"/>
      <c r="BL236" s="290"/>
      <c r="BM236" s="290"/>
      <c r="BN236" s="290"/>
      <c r="BO236" s="290"/>
    </row>
    <row r="237" spans="4:67" x14ac:dyDescent="0.25">
      <c r="D237" s="67"/>
      <c r="H237" s="67"/>
      <c r="L237" s="67"/>
      <c r="P237" s="67"/>
      <c r="T237" s="67"/>
      <c r="X237" s="67"/>
      <c r="AB237" s="67"/>
      <c r="AF237" s="67"/>
      <c r="AG237" s="303"/>
      <c r="AH237" s="290"/>
      <c r="AI237" s="290"/>
      <c r="AJ237" s="290"/>
      <c r="AK237" s="296"/>
      <c r="AL237" s="290"/>
      <c r="AM237" s="290"/>
      <c r="AN237" s="290"/>
      <c r="AO237" s="296"/>
      <c r="AP237" s="290"/>
      <c r="AQ237" s="290"/>
      <c r="AR237" s="290"/>
      <c r="AS237" s="296"/>
      <c r="AT237" s="290"/>
      <c r="AU237" s="290"/>
      <c r="AV237" s="290"/>
      <c r="AY237" s="290"/>
      <c r="AZ237" s="290"/>
      <c r="BA237" s="290"/>
      <c r="BB237" s="290"/>
      <c r="BC237" s="290"/>
      <c r="BD237" s="290"/>
      <c r="BE237" s="290"/>
      <c r="BF237" s="290"/>
      <c r="BG237" s="290"/>
      <c r="BH237" s="290"/>
      <c r="BI237" s="290"/>
      <c r="BJ237" s="290"/>
      <c r="BK237" s="290"/>
      <c r="BL237" s="290"/>
      <c r="BM237" s="290"/>
      <c r="BN237" s="290"/>
      <c r="BO237" s="290"/>
    </row>
    <row r="238" spans="4:67" x14ac:dyDescent="0.25">
      <c r="D238" s="67"/>
      <c r="H238" s="67"/>
      <c r="L238" s="67"/>
      <c r="P238" s="67"/>
      <c r="T238" s="67"/>
      <c r="X238" s="67"/>
      <c r="AB238" s="67"/>
      <c r="AF238" s="67"/>
      <c r="AG238" s="303"/>
      <c r="AH238" s="290"/>
      <c r="AI238" s="290"/>
      <c r="AJ238" s="290"/>
      <c r="AK238" s="296"/>
      <c r="AL238" s="290"/>
      <c r="AM238" s="290"/>
      <c r="AN238" s="290"/>
      <c r="AO238" s="296"/>
      <c r="AP238" s="290"/>
      <c r="AQ238" s="290"/>
      <c r="AR238" s="290"/>
      <c r="AS238" s="296"/>
      <c r="AT238" s="290"/>
      <c r="AU238" s="290"/>
      <c r="AV238" s="290"/>
      <c r="AY238" s="290"/>
      <c r="AZ238" s="290"/>
      <c r="BA238" s="290"/>
      <c r="BB238" s="290"/>
      <c r="BC238" s="290"/>
      <c r="BD238" s="290"/>
      <c r="BE238" s="290"/>
      <c r="BF238" s="290"/>
      <c r="BG238" s="290"/>
      <c r="BH238" s="290"/>
      <c r="BI238" s="290"/>
      <c r="BJ238" s="290"/>
      <c r="BK238" s="290"/>
      <c r="BL238" s="290"/>
      <c r="BM238" s="290"/>
      <c r="BN238" s="290"/>
      <c r="BO238" s="290"/>
    </row>
    <row r="239" spans="4:67" x14ac:dyDescent="0.25">
      <c r="D239" s="67"/>
      <c r="H239" s="67"/>
      <c r="L239" s="67"/>
      <c r="P239" s="67"/>
      <c r="T239" s="67"/>
      <c r="X239" s="67"/>
      <c r="AB239" s="67"/>
      <c r="AF239" s="67"/>
      <c r="AG239" s="303"/>
      <c r="AH239" s="290"/>
      <c r="AI239" s="290"/>
      <c r="AJ239" s="290"/>
      <c r="AK239" s="296"/>
      <c r="AL239" s="290"/>
      <c r="AM239" s="290"/>
      <c r="AN239" s="290"/>
      <c r="AO239" s="296"/>
      <c r="AP239" s="290"/>
      <c r="AQ239" s="290"/>
      <c r="AR239" s="290"/>
      <c r="AS239" s="296"/>
      <c r="AT239" s="290"/>
      <c r="AU239" s="290"/>
      <c r="AV239" s="290"/>
      <c r="AY239" s="290"/>
      <c r="AZ239" s="290"/>
      <c r="BA239" s="290"/>
      <c r="BB239" s="290"/>
      <c r="BC239" s="290"/>
      <c r="BD239" s="290"/>
      <c r="BE239" s="290"/>
      <c r="BF239" s="290"/>
      <c r="BG239" s="290"/>
      <c r="BH239" s="290"/>
      <c r="BI239" s="290"/>
      <c r="BJ239" s="290"/>
      <c r="BK239" s="290"/>
      <c r="BL239" s="290"/>
      <c r="BM239" s="290"/>
      <c r="BN239" s="290"/>
      <c r="BO239" s="290"/>
    </row>
    <row r="240" spans="4:67" x14ac:dyDescent="0.25">
      <c r="D240" s="67"/>
      <c r="H240" s="67"/>
      <c r="L240" s="67"/>
      <c r="P240" s="67"/>
      <c r="T240" s="67"/>
      <c r="X240" s="67"/>
      <c r="AB240" s="67"/>
      <c r="AF240" s="67"/>
      <c r="AG240" s="303"/>
      <c r="AH240" s="290"/>
      <c r="AI240" s="290"/>
      <c r="AJ240" s="290"/>
      <c r="AK240" s="296"/>
      <c r="AL240" s="290"/>
      <c r="AM240" s="290"/>
      <c r="AN240" s="290"/>
      <c r="AO240" s="296"/>
      <c r="AP240" s="290"/>
      <c r="AQ240" s="290"/>
      <c r="AR240" s="290"/>
      <c r="AS240" s="296"/>
      <c r="AT240" s="290"/>
      <c r="AU240" s="290"/>
      <c r="AV240" s="290"/>
      <c r="AY240" s="290"/>
      <c r="AZ240" s="290"/>
      <c r="BA240" s="290"/>
      <c r="BB240" s="290"/>
      <c r="BC240" s="290"/>
      <c r="BD240" s="290"/>
      <c r="BE240" s="290"/>
      <c r="BF240" s="290"/>
      <c r="BG240" s="290"/>
      <c r="BH240" s="290"/>
      <c r="BI240" s="290"/>
      <c r="BJ240" s="290"/>
      <c r="BK240" s="290"/>
      <c r="BL240" s="290"/>
      <c r="BM240" s="290"/>
      <c r="BN240" s="290"/>
      <c r="BO240" s="290"/>
    </row>
    <row r="241" spans="4:67" x14ac:dyDescent="0.25">
      <c r="D241" s="67"/>
      <c r="H241" s="67"/>
      <c r="L241" s="67"/>
      <c r="P241" s="67"/>
      <c r="T241" s="67"/>
      <c r="X241" s="67"/>
      <c r="AB241" s="67"/>
      <c r="AF241" s="67"/>
      <c r="AG241" s="303"/>
      <c r="AH241" s="290"/>
      <c r="AI241" s="290"/>
      <c r="AJ241" s="290"/>
      <c r="AK241" s="296"/>
      <c r="AL241" s="290"/>
      <c r="AM241" s="290"/>
      <c r="AN241" s="290"/>
      <c r="AO241" s="296"/>
      <c r="AP241" s="290"/>
      <c r="AQ241" s="290"/>
      <c r="AR241" s="290"/>
      <c r="AS241" s="296"/>
      <c r="AT241" s="290"/>
      <c r="AU241" s="290"/>
      <c r="AV241" s="290"/>
      <c r="AY241" s="290"/>
      <c r="AZ241" s="290"/>
      <c r="BA241" s="290"/>
      <c r="BB241" s="290"/>
      <c r="BC241" s="290"/>
      <c r="BD241" s="290"/>
      <c r="BE241" s="290"/>
      <c r="BF241" s="290"/>
      <c r="BG241" s="290"/>
      <c r="BH241" s="290"/>
      <c r="BI241" s="290"/>
      <c r="BJ241" s="290"/>
      <c r="BK241" s="290"/>
      <c r="BL241" s="290"/>
      <c r="BM241" s="290"/>
      <c r="BN241" s="290"/>
      <c r="BO241" s="290"/>
    </row>
    <row r="242" spans="4:67" x14ac:dyDescent="0.25">
      <c r="D242" s="67"/>
      <c r="H242" s="67"/>
      <c r="L242" s="67"/>
      <c r="P242" s="67"/>
      <c r="T242" s="67"/>
      <c r="X242" s="67"/>
      <c r="AB242" s="67"/>
      <c r="AF242" s="67"/>
      <c r="AG242" s="303"/>
      <c r="AH242" s="290"/>
      <c r="AI242" s="290"/>
      <c r="AJ242" s="290"/>
      <c r="AK242" s="296"/>
      <c r="AL242" s="290"/>
      <c r="AM242" s="290"/>
      <c r="AN242" s="290"/>
      <c r="AO242" s="296"/>
      <c r="AP242" s="290"/>
      <c r="AQ242" s="290"/>
      <c r="AR242" s="290"/>
      <c r="AS242" s="296"/>
      <c r="AT242" s="290"/>
      <c r="AU242" s="290"/>
      <c r="AV242" s="290"/>
      <c r="AY242" s="290"/>
      <c r="AZ242" s="290"/>
      <c r="BA242" s="290"/>
      <c r="BB242" s="290"/>
      <c r="BC242" s="290"/>
      <c r="BD242" s="290"/>
      <c r="BE242" s="290"/>
      <c r="BF242" s="290"/>
      <c r="BG242" s="290"/>
      <c r="BH242" s="290"/>
      <c r="BI242" s="290"/>
      <c r="BJ242" s="290"/>
      <c r="BK242" s="290"/>
      <c r="BL242" s="290"/>
      <c r="BM242" s="290"/>
      <c r="BN242" s="290"/>
      <c r="BO242" s="290"/>
    </row>
    <row r="243" spans="4:67" x14ac:dyDescent="0.25">
      <c r="D243" s="67"/>
      <c r="H243" s="67"/>
      <c r="L243" s="67"/>
      <c r="P243" s="67"/>
      <c r="T243" s="67"/>
      <c r="X243" s="67"/>
      <c r="AB243" s="67"/>
      <c r="AF243" s="67"/>
      <c r="AG243" s="303"/>
      <c r="AH243" s="290"/>
      <c r="AI243" s="290"/>
      <c r="AJ243" s="290"/>
      <c r="AK243" s="296"/>
      <c r="AL243" s="290"/>
      <c r="AM243" s="290"/>
      <c r="AN243" s="290"/>
      <c r="AO243" s="296"/>
      <c r="AP243" s="290"/>
      <c r="AQ243" s="290"/>
      <c r="AR243" s="290"/>
      <c r="AS243" s="296"/>
      <c r="AT243" s="290"/>
      <c r="AU243" s="290"/>
      <c r="AV243" s="290"/>
      <c r="AY243" s="290"/>
      <c r="AZ243" s="290"/>
      <c r="BA243" s="290"/>
      <c r="BB243" s="290"/>
      <c r="BC243" s="290"/>
      <c r="BD243" s="290"/>
      <c r="BE243" s="290"/>
      <c r="BF243" s="290"/>
      <c r="BG243" s="290"/>
      <c r="BH243" s="290"/>
      <c r="BI243" s="290"/>
      <c r="BJ243" s="290"/>
      <c r="BK243" s="290"/>
      <c r="BL243" s="290"/>
      <c r="BM243" s="290"/>
      <c r="BN243" s="290"/>
      <c r="BO243" s="290"/>
    </row>
    <row r="244" spans="4:67" x14ac:dyDescent="0.25">
      <c r="D244" s="67"/>
      <c r="H244" s="67"/>
      <c r="L244" s="67"/>
      <c r="P244" s="67"/>
      <c r="T244" s="67"/>
      <c r="X244" s="67"/>
      <c r="AB244" s="67"/>
      <c r="AF244" s="67"/>
      <c r="AG244" s="303"/>
      <c r="AH244" s="290"/>
      <c r="AI244" s="290"/>
      <c r="AJ244" s="290"/>
      <c r="AK244" s="296"/>
      <c r="AL244" s="290"/>
      <c r="AM244" s="290"/>
      <c r="AN244" s="290"/>
      <c r="AO244" s="296"/>
      <c r="AP244" s="290"/>
      <c r="AQ244" s="290"/>
      <c r="AR244" s="290"/>
      <c r="AS244" s="296"/>
      <c r="AT244" s="290"/>
      <c r="AU244" s="290"/>
      <c r="AV244" s="290"/>
      <c r="AY244" s="290"/>
      <c r="AZ244" s="290"/>
      <c r="BA244" s="290"/>
      <c r="BB244" s="290"/>
      <c r="BC244" s="290"/>
      <c r="BD244" s="290"/>
      <c r="BE244" s="290"/>
      <c r="BF244" s="290"/>
      <c r="BG244" s="290"/>
      <c r="BH244" s="290"/>
      <c r="BI244" s="290"/>
      <c r="BJ244" s="290"/>
      <c r="BK244" s="290"/>
      <c r="BL244" s="290"/>
      <c r="BM244" s="290"/>
      <c r="BN244" s="290"/>
      <c r="BO244" s="290"/>
    </row>
    <row r="245" spans="4:67" x14ac:dyDescent="0.25">
      <c r="D245" s="67"/>
      <c r="H245" s="67"/>
      <c r="L245" s="67"/>
      <c r="P245" s="67"/>
      <c r="T245" s="67"/>
      <c r="X245" s="67"/>
      <c r="AB245" s="67"/>
      <c r="AF245" s="67"/>
      <c r="AG245" s="303"/>
      <c r="AH245" s="290"/>
      <c r="AI245" s="290"/>
      <c r="AJ245" s="290"/>
      <c r="AK245" s="296"/>
      <c r="AL245" s="290"/>
      <c r="AM245" s="290"/>
      <c r="AN245" s="290"/>
      <c r="AO245" s="296"/>
      <c r="AP245" s="290"/>
      <c r="AQ245" s="290"/>
      <c r="AR245" s="290"/>
      <c r="AS245" s="296"/>
      <c r="AT245" s="290"/>
      <c r="AU245" s="290"/>
      <c r="AV245" s="290"/>
      <c r="AY245" s="290"/>
      <c r="AZ245" s="290"/>
      <c r="BA245" s="290"/>
      <c r="BB245" s="290"/>
      <c r="BC245" s="290"/>
      <c r="BD245" s="290"/>
      <c r="BE245" s="290"/>
      <c r="BF245" s="290"/>
      <c r="BG245" s="290"/>
      <c r="BH245" s="290"/>
      <c r="BI245" s="290"/>
      <c r="BJ245" s="290"/>
      <c r="BK245" s="290"/>
      <c r="BL245" s="290"/>
      <c r="BM245" s="290"/>
      <c r="BN245" s="290"/>
      <c r="BO245" s="290"/>
    </row>
    <row r="246" spans="4:67" x14ac:dyDescent="0.25">
      <c r="D246" s="67"/>
      <c r="H246" s="67"/>
      <c r="L246" s="67"/>
      <c r="P246" s="67"/>
      <c r="T246" s="67"/>
      <c r="X246" s="67"/>
      <c r="AB246" s="67"/>
      <c r="AF246" s="67"/>
      <c r="AG246" s="303"/>
      <c r="AH246" s="290"/>
      <c r="AI246" s="290"/>
      <c r="AJ246" s="290"/>
      <c r="AK246" s="296"/>
      <c r="AL246" s="290"/>
      <c r="AM246" s="290"/>
      <c r="AN246" s="290"/>
      <c r="AO246" s="296"/>
      <c r="AP246" s="290"/>
      <c r="AQ246" s="290"/>
      <c r="AR246" s="290"/>
      <c r="AS246" s="296"/>
      <c r="AT246" s="290"/>
      <c r="AU246" s="290"/>
      <c r="AV246" s="290"/>
      <c r="AY246" s="290"/>
      <c r="AZ246" s="290"/>
      <c r="BA246" s="290"/>
      <c r="BB246" s="290"/>
      <c r="BC246" s="290"/>
      <c r="BD246" s="290"/>
      <c r="BE246" s="290"/>
      <c r="BF246" s="290"/>
      <c r="BG246" s="290"/>
      <c r="BH246" s="290"/>
      <c r="BI246" s="290"/>
      <c r="BJ246" s="290"/>
      <c r="BK246" s="290"/>
      <c r="BL246" s="290"/>
      <c r="BM246" s="290"/>
      <c r="BN246" s="290"/>
      <c r="BO246" s="290"/>
    </row>
    <row r="247" spans="4:67" x14ac:dyDescent="0.25">
      <c r="D247" s="67"/>
      <c r="H247" s="67"/>
      <c r="L247" s="67"/>
      <c r="P247" s="67"/>
      <c r="T247" s="67"/>
      <c r="X247" s="67"/>
      <c r="AB247" s="67"/>
      <c r="AF247" s="67"/>
      <c r="AG247" s="303"/>
      <c r="AH247" s="290"/>
      <c r="AI247" s="290"/>
      <c r="AJ247" s="290"/>
      <c r="AK247" s="296"/>
      <c r="AL247" s="290"/>
      <c r="AM247" s="290"/>
      <c r="AN247" s="290"/>
      <c r="AO247" s="296"/>
      <c r="AP247" s="290"/>
      <c r="AQ247" s="290"/>
      <c r="AR247" s="290"/>
      <c r="AS247" s="296"/>
      <c r="AT247" s="290"/>
      <c r="AU247" s="290"/>
      <c r="AV247" s="290"/>
      <c r="AY247" s="290"/>
      <c r="AZ247" s="290"/>
      <c r="BA247" s="290"/>
      <c r="BB247" s="290"/>
      <c r="BC247" s="290"/>
      <c r="BD247" s="290"/>
      <c r="BE247" s="290"/>
      <c r="BF247" s="290"/>
      <c r="BG247" s="290"/>
      <c r="BH247" s="290"/>
      <c r="BI247" s="290"/>
      <c r="BJ247" s="290"/>
      <c r="BK247" s="290"/>
      <c r="BL247" s="290"/>
      <c r="BM247" s="290"/>
      <c r="BN247" s="290"/>
      <c r="BO247" s="290"/>
    </row>
    <row r="248" spans="4:67" x14ac:dyDescent="0.25">
      <c r="D248" s="67"/>
      <c r="H248" s="67"/>
      <c r="L248" s="67"/>
      <c r="P248" s="67"/>
      <c r="T248" s="67"/>
      <c r="X248" s="67"/>
      <c r="AB248" s="67"/>
      <c r="AF248" s="67"/>
      <c r="AG248" s="303"/>
      <c r="AH248" s="290"/>
      <c r="AI248" s="290"/>
      <c r="AJ248" s="290"/>
      <c r="AK248" s="296"/>
      <c r="AL248" s="290"/>
      <c r="AM248" s="290"/>
      <c r="AN248" s="290"/>
      <c r="AO248" s="296"/>
      <c r="AP248" s="290"/>
      <c r="AQ248" s="290"/>
      <c r="AR248" s="290"/>
      <c r="AS248" s="296"/>
      <c r="AT248" s="290"/>
      <c r="AU248" s="290"/>
      <c r="AV248" s="290"/>
      <c r="AY248" s="290"/>
      <c r="AZ248" s="290"/>
      <c r="BA248" s="290"/>
      <c r="BB248" s="290"/>
      <c r="BC248" s="290"/>
      <c r="BD248" s="290"/>
      <c r="BE248" s="290"/>
      <c r="BF248" s="290"/>
      <c r="BG248" s="290"/>
      <c r="BH248" s="290"/>
      <c r="BI248" s="290"/>
      <c r="BJ248" s="290"/>
      <c r="BK248" s="290"/>
      <c r="BL248" s="290"/>
      <c r="BM248" s="290"/>
      <c r="BN248" s="290"/>
      <c r="BO248" s="290"/>
    </row>
    <row r="249" spans="4:67" x14ac:dyDescent="0.25">
      <c r="D249" s="67"/>
      <c r="H249" s="67"/>
      <c r="L249" s="67"/>
      <c r="P249" s="67"/>
      <c r="T249" s="67"/>
      <c r="X249" s="67"/>
      <c r="AB249" s="67"/>
      <c r="AF249" s="67"/>
      <c r="AG249" s="303"/>
      <c r="AH249" s="290"/>
      <c r="AI249" s="290"/>
      <c r="AJ249" s="290"/>
      <c r="AK249" s="296"/>
      <c r="AL249" s="290"/>
      <c r="AM249" s="290"/>
      <c r="AN249" s="290"/>
      <c r="AO249" s="296"/>
      <c r="AP249" s="290"/>
      <c r="AQ249" s="290"/>
      <c r="AR249" s="290"/>
      <c r="AS249" s="296"/>
      <c r="AT249" s="290"/>
      <c r="AU249" s="290"/>
      <c r="AV249" s="290"/>
      <c r="AY249" s="290"/>
      <c r="AZ249" s="290"/>
      <c r="BA249" s="290"/>
      <c r="BB249" s="290"/>
      <c r="BC249" s="290"/>
      <c r="BD249" s="290"/>
      <c r="BE249" s="290"/>
      <c r="BF249" s="290"/>
      <c r="BG249" s="290"/>
      <c r="BH249" s="290"/>
      <c r="BI249" s="290"/>
      <c r="BJ249" s="290"/>
      <c r="BK249" s="290"/>
      <c r="BL249" s="290"/>
      <c r="BM249" s="290"/>
      <c r="BN249" s="290"/>
      <c r="BO249" s="290"/>
    </row>
    <row r="250" spans="4:67" x14ac:dyDescent="0.25">
      <c r="D250" s="67"/>
      <c r="H250" s="67"/>
      <c r="L250" s="67"/>
      <c r="P250" s="67"/>
      <c r="T250" s="67"/>
      <c r="X250" s="67"/>
      <c r="AB250" s="67"/>
      <c r="AF250" s="67"/>
      <c r="AG250" s="303"/>
      <c r="AH250" s="290"/>
      <c r="AI250" s="290"/>
      <c r="AJ250" s="290"/>
      <c r="AK250" s="296"/>
      <c r="AL250" s="290"/>
      <c r="AM250" s="290"/>
      <c r="AN250" s="290"/>
      <c r="AO250" s="296"/>
      <c r="AP250" s="290"/>
      <c r="AQ250" s="290"/>
      <c r="AR250" s="290"/>
      <c r="AS250" s="296"/>
      <c r="AT250" s="290"/>
      <c r="AU250" s="290"/>
      <c r="AV250" s="290"/>
      <c r="AY250" s="290"/>
      <c r="AZ250" s="290"/>
      <c r="BA250" s="290"/>
      <c r="BB250" s="290"/>
      <c r="BC250" s="290"/>
      <c r="BD250" s="290"/>
      <c r="BE250" s="290"/>
      <c r="BF250" s="290"/>
      <c r="BG250" s="290"/>
      <c r="BH250" s="290"/>
      <c r="BI250" s="290"/>
      <c r="BJ250" s="290"/>
      <c r="BK250" s="290"/>
      <c r="BL250" s="290"/>
      <c r="BM250" s="290"/>
      <c r="BN250" s="290"/>
      <c r="BO250" s="290"/>
    </row>
    <row r="251" spans="4:67" x14ac:dyDescent="0.25">
      <c r="D251" s="67"/>
      <c r="H251" s="67"/>
      <c r="L251" s="67"/>
      <c r="P251" s="67"/>
      <c r="T251" s="67"/>
      <c r="X251" s="67"/>
      <c r="AB251" s="67"/>
      <c r="AF251" s="67"/>
      <c r="AG251" s="303"/>
      <c r="AH251" s="290"/>
      <c r="AI251" s="290"/>
      <c r="AJ251" s="290"/>
      <c r="AK251" s="296"/>
      <c r="AL251" s="290"/>
      <c r="AM251" s="290"/>
      <c r="AN251" s="290"/>
      <c r="AO251" s="296"/>
      <c r="AP251" s="290"/>
      <c r="AQ251" s="290"/>
      <c r="AR251" s="290"/>
      <c r="AS251" s="296"/>
      <c r="AT251" s="290"/>
      <c r="AU251" s="290"/>
      <c r="AV251" s="290"/>
      <c r="AY251" s="290"/>
      <c r="AZ251" s="290"/>
      <c r="BA251" s="290"/>
      <c r="BB251" s="290"/>
      <c r="BC251" s="290"/>
      <c r="BD251" s="290"/>
      <c r="BE251" s="290"/>
      <c r="BF251" s="290"/>
      <c r="BG251" s="290"/>
      <c r="BH251" s="290"/>
      <c r="BI251" s="290"/>
      <c r="BJ251" s="290"/>
      <c r="BK251" s="290"/>
      <c r="BL251" s="290"/>
      <c r="BM251" s="290"/>
      <c r="BN251" s="290"/>
      <c r="BO251" s="290"/>
    </row>
    <row r="252" spans="4:67" x14ac:dyDescent="0.25">
      <c r="D252" s="67"/>
      <c r="H252" s="67"/>
      <c r="L252" s="67"/>
      <c r="P252" s="67"/>
      <c r="T252" s="67"/>
      <c r="X252" s="67"/>
      <c r="AB252" s="67"/>
      <c r="AF252" s="67"/>
      <c r="AG252" s="303"/>
      <c r="AH252" s="290"/>
      <c r="AI252" s="290"/>
      <c r="AJ252" s="290"/>
      <c r="AK252" s="296"/>
      <c r="AL252" s="290"/>
      <c r="AM252" s="290"/>
      <c r="AN252" s="290"/>
      <c r="AO252" s="296"/>
      <c r="AP252" s="290"/>
      <c r="AQ252" s="290"/>
      <c r="AR252" s="290"/>
      <c r="AS252" s="296"/>
      <c r="AT252" s="290"/>
      <c r="AU252" s="290"/>
      <c r="AV252" s="290"/>
      <c r="AY252" s="290"/>
      <c r="AZ252" s="290"/>
      <c r="BA252" s="290"/>
      <c r="BB252" s="290"/>
      <c r="BC252" s="290"/>
      <c r="BD252" s="290"/>
      <c r="BE252" s="290"/>
      <c r="BF252" s="290"/>
      <c r="BG252" s="290"/>
      <c r="BH252" s="290"/>
      <c r="BI252" s="290"/>
      <c r="BJ252" s="290"/>
      <c r="BK252" s="290"/>
      <c r="BL252" s="290"/>
      <c r="BM252" s="290"/>
      <c r="BN252" s="290"/>
      <c r="BO252" s="290"/>
    </row>
    <row r="253" spans="4:67" x14ac:dyDescent="0.25">
      <c r="D253" s="67"/>
      <c r="H253" s="67"/>
      <c r="L253" s="67"/>
      <c r="P253" s="67"/>
      <c r="T253" s="67"/>
      <c r="X253" s="67"/>
      <c r="AB253" s="67"/>
      <c r="AF253" s="67"/>
      <c r="AG253" s="303"/>
      <c r="AH253" s="290"/>
      <c r="AI253" s="290"/>
      <c r="AJ253" s="290"/>
      <c r="AK253" s="296"/>
      <c r="AL253" s="290"/>
      <c r="AM253" s="290"/>
      <c r="AN253" s="290"/>
      <c r="AO253" s="296"/>
      <c r="AP253" s="290"/>
      <c r="AQ253" s="290"/>
      <c r="AR253" s="290"/>
      <c r="AS253" s="296"/>
      <c r="AT253" s="290"/>
      <c r="AU253" s="290"/>
      <c r="AV253" s="290"/>
      <c r="AY253" s="290"/>
      <c r="AZ253" s="290"/>
      <c r="BA253" s="290"/>
      <c r="BB253" s="290"/>
      <c r="BC253" s="290"/>
      <c r="BD253" s="290"/>
      <c r="BE253" s="290"/>
      <c r="BF253" s="290"/>
      <c r="BG253" s="290"/>
      <c r="BH253" s="290"/>
      <c r="BI253" s="290"/>
      <c r="BJ253" s="290"/>
      <c r="BK253" s="290"/>
      <c r="BL253" s="290"/>
      <c r="BM253" s="290"/>
      <c r="BN253" s="290"/>
      <c r="BO253" s="290"/>
    </row>
    <row r="254" spans="4:67" x14ac:dyDescent="0.25">
      <c r="D254" s="67"/>
      <c r="H254" s="67"/>
      <c r="L254" s="67"/>
      <c r="P254" s="67"/>
      <c r="T254" s="67"/>
      <c r="X254" s="67"/>
      <c r="AB254" s="67"/>
      <c r="AF254" s="67"/>
      <c r="AG254" s="303"/>
      <c r="AH254" s="290"/>
      <c r="AI254" s="290"/>
      <c r="AJ254" s="290"/>
      <c r="AK254" s="296"/>
      <c r="AL254" s="290"/>
      <c r="AM254" s="290"/>
      <c r="AN254" s="290"/>
      <c r="AO254" s="296"/>
      <c r="AP254" s="290"/>
      <c r="AQ254" s="290"/>
      <c r="AR254" s="290"/>
      <c r="AS254" s="296"/>
      <c r="AT254" s="290"/>
      <c r="AU254" s="290"/>
      <c r="AV254" s="290"/>
      <c r="AY254" s="290"/>
      <c r="AZ254" s="290"/>
      <c r="BA254" s="290"/>
      <c r="BB254" s="290"/>
      <c r="BC254" s="290"/>
      <c r="BD254" s="290"/>
      <c r="BE254" s="290"/>
      <c r="BF254" s="290"/>
      <c r="BG254" s="290"/>
      <c r="BH254" s="290"/>
      <c r="BI254" s="290"/>
      <c r="BJ254" s="290"/>
      <c r="BK254" s="290"/>
      <c r="BL254" s="290"/>
      <c r="BM254" s="290"/>
      <c r="BN254" s="290"/>
      <c r="BO254" s="290"/>
    </row>
    <row r="255" spans="4:67" x14ac:dyDescent="0.25">
      <c r="D255" s="67"/>
      <c r="H255" s="67"/>
      <c r="L255" s="67"/>
      <c r="P255" s="67"/>
      <c r="T255" s="67"/>
      <c r="X255" s="67"/>
      <c r="AB255" s="67"/>
      <c r="AF255" s="67"/>
      <c r="AG255" s="303"/>
      <c r="AH255" s="290"/>
      <c r="AI255" s="290"/>
      <c r="AJ255" s="290"/>
      <c r="AK255" s="296"/>
      <c r="AL255" s="290"/>
      <c r="AM255" s="290"/>
      <c r="AN255" s="290"/>
      <c r="AO255" s="296"/>
      <c r="AP255" s="290"/>
      <c r="AQ255" s="290"/>
      <c r="AR255" s="290"/>
      <c r="AS255" s="296"/>
      <c r="AT255" s="290"/>
      <c r="AU255" s="290"/>
      <c r="AV255" s="290"/>
      <c r="AY255" s="290"/>
      <c r="AZ255" s="290"/>
      <c r="BA255" s="290"/>
      <c r="BB255" s="290"/>
      <c r="BC255" s="290"/>
      <c r="BD255" s="290"/>
      <c r="BE255" s="290"/>
      <c r="BF255" s="290"/>
      <c r="BG255" s="290"/>
      <c r="BH255" s="290"/>
      <c r="BI255" s="290"/>
      <c r="BJ255" s="290"/>
      <c r="BK255" s="290"/>
      <c r="BL255" s="290"/>
      <c r="BM255" s="290"/>
      <c r="BN255" s="290"/>
      <c r="BO255" s="290"/>
    </row>
    <row r="256" spans="4:67" x14ac:dyDescent="0.25">
      <c r="D256" s="67"/>
      <c r="H256" s="67"/>
      <c r="L256" s="67"/>
      <c r="P256" s="67"/>
      <c r="T256" s="67"/>
      <c r="X256" s="67"/>
      <c r="AB256" s="67"/>
      <c r="AF256" s="67"/>
      <c r="AG256" s="303"/>
      <c r="AH256" s="290"/>
      <c r="AI256" s="290"/>
      <c r="AJ256" s="290"/>
      <c r="AK256" s="296"/>
      <c r="AL256" s="290"/>
      <c r="AM256" s="290"/>
      <c r="AN256" s="290"/>
      <c r="AO256" s="296"/>
      <c r="AP256" s="290"/>
      <c r="AQ256" s="290"/>
      <c r="AR256" s="290"/>
      <c r="AS256" s="296"/>
      <c r="AT256" s="290"/>
      <c r="AU256" s="290"/>
      <c r="AV256" s="290"/>
      <c r="AY256" s="290"/>
      <c r="AZ256" s="290"/>
      <c r="BA256" s="290"/>
      <c r="BB256" s="290"/>
      <c r="BC256" s="290"/>
      <c r="BD256" s="290"/>
      <c r="BE256" s="290"/>
      <c r="BF256" s="290"/>
      <c r="BG256" s="290"/>
      <c r="BH256" s="290"/>
      <c r="BI256" s="290"/>
      <c r="BJ256" s="290"/>
      <c r="BK256" s="290"/>
      <c r="BL256" s="290"/>
      <c r="BM256" s="290"/>
      <c r="BN256" s="290"/>
      <c r="BO256" s="290"/>
    </row>
    <row r="257" spans="4:67" x14ac:dyDescent="0.25">
      <c r="D257" s="67"/>
      <c r="H257" s="67"/>
      <c r="L257" s="67"/>
      <c r="P257" s="67"/>
      <c r="T257" s="67"/>
      <c r="X257" s="67"/>
      <c r="AB257" s="67"/>
      <c r="AF257" s="67"/>
      <c r="AG257" s="303"/>
      <c r="AH257" s="290"/>
      <c r="AI257" s="290"/>
      <c r="AJ257" s="290"/>
      <c r="AK257" s="296"/>
      <c r="AL257" s="290"/>
      <c r="AM257" s="290"/>
      <c r="AN257" s="290"/>
      <c r="AO257" s="296"/>
      <c r="AP257" s="290"/>
      <c r="AQ257" s="290"/>
      <c r="AR257" s="290"/>
      <c r="AS257" s="296"/>
      <c r="AT257" s="290"/>
      <c r="AU257" s="290"/>
      <c r="AV257" s="290"/>
      <c r="AY257" s="290"/>
      <c r="AZ257" s="290"/>
      <c r="BA257" s="290"/>
      <c r="BB257" s="290"/>
      <c r="BC257" s="290"/>
      <c r="BD257" s="290"/>
      <c r="BE257" s="290"/>
      <c r="BF257" s="290"/>
      <c r="BG257" s="290"/>
      <c r="BH257" s="290"/>
      <c r="BI257" s="290"/>
      <c r="BJ257" s="290"/>
      <c r="BK257" s="290"/>
      <c r="BL257" s="290"/>
      <c r="BM257" s="290"/>
      <c r="BN257" s="290"/>
      <c r="BO257" s="290"/>
    </row>
    <row r="258" spans="4:67" x14ac:dyDescent="0.25">
      <c r="D258" s="67"/>
      <c r="H258" s="67"/>
      <c r="L258" s="67"/>
      <c r="P258" s="67"/>
      <c r="T258" s="67"/>
      <c r="X258" s="67"/>
      <c r="AB258" s="67"/>
      <c r="AF258" s="67"/>
      <c r="AG258" s="303"/>
      <c r="AH258" s="290"/>
      <c r="AI258" s="290"/>
      <c r="AJ258" s="290"/>
      <c r="AK258" s="296"/>
      <c r="AL258" s="290"/>
      <c r="AM258" s="290"/>
      <c r="AN258" s="290"/>
      <c r="AO258" s="296"/>
      <c r="AP258" s="290"/>
      <c r="AQ258" s="290"/>
      <c r="AR258" s="290"/>
      <c r="AS258" s="296"/>
      <c r="AT258" s="290"/>
      <c r="AU258" s="290"/>
      <c r="AV258" s="290"/>
      <c r="AY258" s="290"/>
      <c r="AZ258" s="290"/>
      <c r="BA258" s="290"/>
      <c r="BB258" s="290"/>
      <c r="BC258" s="290"/>
      <c r="BD258" s="290"/>
      <c r="BE258" s="290"/>
      <c r="BF258" s="290"/>
      <c r="BG258" s="290"/>
      <c r="BH258" s="290"/>
      <c r="BI258" s="290"/>
      <c r="BJ258" s="290"/>
      <c r="BK258" s="290"/>
      <c r="BL258" s="290"/>
      <c r="BM258" s="290"/>
      <c r="BN258" s="290"/>
      <c r="BO258" s="290"/>
    </row>
    <row r="259" spans="4:67" x14ac:dyDescent="0.25">
      <c r="D259" s="67"/>
      <c r="H259" s="67"/>
      <c r="L259" s="67"/>
      <c r="P259" s="67"/>
      <c r="T259" s="67"/>
      <c r="X259" s="67"/>
      <c r="AB259" s="67"/>
      <c r="AF259" s="67"/>
      <c r="AG259" s="303"/>
      <c r="AH259" s="290"/>
      <c r="AI259" s="290"/>
      <c r="AJ259" s="290"/>
      <c r="AK259" s="296"/>
      <c r="AL259" s="290"/>
      <c r="AM259" s="290"/>
      <c r="AN259" s="290"/>
      <c r="AO259" s="296"/>
      <c r="AP259" s="290"/>
      <c r="AQ259" s="290"/>
      <c r="AR259" s="290"/>
      <c r="AS259" s="296"/>
      <c r="AT259" s="290"/>
      <c r="AU259" s="290"/>
      <c r="AV259" s="290"/>
      <c r="AY259" s="290"/>
      <c r="AZ259" s="290"/>
      <c r="BA259" s="290"/>
      <c r="BB259" s="290"/>
      <c r="BC259" s="290"/>
      <c r="BD259" s="290"/>
      <c r="BE259" s="290"/>
      <c r="BF259" s="290"/>
      <c r="BG259" s="290"/>
      <c r="BH259" s="290"/>
      <c r="BI259" s="290"/>
      <c r="BJ259" s="290"/>
      <c r="BK259" s="290"/>
      <c r="BL259" s="290"/>
      <c r="BM259" s="290"/>
      <c r="BN259" s="290"/>
      <c r="BO259" s="290"/>
    </row>
    <row r="260" spans="4:67" x14ac:dyDescent="0.25">
      <c r="D260" s="67"/>
      <c r="H260" s="67"/>
      <c r="L260" s="67"/>
      <c r="P260" s="67"/>
      <c r="T260" s="67"/>
      <c r="X260" s="67"/>
      <c r="AB260" s="67"/>
      <c r="AF260" s="67"/>
      <c r="AG260" s="303"/>
      <c r="AH260" s="290"/>
      <c r="AI260" s="290"/>
      <c r="AJ260" s="290"/>
      <c r="AK260" s="296"/>
      <c r="AL260" s="290"/>
      <c r="AM260" s="290"/>
      <c r="AN260" s="290"/>
      <c r="AO260" s="296"/>
      <c r="AP260" s="290"/>
      <c r="AQ260" s="290"/>
      <c r="AR260" s="290"/>
      <c r="AS260" s="296"/>
      <c r="AT260" s="290"/>
      <c r="AU260" s="290"/>
      <c r="AV260" s="290"/>
      <c r="AY260" s="290"/>
      <c r="AZ260" s="290"/>
      <c r="BA260" s="290"/>
      <c r="BB260" s="290"/>
      <c r="BC260" s="290"/>
      <c r="BD260" s="290"/>
      <c r="BE260" s="290"/>
      <c r="BF260" s="290"/>
      <c r="BG260" s="290"/>
      <c r="BH260" s="290"/>
      <c r="BI260" s="290"/>
      <c r="BJ260" s="290"/>
      <c r="BK260" s="290"/>
      <c r="BL260" s="290"/>
      <c r="BM260" s="290"/>
      <c r="BN260" s="290"/>
      <c r="BO260" s="290"/>
    </row>
    <row r="261" spans="4:67" x14ac:dyDescent="0.25">
      <c r="D261" s="67"/>
      <c r="H261" s="67"/>
      <c r="L261" s="67"/>
      <c r="P261" s="67"/>
      <c r="T261" s="67"/>
      <c r="X261" s="67"/>
      <c r="AB261" s="67"/>
      <c r="AF261" s="67"/>
      <c r="AG261" s="303"/>
      <c r="AH261" s="290"/>
      <c r="AI261" s="290"/>
      <c r="AJ261" s="290"/>
      <c r="AK261" s="296"/>
      <c r="AL261" s="290"/>
      <c r="AM261" s="290"/>
      <c r="AN261" s="290"/>
      <c r="AO261" s="296"/>
      <c r="AP261" s="290"/>
      <c r="AQ261" s="290"/>
      <c r="AR261" s="290"/>
      <c r="AS261" s="296"/>
      <c r="AT261" s="290"/>
      <c r="AU261" s="290"/>
      <c r="AV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0"/>
      <c r="BM261" s="290"/>
      <c r="BN261" s="290"/>
      <c r="BO261" s="290"/>
    </row>
    <row r="262" spans="4:67" x14ac:dyDescent="0.25">
      <c r="D262" s="67"/>
      <c r="H262" s="67"/>
      <c r="L262" s="67"/>
      <c r="P262" s="67"/>
      <c r="T262" s="67"/>
      <c r="X262" s="67"/>
      <c r="AB262" s="67"/>
      <c r="AF262" s="67"/>
      <c r="AG262" s="303"/>
      <c r="AH262" s="290"/>
      <c r="AI262" s="290"/>
      <c r="AJ262" s="290"/>
      <c r="AK262" s="296"/>
      <c r="AL262" s="290"/>
      <c r="AM262" s="290"/>
      <c r="AN262" s="290"/>
      <c r="AO262" s="296"/>
      <c r="AP262" s="290"/>
      <c r="AQ262" s="290"/>
      <c r="AR262" s="290"/>
      <c r="AS262" s="296"/>
      <c r="AT262" s="290"/>
      <c r="AU262" s="290"/>
      <c r="AV262" s="290"/>
      <c r="AY262" s="290"/>
      <c r="AZ262" s="290"/>
      <c r="BA262" s="290"/>
      <c r="BB262" s="290"/>
      <c r="BC262" s="290"/>
      <c r="BD262" s="290"/>
      <c r="BE262" s="290"/>
      <c r="BF262" s="290"/>
      <c r="BG262" s="290"/>
      <c r="BH262" s="290"/>
      <c r="BI262" s="290"/>
      <c r="BJ262" s="290"/>
      <c r="BK262" s="290"/>
      <c r="BL262" s="290"/>
      <c r="BM262" s="290"/>
      <c r="BN262" s="290"/>
      <c r="BO262" s="290"/>
    </row>
    <row r="263" spans="4:67" x14ac:dyDescent="0.25">
      <c r="D263" s="67"/>
      <c r="H263" s="67"/>
      <c r="L263" s="67"/>
      <c r="P263" s="67"/>
      <c r="T263" s="67"/>
      <c r="X263" s="67"/>
      <c r="AB263" s="67"/>
      <c r="AF263" s="67"/>
      <c r="AG263" s="303"/>
      <c r="AH263" s="290"/>
      <c r="AI263" s="290"/>
      <c r="AJ263" s="290"/>
      <c r="AK263" s="296"/>
      <c r="AL263" s="290"/>
      <c r="AM263" s="290"/>
      <c r="AN263" s="290"/>
      <c r="AO263" s="296"/>
      <c r="AP263" s="290"/>
      <c r="AQ263" s="290"/>
      <c r="AR263" s="290"/>
      <c r="AS263" s="296"/>
      <c r="AT263" s="290"/>
      <c r="AU263" s="290"/>
      <c r="AV263" s="290"/>
      <c r="AY263" s="290"/>
      <c r="AZ263" s="290"/>
      <c r="BA263" s="290"/>
      <c r="BB263" s="290"/>
      <c r="BC263" s="290"/>
      <c r="BD263" s="290"/>
      <c r="BE263" s="290"/>
      <c r="BF263" s="290"/>
      <c r="BG263" s="290"/>
      <c r="BH263" s="290"/>
      <c r="BI263" s="290"/>
      <c r="BJ263" s="290"/>
      <c r="BK263" s="290"/>
      <c r="BL263" s="290"/>
      <c r="BM263" s="290"/>
      <c r="BN263" s="290"/>
      <c r="BO263" s="290"/>
    </row>
    <row r="264" spans="4:67" x14ac:dyDescent="0.25">
      <c r="D264" s="67"/>
      <c r="H264" s="67"/>
      <c r="L264" s="67"/>
      <c r="P264" s="67"/>
      <c r="T264" s="67"/>
      <c r="X264" s="67"/>
      <c r="AB264" s="67"/>
      <c r="AF264" s="67"/>
      <c r="AG264" s="303"/>
      <c r="AH264" s="290"/>
      <c r="AI264" s="290"/>
      <c r="AJ264" s="290"/>
      <c r="AK264" s="296"/>
      <c r="AL264" s="290"/>
      <c r="AM264" s="290"/>
      <c r="AN264" s="290"/>
      <c r="AO264" s="296"/>
      <c r="AP264" s="290"/>
      <c r="AQ264" s="290"/>
      <c r="AR264" s="290"/>
      <c r="AS264" s="296"/>
      <c r="AT264" s="290"/>
      <c r="AU264" s="290"/>
      <c r="AV264" s="290"/>
      <c r="AY264" s="290"/>
      <c r="AZ264" s="290"/>
      <c r="BA264" s="290"/>
      <c r="BB264" s="290"/>
      <c r="BC264" s="290"/>
      <c r="BD264" s="290"/>
      <c r="BE264" s="290"/>
      <c r="BF264" s="290"/>
      <c r="BG264" s="290"/>
      <c r="BH264" s="290"/>
      <c r="BI264" s="290"/>
      <c r="BJ264" s="290"/>
      <c r="BK264" s="290"/>
      <c r="BL264" s="290"/>
      <c r="BM264" s="290"/>
      <c r="BN264" s="290"/>
      <c r="BO264" s="290"/>
    </row>
    <row r="265" spans="4:67" x14ac:dyDescent="0.25">
      <c r="D265" s="67"/>
      <c r="H265" s="67"/>
      <c r="L265" s="67"/>
      <c r="P265" s="67"/>
      <c r="T265" s="67"/>
      <c r="X265" s="67"/>
      <c r="AB265" s="67"/>
      <c r="AF265" s="67"/>
      <c r="AG265" s="303"/>
      <c r="AH265" s="290"/>
      <c r="AI265" s="290"/>
      <c r="AJ265" s="290"/>
      <c r="AK265" s="296"/>
      <c r="AL265" s="290"/>
      <c r="AM265" s="290"/>
      <c r="AN265" s="290"/>
      <c r="AO265" s="296"/>
      <c r="AP265" s="290"/>
      <c r="AQ265" s="290"/>
      <c r="AR265" s="290"/>
      <c r="AS265" s="296"/>
      <c r="AT265" s="290"/>
      <c r="AU265" s="290"/>
      <c r="AV265" s="290"/>
      <c r="AY265" s="290"/>
      <c r="AZ265" s="290"/>
      <c r="BA265" s="290"/>
      <c r="BB265" s="290"/>
      <c r="BC265" s="290"/>
      <c r="BD265" s="290"/>
      <c r="BE265" s="290"/>
      <c r="BF265" s="290"/>
      <c r="BG265" s="290"/>
      <c r="BH265" s="290"/>
      <c r="BI265" s="290"/>
      <c r="BJ265" s="290"/>
      <c r="BK265" s="290"/>
      <c r="BL265" s="290"/>
      <c r="BM265" s="290"/>
      <c r="BN265" s="290"/>
      <c r="BO265" s="290"/>
    </row>
    <row r="266" spans="4:67" x14ac:dyDescent="0.25">
      <c r="D266" s="67"/>
      <c r="H266" s="67"/>
      <c r="L266" s="67"/>
      <c r="P266" s="67"/>
      <c r="T266" s="67"/>
      <c r="X266" s="67"/>
      <c r="AB266" s="67"/>
      <c r="AF266" s="67"/>
      <c r="AG266" s="303"/>
      <c r="AH266" s="290"/>
      <c r="AI266" s="290"/>
      <c r="AJ266" s="290"/>
      <c r="AK266" s="296"/>
      <c r="AL266" s="290"/>
      <c r="AM266" s="290"/>
      <c r="AN266" s="290"/>
      <c r="AO266" s="296"/>
      <c r="AP266" s="290"/>
      <c r="AQ266" s="290"/>
      <c r="AR266" s="290"/>
      <c r="AS266" s="296"/>
      <c r="AT266" s="290"/>
      <c r="AU266" s="290"/>
      <c r="AV266" s="290"/>
      <c r="AY266" s="290"/>
      <c r="AZ266" s="290"/>
      <c r="BA266" s="290"/>
      <c r="BB266" s="290"/>
      <c r="BC266" s="290"/>
      <c r="BD266" s="290"/>
      <c r="BE266" s="290"/>
      <c r="BF266" s="290"/>
      <c r="BG266" s="290"/>
      <c r="BH266" s="290"/>
      <c r="BI266" s="290"/>
      <c r="BJ266" s="290"/>
      <c r="BK266" s="290"/>
      <c r="BL266" s="290"/>
      <c r="BM266" s="290"/>
      <c r="BN266" s="290"/>
      <c r="BO266" s="290"/>
    </row>
    <row r="267" spans="4:67" x14ac:dyDescent="0.25">
      <c r="D267" s="67"/>
      <c r="H267" s="67"/>
      <c r="L267" s="67"/>
      <c r="P267" s="67"/>
      <c r="T267" s="67"/>
      <c r="X267" s="67"/>
      <c r="AB267" s="67"/>
      <c r="AF267" s="67"/>
      <c r="AG267" s="303"/>
      <c r="AH267" s="290"/>
      <c r="AI267" s="290"/>
      <c r="AJ267" s="290"/>
      <c r="AK267" s="296"/>
      <c r="AL267" s="290"/>
      <c r="AM267" s="290"/>
      <c r="AN267" s="290"/>
      <c r="AO267" s="296"/>
      <c r="AP267" s="290"/>
      <c r="AQ267" s="290"/>
      <c r="AR267" s="290"/>
      <c r="AS267" s="296"/>
      <c r="AT267" s="290"/>
      <c r="AU267" s="290"/>
      <c r="AV267" s="290"/>
      <c r="AY267" s="290"/>
      <c r="AZ267" s="290"/>
      <c r="BA267" s="290"/>
      <c r="BB267" s="290"/>
      <c r="BC267" s="290"/>
      <c r="BD267" s="290"/>
      <c r="BE267" s="290"/>
      <c r="BF267" s="290"/>
      <c r="BG267" s="290"/>
      <c r="BH267" s="290"/>
      <c r="BI267" s="290"/>
      <c r="BJ267" s="290"/>
      <c r="BK267" s="290"/>
      <c r="BL267" s="290"/>
      <c r="BM267" s="290"/>
      <c r="BN267" s="290"/>
      <c r="BO267" s="290"/>
    </row>
    <row r="268" spans="4:67" x14ac:dyDescent="0.25">
      <c r="D268" s="67"/>
      <c r="H268" s="67"/>
      <c r="L268" s="67"/>
      <c r="P268" s="67"/>
      <c r="T268" s="67"/>
      <c r="X268" s="67"/>
      <c r="AB268" s="67"/>
      <c r="AF268" s="67"/>
      <c r="AG268" s="303"/>
      <c r="AH268" s="290"/>
      <c r="AI268" s="290"/>
      <c r="AJ268" s="290"/>
      <c r="AK268" s="296"/>
      <c r="AL268" s="290"/>
      <c r="AM268" s="290"/>
      <c r="AN268" s="290"/>
      <c r="AO268" s="296"/>
      <c r="AP268" s="290"/>
      <c r="AQ268" s="290"/>
      <c r="AR268" s="290"/>
      <c r="AS268" s="296"/>
      <c r="AT268" s="290"/>
      <c r="AU268" s="290"/>
      <c r="AV268" s="290"/>
      <c r="AY268" s="290"/>
      <c r="AZ268" s="290"/>
      <c r="BA268" s="290"/>
      <c r="BB268" s="290"/>
      <c r="BC268" s="290"/>
      <c r="BD268" s="290"/>
      <c r="BE268" s="290"/>
      <c r="BF268" s="290"/>
      <c r="BG268" s="290"/>
      <c r="BH268" s="290"/>
      <c r="BI268" s="290"/>
      <c r="BJ268" s="290"/>
      <c r="BK268" s="290"/>
      <c r="BL268" s="290"/>
      <c r="BM268" s="290"/>
      <c r="BN268" s="290"/>
      <c r="BO268" s="290"/>
    </row>
    <row r="269" spans="4:67" x14ac:dyDescent="0.25">
      <c r="D269" s="67"/>
      <c r="H269" s="67"/>
      <c r="L269" s="67"/>
      <c r="P269" s="67"/>
      <c r="T269" s="67"/>
      <c r="X269" s="67"/>
      <c r="AB269" s="67"/>
      <c r="AF269" s="67"/>
      <c r="AG269" s="303"/>
      <c r="AH269" s="290"/>
      <c r="AI269" s="290"/>
      <c r="AJ269" s="290"/>
      <c r="AK269" s="296"/>
      <c r="AL269" s="290"/>
      <c r="AM269" s="290"/>
      <c r="AN269" s="290"/>
      <c r="AO269" s="296"/>
      <c r="AP269" s="290"/>
      <c r="AQ269" s="290"/>
      <c r="AR269" s="290"/>
      <c r="AS269" s="296"/>
      <c r="AT269" s="290"/>
      <c r="AU269" s="290"/>
      <c r="AV269" s="290"/>
      <c r="AY269" s="290"/>
      <c r="AZ269" s="290"/>
      <c r="BA269" s="290"/>
      <c r="BB269" s="290"/>
      <c r="BC269" s="290"/>
      <c r="BD269" s="290"/>
      <c r="BE269" s="290"/>
      <c r="BF269" s="290"/>
      <c r="BG269" s="290"/>
      <c r="BH269" s="290"/>
      <c r="BI269" s="290"/>
      <c r="BJ269" s="290"/>
      <c r="BK269" s="290"/>
      <c r="BL269" s="290"/>
      <c r="BM269" s="290"/>
      <c r="BN269" s="290"/>
      <c r="BO269" s="290"/>
    </row>
    <row r="270" spans="4:67" x14ac:dyDescent="0.25">
      <c r="D270" s="67"/>
      <c r="H270" s="67"/>
      <c r="L270" s="67"/>
      <c r="P270" s="67"/>
      <c r="T270" s="67"/>
      <c r="X270" s="67"/>
      <c r="AB270" s="67"/>
      <c r="AF270" s="67"/>
      <c r="AG270" s="303"/>
      <c r="AH270" s="290"/>
      <c r="AI270" s="290"/>
      <c r="AJ270" s="290"/>
      <c r="AK270" s="296"/>
      <c r="AL270" s="290"/>
      <c r="AM270" s="290"/>
      <c r="AN270" s="290"/>
      <c r="AO270" s="296"/>
      <c r="AP270" s="290"/>
      <c r="AQ270" s="290"/>
      <c r="AR270" s="290"/>
      <c r="AS270" s="296"/>
      <c r="AT270" s="290"/>
      <c r="AU270" s="290"/>
      <c r="AV270" s="290"/>
      <c r="AY270" s="290"/>
      <c r="AZ270" s="290"/>
      <c r="BA270" s="290"/>
      <c r="BB270" s="290"/>
      <c r="BC270" s="290"/>
      <c r="BD270" s="290"/>
      <c r="BE270" s="290"/>
      <c r="BF270" s="290"/>
      <c r="BG270" s="290"/>
      <c r="BH270" s="290"/>
      <c r="BI270" s="290"/>
      <c r="BJ270" s="290"/>
      <c r="BK270" s="290"/>
      <c r="BL270" s="290"/>
      <c r="BM270" s="290"/>
      <c r="BN270" s="290"/>
      <c r="BO270" s="290"/>
    </row>
    <row r="271" spans="4:67" x14ac:dyDescent="0.25">
      <c r="D271" s="67"/>
      <c r="H271" s="67"/>
      <c r="L271" s="67"/>
      <c r="P271" s="67"/>
      <c r="T271" s="67"/>
      <c r="X271" s="67"/>
      <c r="AB271" s="67"/>
      <c r="AF271" s="67"/>
      <c r="AG271" s="303"/>
      <c r="AH271" s="290"/>
      <c r="AI271" s="290"/>
      <c r="AJ271" s="290"/>
      <c r="AK271" s="296"/>
      <c r="AL271" s="290"/>
      <c r="AM271" s="290"/>
      <c r="AN271" s="290"/>
      <c r="AO271" s="296"/>
      <c r="AP271" s="290"/>
      <c r="AQ271" s="290"/>
      <c r="AR271" s="290"/>
      <c r="AS271" s="296"/>
      <c r="AT271" s="290"/>
      <c r="AU271" s="290"/>
      <c r="AV271" s="290"/>
      <c r="AY271" s="290"/>
      <c r="AZ271" s="290"/>
      <c r="BA271" s="290"/>
      <c r="BB271" s="290"/>
      <c r="BC271" s="290"/>
      <c r="BD271" s="290"/>
      <c r="BE271" s="290"/>
      <c r="BF271" s="290"/>
      <c r="BG271" s="290"/>
      <c r="BH271" s="290"/>
      <c r="BI271" s="290"/>
      <c r="BJ271" s="290"/>
      <c r="BK271" s="290"/>
      <c r="BL271" s="290"/>
      <c r="BM271" s="290"/>
      <c r="BN271" s="290"/>
      <c r="BO271" s="290"/>
    </row>
    <row r="272" spans="4:67" x14ac:dyDescent="0.25">
      <c r="D272" s="67"/>
      <c r="H272" s="67"/>
      <c r="L272" s="67"/>
      <c r="P272" s="67"/>
      <c r="T272" s="67"/>
      <c r="X272" s="67"/>
      <c r="AB272" s="67"/>
      <c r="AF272" s="67"/>
      <c r="AG272" s="303"/>
      <c r="AH272" s="290"/>
      <c r="AI272" s="290"/>
      <c r="AJ272" s="290"/>
      <c r="AK272" s="296"/>
      <c r="AL272" s="290"/>
      <c r="AM272" s="290"/>
      <c r="AN272" s="290"/>
      <c r="AO272" s="296"/>
      <c r="AP272" s="290"/>
      <c r="AQ272" s="290"/>
      <c r="AR272" s="290"/>
      <c r="AS272" s="296"/>
      <c r="AT272" s="290"/>
      <c r="AU272" s="290"/>
      <c r="AV272" s="290"/>
      <c r="AY272" s="290"/>
      <c r="AZ272" s="290"/>
      <c r="BA272" s="290"/>
      <c r="BB272" s="290"/>
      <c r="BC272" s="290"/>
      <c r="BD272" s="290"/>
      <c r="BE272" s="290"/>
      <c r="BF272" s="290"/>
      <c r="BG272" s="290"/>
      <c r="BH272" s="290"/>
      <c r="BI272" s="290"/>
      <c r="BJ272" s="290"/>
      <c r="BK272" s="290"/>
      <c r="BL272" s="290"/>
      <c r="BM272" s="290"/>
      <c r="BN272" s="290"/>
      <c r="BO272" s="290"/>
    </row>
    <row r="273" spans="4:67" x14ac:dyDescent="0.25">
      <c r="D273" s="67"/>
      <c r="H273" s="67"/>
      <c r="L273" s="67"/>
      <c r="P273" s="67"/>
      <c r="T273" s="67"/>
      <c r="X273" s="67"/>
      <c r="AB273" s="67"/>
      <c r="AF273" s="67"/>
      <c r="AG273" s="303"/>
      <c r="AH273" s="290"/>
      <c r="AI273" s="290"/>
      <c r="AJ273" s="290"/>
      <c r="AK273" s="296"/>
      <c r="AL273" s="290"/>
      <c r="AM273" s="290"/>
      <c r="AN273" s="290"/>
      <c r="AO273" s="296"/>
      <c r="AP273" s="290"/>
      <c r="AQ273" s="290"/>
      <c r="AR273" s="290"/>
      <c r="AS273" s="296"/>
      <c r="AT273" s="290"/>
      <c r="AU273" s="290"/>
      <c r="AV273" s="290"/>
      <c r="AY273" s="290"/>
      <c r="AZ273" s="290"/>
      <c r="BA273" s="290"/>
      <c r="BB273" s="290"/>
      <c r="BC273" s="290"/>
      <c r="BD273" s="290"/>
      <c r="BE273" s="290"/>
      <c r="BF273" s="290"/>
      <c r="BG273" s="290"/>
      <c r="BH273" s="290"/>
      <c r="BI273" s="290"/>
      <c r="BJ273" s="290"/>
      <c r="BK273" s="290"/>
      <c r="BL273" s="290"/>
      <c r="BM273" s="290"/>
      <c r="BN273" s="290"/>
      <c r="BO273" s="290"/>
    </row>
    <row r="274" spans="4:67" x14ac:dyDescent="0.25">
      <c r="D274" s="67"/>
      <c r="H274" s="67"/>
      <c r="L274" s="67"/>
      <c r="P274" s="67"/>
      <c r="T274" s="67"/>
      <c r="X274" s="67"/>
      <c r="AB274" s="67"/>
      <c r="AF274" s="67"/>
      <c r="AG274" s="303"/>
      <c r="AH274" s="290"/>
      <c r="AI274" s="290"/>
      <c r="AJ274" s="290"/>
      <c r="AK274" s="296"/>
      <c r="AL274" s="290"/>
      <c r="AM274" s="290"/>
      <c r="AN274" s="290"/>
      <c r="AO274" s="296"/>
      <c r="AP274" s="290"/>
      <c r="AQ274" s="290"/>
      <c r="AR274" s="290"/>
      <c r="AS274" s="296"/>
      <c r="AT274" s="290"/>
      <c r="AU274" s="290"/>
      <c r="AV274" s="290"/>
      <c r="AY274" s="290"/>
      <c r="AZ274" s="290"/>
      <c r="BA274" s="290"/>
      <c r="BB274" s="290"/>
      <c r="BC274" s="290"/>
      <c r="BD274" s="290"/>
      <c r="BE274" s="290"/>
      <c r="BF274" s="290"/>
      <c r="BG274" s="290"/>
      <c r="BH274" s="290"/>
      <c r="BI274" s="290"/>
      <c r="BJ274" s="290"/>
      <c r="BK274" s="290"/>
      <c r="BL274" s="290"/>
      <c r="BM274" s="290"/>
      <c r="BN274" s="290"/>
      <c r="BO274" s="290"/>
    </row>
    <row r="275" spans="4:67" x14ac:dyDescent="0.25">
      <c r="D275" s="67"/>
      <c r="H275" s="67"/>
      <c r="L275" s="67"/>
      <c r="P275" s="67"/>
      <c r="T275" s="67"/>
      <c r="X275" s="67"/>
      <c r="AB275" s="67"/>
      <c r="AF275" s="67"/>
      <c r="AG275" s="303"/>
      <c r="AH275" s="290"/>
      <c r="AI275" s="290"/>
      <c r="AJ275" s="290"/>
      <c r="AK275" s="296"/>
      <c r="AL275" s="290"/>
      <c r="AM275" s="290"/>
      <c r="AN275" s="290"/>
      <c r="AO275" s="296"/>
      <c r="AP275" s="290"/>
      <c r="AQ275" s="290"/>
      <c r="AR275" s="290"/>
      <c r="AS275" s="296"/>
      <c r="AT275" s="290"/>
      <c r="AU275" s="290"/>
      <c r="AV275" s="290"/>
      <c r="AY275" s="290"/>
      <c r="AZ275" s="290"/>
      <c r="BA275" s="290"/>
      <c r="BB275" s="290"/>
      <c r="BC275" s="290"/>
      <c r="BD275" s="290"/>
      <c r="BE275" s="290"/>
      <c r="BF275" s="290"/>
      <c r="BG275" s="290"/>
      <c r="BH275" s="290"/>
      <c r="BI275" s="290"/>
      <c r="BJ275" s="290"/>
      <c r="BK275" s="290"/>
      <c r="BL275" s="290"/>
      <c r="BM275" s="290"/>
      <c r="BN275" s="290"/>
      <c r="BO275" s="290"/>
    </row>
    <row r="276" spans="4:67" x14ac:dyDescent="0.25">
      <c r="D276" s="67"/>
      <c r="H276" s="67"/>
      <c r="L276" s="67"/>
      <c r="P276" s="67"/>
      <c r="T276" s="67"/>
      <c r="X276" s="67"/>
      <c r="AB276" s="67"/>
      <c r="AF276" s="67"/>
      <c r="AG276" s="303"/>
      <c r="AH276" s="290"/>
      <c r="AI276" s="290"/>
      <c r="AJ276" s="290"/>
      <c r="AK276" s="296"/>
      <c r="AL276" s="290"/>
      <c r="AM276" s="290"/>
      <c r="AN276" s="290"/>
      <c r="AO276" s="296"/>
      <c r="AP276" s="290"/>
      <c r="AQ276" s="290"/>
      <c r="AR276" s="290"/>
      <c r="AS276" s="296"/>
      <c r="AT276" s="290"/>
      <c r="AU276" s="290"/>
      <c r="AV276" s="290"/>
      <c r="AY276" s="290"/>
      <c r="AZ276" s="290"/>
      <c r="BA276" s="290"/>
      <c r="BB276" s="290"/>
      <c r="BC276" s="290"/>
      <c r="BD276" s="290"/>
      <c r="BE276" s="290"/>
      <c r="BF276" s="290"/>
      <c r="BG276" s="290"/>
      <c r="BH276" s="290"/>
      <c r="BI276" s="290"/>
      <c r="BJ276" s="290"/>
      <c r="BK276" s="290"/>
      <c r="BL276" s="290"/>
      <c r="BM276" s="290"/>
      <c r="BN276" s="290"/>
      <c r="BO276" s="290"/>
    </row>
    <row r="277" spans="4:67" x14ac:dyDescent="0.25">
      <c r="D277" s="67"/>
      <c r="H277" s="67"/>
      <c r="L277" s="67"/>
      <c r="P277" s="67"/>
      <c r="T277" s="67"/>
      <c r="X277" s="67"/>
      <c r="AB277" s="67"/>
      <c r="AF277" s="67"/>
      <c r="AG277" s="303"/>
      <c r="AH277" s="290"/>
      <c r="AI277" s="290"/>
      <c r="AJ277" s="290"/>
      <c r="AK277" s="296"/>
      <c r="AL277" s="290"/>
      <c r="AM277" s="290"/>
      <c r="AN277" s="290"/>
      <c r="AO277" s="296"/>
      <c r="AP277" s="290"/>
      <c r="AQ277" s="290"/>
      <c r="AR277" s="290"/>
      <c r="AS277" s="296"/>
      <c r="AT277" s="290"/>
      <c r="AU277" s="290"/>
      <c r="AV277" s="290"/>
      <c r="AY277" s="290"/>
      <c r="AZ277" s="290"/>
      <c r="BA277" s="290"/>
      <c r="BB277" s="290"/>
      <c r="BC277" s="290"/>
      <c r="BD277" s="290"/>
      <c r="BE277" s="290"/>
      <c r="BF277" s="290"/>
      <c r="BG277" s="290"/>
      <c r="BH277" s="290"/>
      <c r="BI277" s="290"/>
      <c r="BJ277" s="290"/>
      <c r="BK277" s="290"/>
      <c r="BL277" s="290"/>
      <c r="BM277" s="290"/>
      <c r="BN277" s="290"/>
      <c r="BO277" s="290"/>
    </row>
    <row r="278" spans="4:67" x14ac:dyDescent="0.25">
      <c r="D278" s="67"/>
      <c r="H278" s="67"/>
      <c r="L278" s="67"/>
      <c r="P278" s="67"/>
      <c r="T278" s="67"/>
      <c r="X278" s="67"/>
      <c r="AB278" s="67"/>
      <c r="AF278" s="67"/>
      <c r="AG278" s="303"/>
      <c r="AH278" s="290"/>
      <c r="AI278" s="290"/>
      <c r="AJ278" s="290"/>
      <c r="AK278" s="296"/>
      <c r="AL278" s="290"/>
      <c r="AM278" s="290"/>
      <c r="AN278" s="290"/>
      <c r="AO278" s="296"/>
      <c r="AP278" s="290"/>
      <c r="AQ278" s="290"/>
      <c r="AR278" s="290"/>
      <c r="AS278" s="296"/>
      <c r="AT278" s="290"/>
      <c r="AU278" s="290"/>
      <c r="AV278" s="290"/>
      <c r="AY278" s="290"/>
      <c r="AZ278" s="290"/>
      <c r="BA278" s="290"/>
      <c r="BB278" s="290"/>
      <c r="BC278" s="290"/>
      <c r="BD278" s="290"/>
      <c r="BE278" s="290"/>
      <c r="BF278" s="290"/>
      <c r="BG278" s="290"/>
      <c r="BH278" s="290"/>
      <c r="BI278" s="290"/>
      <c r="BJ278" s="290"/>
      <c r="BK278" s="290"/>
      <c r="BL278" s="290"/>
      <c r="BM278" s="290"/>
      <c r="BN278" s="290"/>
      <c r="BO278" s="290"/>
    </row>
    <row r="279" spans="4:67" x14ac:dyDescent="0.25">
      <c r="D279" s="67"/>
      <c r="H279" s="67"/>
      <c r="L279" s="67"/>
      <c r="P279" s="67"/>
      <c r="T279" s="67"/>
      <c r="X279" s="67"/>
      <c r="AB279" s="67"/>
      <c r="AF279" s="67"/>
      <c r="AG279" s="303"/>
      <c r="AH279" s="290"/>
      <c r="AI279" s="290"/>
      <c r="AJ279" s="290"/>
      <c r="AK279" s="296"/>
      <c r="AL279" s="290"/>
      <c r="AM279" s="290"/>
      <c r="AN279" s="290"/>
      <c r="AO279" s="296"/>
      <c r="AP279" s="290"/>
      <c r="AQ279" s="290"/>
      <c r="AR279" s="290"/>
      <c r="AS279" s="296"/>
      <c r="AT279" s="290"/>
      <c r="AU279" s="290"/>
      <c r="AV279" s="290"/>
      <c r="AY279" s="290"/>
      <c r="AZ279" s="290"/>
      <c r="BA279" s="290"/>
      <c r="BB279" s="290"/>
      <c r="BC279" s="290"/>
      <c r="BD279" s="290"/>
      <c r="BE279" s="290"/>
      <c r="BF279" s="290"/>
      <c r="BG279" s="290"/>
      <c r="BH279" s="290"/>
      <c r="BI279" s="290"/>
      <c r="BJ279" s="290"/>
      <c r="BK279" s="290"/>
      <c r="BL279" s="290"/>
      <c r="BM279" s="290"/>
      <c r="BN279" s="290"/>
      <c r="BO279" s="290"/>
    </row>
    <row r="280" spans="4:67" x14ac:dyDescent="0.25">
      <c r="D280" s="67"/>
      <c r="H280" s="67"/>
      <c r="L280" s="67"/>
      <c r="P280" s="67"/>
      <c r="T280" s="67"/>
      <c r="X280" s="67"/>
      <c r="AB280" s="67"/>
      <c r="AF280" s="67"/>
      <c r="AG280" s="303"/>
      <c r="AH280" s="290"/>
      <c r="AI280" s="290"/>
      <c r="AJ280" s="290"/>
      <c r="AK280" s="296"/>
      <c r="AL280" s="290"/>
      <c r="AM280" s="290"/>
      <c r="AN280" s="290"/>
      <c r="AO280" s="296"/>
      <c r="AP280" s="290"/>
      <c r="AQ280" s="290"/>
      <c r="AR280" s="290"/>
      <c r="AS280" s="296"/>
      <c r="AT280" s="290"/>
      <c r="AU280" s="290"/>
      <c r="AV280" s="290"/>
      <c r="AY280" s="290"/>
      <c r="AZ280" s="290"/>
      <c r="BA280" s="290"/>
      <c r="BB280" s="290"/>
      <c r="BC280" s="290"/>
      <c r="BD280" s="290"/>
      <c r="BE280" s="290"/>
      <c r="BF280" s="290"/>
      <c r="BG280" s="290"/>
      <c r="BH280" s="290"/>
      <c r="BI280" s="290"/>
      <c r="BJ280" s="290"/>
      <c r="BK280" s="290"/>
      <c r="BL280" s="290"/>
      <c r="BM280" s="290"/>
      <c r="BN280" s="290"/>
      <c r="BO280" s="290"/>
    </row>
    <row r="281" spans="4:67" x14ac:dyDescent="0.25">
      <c r="D281" s="67"/>
      <c r="H281" s="67"/>
      <c r="L281" s="67"/>
      <c r="P281" s="67"/>
      <c r="T281" s="67"/>
      <c r="X281" s="67"/>
      <c r="AB281" s="67"/>
      <c r="AF281" s="67"/>
      <c r="AG281" s="303"/>
      <c r="AH281" s="290"/>
      <c r="AI281" s="290"/>
      <c r="AJ281" s="290"/>
      <c r="AK281" s="296"/>
      <c r="AL281" s="290"/>
      <c r="AM281" s="290"/>
      <c r="AN281" s="290"/>
      <c r="AO281" s="296"/>
      <c r="AP281" s="290"/>
      <c r="AQ281" s="290"/>
      <c r="AR281" s="290"/>
      <c r="AS281" s="296"/>
      <c r="AT281" s="290"/>
      <c r="AU281" s="290"/>
      <c r="AV281" s="290"/>
      <c r="AY281" s="290"/>
      <c r="AZ281" s="290"/>
      <c r="BA281" s="290"/>
      <c r="BB281" s="290"/>
      <c r="BC281" s="290"/>
      <c r="BD281" s="290"/>
      <c r="BE281" s="290"/>
      <c r="BF281" s="290"/>
      <c r="BG281" s="290"/>
      <c r="BH281" s="290"/>
      <c r="BI281" s="290"/>
      <c r="BJ281" s="290"/>
      <c r="BK281" s="290"/>
      <c r="BL281" s="290"/>
      <c r="BM281" s="290"/>
      <c r="BN281" s="290"/>
      <c r="BO281" s="290"/>
    </row>
    <row r="282" spans="4:67" x14ac:dyDescent="0.25">
      <c r="D282" s="67"/>
      <c r="H282" s="67"/>
      <c r="L282" s="67"/>
      <c r="P282" s="67"/>
      <c r="T282" s="67"/>
      <c r="X282" s="67"/>
      <c r="AB282" s="67"/>
      <c r="AF282" s="67"/>
      <c r="AG282" s="303"/>
      <c r="AH282" s="290"/>
      <c r="AI282" s="290"/>
      <c r="AJ282" s="290"/>
      <c r="AK282" s="296"/>
      <c r="AL282" s="290"/>
      <c r="AM282" s="290"/>
      <c r="AN282" s="290"/>
      <c r="AO282" s="296"/>
      <c r="AP282" s="290"/>
      <c r="AQ282" s="290"/>
      <c r="AR282" s="290"/>
      <c r="AS282" s="296"/>
      <c r="AT282" s="290"/>
      <c r="AU282" s="290"/>
      <c r="AV282" s="290"/>
      <c r="AY282" s="290"/>
      <c r="AZ282" s="290"/>
      <c r="BA282" s="290"/>
      <c r="BB282" s="290"/>
      <c r="BC282" s="290"/>
      <c r="BD282" s="290"/>
      <c r="BE282" s="290"/>
      <c r="BF282" s="290"/>
      <c r="BG282" s="290"/>
      <c r="BH282" s="290"/>
      <c r="BI282" s="290"/>
      <c r="BJ282" s="290"/>
      <c r="BK282" s="290"/>
      <c r="BL282" s="290"/>
      <c r="BM282" s="290"/>
      <c r="BN282" s="290"/>
      <c r="BO282" s="290"/>
    </row>
    <row r="283" spans="4:67" x14ac:dyDescent="0.25">
      <c r="D283" s="67"/>
      <c r="H283" s="67"/>
      <c r="L283" s="67"/>
      <c r="P283" s="67"/>
      <c r="T283" s="67"/>
      <c r="X283" s="67"/>
      <c r="AB283" s="67"/>
      <c r="AF283" s="67"/>
      <c r="AG283" s="303"/>
      <c r="AH283" s="290"/>
      <c r="AI283" s="290"/>
      <c r="AJ283" s="290"/>
      <c r="AK283" s="296"/>
      <c r="AL283" s="290"/>
      <c r="AM283" s="290"/>
      <c r="AN283" s="290"/>
      <c r="AO283" s="296"/>
      <c r="AP283" s="290"/>
      <c r="AQ283" s="290"/>
      <c r="AR283" s="290"/>
      <c r="AS283" s="296"/>
      <c r="AT283" s="290"/>
      <c r="AU283" s="290"/>
      <c r="AV283" s="290"/>
      <c r="AY283" s="290"/>
      <c r="AZ283" s="290"/>
      <c r="BA283" s="290"/>
      <c r="BB283" s="290"/>
      <c r="BC283" s="290"/>
      <c r="BD283" s="290"/>
      <c r="BE283" s="290"/>
      <c r="BF283" s="290"/>
      <c r="BG283" s="290"/>
      <c r="BH283" s="290"/>
      <c r="BI283" s="290"/>
      <c r="BJ283" s="290"/>
      <c r="BK283" s="290"/>
      <c r="BL283" s="290"/>
      <c r="BM283" s="290"/>
      <c r="BN283" s="290"/>
      <c r="BO283" s="290"/>
    </row>
    <row r="284" spans="4:67" x14ac:dyDescent="0.25">
      <c r="D284" s="67"/>
      <c r="H284" s="67"/>
      <c r="L284" s="67"/>
      <c r="P284" s="67"/>
      <c r="T284" s="67"/>
      <c r="X284" s="67"/>
      <c r="AB284" s="67"/>
      <c r="AF284" s="67"/>
      <c r="AG284" s="303"/>
      <c r="AH284" s="290"/>
      <c r="AI284" s="290"/>
      <c r="AJ284" s="290"/>
      <c r="AK284" s="296"/>
      <c r="AL284" s="290"/>
      <c r="AM284" s="290"/>
      <c r="AN284" s="290"/>
      <c r="AO284" s="296"/>
      <c r="AP284" s="290"/>
      <c r="AQ284" s="290"/>
      <c r="AR284" s="290"/>
      <c r="AS284" s="296"/>
      <c r="AT284" s="290"/>
      <c r="AU284" s="290"/>
      <c r="AV284" s="290"/>
      <c r="AY284" s="290"/>
      <c r="AZ284" s="290"/>
      <c r="BA284" s="290"/>
      <c r="BB284" s="290"/>
      <c r="BC284" s="290"/>
      <c r="BD284" s="290"/>
      <c r="BE284" s="290"/>
      <c r="BF284" s="290"/>
      <c r="BG284" s="290"/>
      <c r="BH284" s="290"/>
      <c r="BI284" s="290"/>
      <c r="BJ284" s="290"/>
      <c r="BK284" s="290"/>
      <c r="BL284" s="290"/>
      <c r="BM284" s="290"/>
      <c r="BN284" s="290"/>
      <c r="BO284" s="290"/>
    </row>
    <row r="285" spans="4:67" x14ac:dyDescent="0.25">
      <c r="D285" s="67"/>
      <c r="H285" s="67"/>
      <c r="L285" s="67"/>
      <c r="P285" s="67"/>
      <c r="T285" s="67"/>
      <c r="X285" s="67"/>
      <c r="AB285" s="67"/>
      <c r="AF285" s="67"/>
      <c r="AG285" s="303"/>
      <c r="AH285" s="290"/>
      <c r="AI285" s="290"/>
      <c r="AJ285" s="290"/>
      <c r="AK285" s="296"/>
      <c r="AL285" s="290"/>
      <c r="AM285" s="290"/>
      <c r="AN285" s="290"/>
      <c r="AO285" s="296"/>
      <c r="AP285" s="290"/>
      <c r="AQ285" s="290"/>
      <c r="AR285" s="290"/>
      <c r="AS285" s="296"/>
      <c r="AT285" s="290"/>
      <c r="AU285" s="290"/>
      <c r="AV285" s="290"/>
      <c r="AY285" s="290"/>
      <c r="AZ285" s="290"/>
      <c r="BA285" s="290"/>
      <c r="BB285" s="290"/>
      <c r="BC285" s="290"/>
      <c r="BD285" s="290"/>
      <c r="BE285" s="290"/>
      <c r="BF285" s="290"/>
      <c r="BG285" s="290"/>
      <c r="BH285" s="290"/>
      <c r="BI285" s="290"/>
      <c r="BJ285" s="290"/>
      <c r="BK285" s="290"/>
      <c r="BL285" s="290"/>
      <c r="BM285" s="290"/>
      <c r="BN285" s="290"/>
      <c r="BO285" s="290"/>
    </row>
    <row r="286" spans="4:67" x14ac:dyDescent="0.25">
      <c r="D286" s="67"/>
      <c r="H286" s="67"/>
      <c r="L286" s="67"/>
      <c r="P286" s="67"/>
      <c r="T286" s="67"/>
      <c r="X286" s="67"/>
      <c r="AB286" s="67"/>
      <c r="AF286" s="67"/>
      <c r="AG286" s="303"/>
      <c r="AH286" s="290"/>
      <c r="AI286" s="290"/>
      <c r="AJ286" s="290"/>
      <c r="AK286" s="296"/>
      <c r="AL286" s="290"/>
      <c r="AM286" s="290"/>
      <c r="AN286" s="290"/>
      <c r="AO286" s="296"/>
      <c r="AP286" s="290"/>
      <c r="AQ286" s="290"/>
      <c r="AR286" s="290"/>
      <c r="AS286" s="296"/>
      <c r="AT286" s="290"/>
      <c r="AU286" s="290"/>
      <c r="AV286" s="290"/>
      <c r="AY286" s="290"/>
      <c r="AZ286" s="290"/>
      <c r="BA286" s="290"/>
      <c r="BB286" s="290"/>
      <c r="BC286" s="290"/>
      <c r="BD286" s="290"/>
      <c r="BE286" s="290"/>
      <c r="BF286" s="290"/>
      <c r="BG286" s="290"/>
      <c r="BH286" s="290"/>
      <c r="BI286" s="290"/>
      <c r="BJ286" s="290"/>
      <c r="BK286" s="290"/>
      <c r="BL286" s="290"/>
      <c r="BM286" s="290"/>
      <c r="BN286" s="290"/>
      <c r="BO286" s="290"/>
    </row>
    <row r="287" spans="4:67" x14ac:dyDescent="0.25">
      <c r="D287" s="67"/>
      <c r="H287" s="67"/>
      <c r="L287" s="67"/>
      <c r="P287" s="67"/>
      <c r="T287" s="67"/>
      <c r="X287" s="67"/>
      <c r="AB287" s="67"/>
      <c r="AF287" s="67"/>
      <c r="AG287" s="303"/>
      <c r="AH287" s="290"/>
      <c r="AI287" s="290"/>
      <c r="AJ287" s="290"/>
      <c r="AK287" s="296"/>
      <c r="AL287" s="290"/>
      <c r="AM287" s="290"/>
      <c r="AN287" s="290"/>
      <c r="AO287" s="296"/>
      <c r="AP287" s="290"/>
      <c r="AQ287" s="290"/>
      <c r="AR287" s="290"/>
      <c r="AS287" s="296"/>
      <c r="AT287" s="290"/>
      <c r="AU287" s="290"/>
      <c r="AV287" s="290"/>
      <c r="AY287" s="290"/>
      <c r="AZ287" s="290"/>
      <c r="BA287" s="290"/>
      <c r="BB287" s="290"/>
      <c r="BC287" s="290"/>
      <c r="BD287" s="290"/>
      <c r="BE287" s="290"/>
      <c r="BF287" s="290"/>
      <c r="BG287" s="290"/>
      <c r="BH287" s="290"/>
      <c r="BI287" s="290"/>
      <c r="BJ287" s="290"/>
      <c r="BK287" s="290"/>
      <c r="BL287" s="290"/>
      <c r="BM287" s="290"/>
      <c r="BN287" s="290"/>
      <c r="BO287" s="290"/>
    </row>
    <row r="288" spans="4:67" x14ac:dyDescent="0.25">
      <c r="D288" s="67"/>
      <c r="H288" s="67"/>
      <c r="L288" s="67"/>
      <c r="P288" s="67"/>
      <c r="T288" s="67"/>
      <c r="X288" s="67"/>
      <c r="AB288" s="67"/>
      <c r="AF288" s="67"/>
      <c r="AG288" s="303"/>
      <c r="AH288" s="290"/>
      <c r="AI288" s="290"/>
      <c r="AJ288" s="290"/>
      <c r="AK288" s="296"/>
      <c r="AL288" s="290"/>
      <c r="AM288" s="290"/>
      <c r="AN288" s="290"/>
      <c r="AO288" s="296"/>
      <c r="AP288" s="290"/>
      <c r="AQ288" s="290"/>
      <c r="AR288" s="290"/>
      <c r="AS288" s="296"/>
      <c r="AT288" s="290"/>
      <c r="AU288" s="290"/>
      <c r="AV288" s="290"/>
      <c r="AY288" s="290"/>
      <c r="AZ288" s="290"/>
      <c r="BA288" s="290"/>
      <c r="BB288" s="290"/>
      <c r="BC288" s="290"/>
      <c r="BD288" s="290"/>
      <c r="BE288" s="290"/>
      <c r="BF288" s="290"/>
      <c r="BG288" s="290"/>
      <c r="BH288" s="290"/>
      <c r="BI288" s="290"/>
      <c r="BJ288" s="290"/>
      <c r="BK288" s="290"/>
      <c r="BL288" s="290"/>
      <c r="BM288" s="290"/>
      <c r="BN288" s="290"/>
      <c r="BO288" s="290"/>
    </row>
    <row r="289" spans="4:67" x14ac:dyDescent="0.25">
      <c r="D289" s="67"/>
      <c r="H289" s="67"/>
      <c r="L289" s="67"/>
      <c r="P289" s="67"/>
      <c r="T289" s="67"/>
      <c r="X289" s="67"/>
      <c r="AB289" s="67"/>
      <c r="AF289" s="67"/>
      <c r="AG289" s="303"/>
      <c r="AH289" s="290"/>
      <c r="AI289" s="290"/>
      <c r="AJ289" s="290"/>
      <c r="AK289" s="296"/>
      <c r="AL289" s="290"/>
      <c r="AM289" s="290"/>
      <c r="AN289" s="290"/>
      <c r="AO289" s="296"/>
      <c r="AP289" s="290"/>
      <c r="AQ289" s="290"/>
      <c r="AR289" s="290"/>
      <c r="AS289" s="296"/>
      <c r="AT289" s="290"/>
      <c r="AU289" s="290"/>
      <c r="AV289" s="290"/>
      <c r="AY289" s="290"/>
      <c r="AZ289" s="290"/>
      <c r="BA289" s="290"/>
      <c r="BB289" s="290"/>
      <c r="BC289" s="290"/>
      <c r="BD289" s="290"/>
      <c r="BE289" s="290"/>
      <c r="BF289" s="290"/>
      <c r="BG289" s="290"/>
      <c r="BH289" s="290"/>
      <c r="BI289" s="290"/>
      <c r="BJ289" s="290"/>
      <c r="BK289" s="290"/>
      <c r="BL289" s="290"/>
      <c r="BM289" s="290"/>
      <c r="BN289" s="290"/>
      <c r="BO289" s="290"/>
    </row>
    <row r="290" spans="4:67" x14ac:dyDescent="0.25">
      <c r="D290" s="67"/>
      <c r="H290" s="67"/>
      <c r="L290" s="67"/>
      <c r="P290" s="67"/>
      <c r="T290" s="67"/>
      <c r="X290" s="67"/>
      <c r="AB290" s="67"/>
      <c r="AF290" s="67"/>
      <c r="AG290" s="303"/>
      <c r="AH290" s="290"/>
      <c r="AI290" s="290"/>
      <c r="AJ290" s="290"/>
      <c r="AK290" s="296"/>
      <c r="AL290" s="290"/>
      <c r="AM290" s="290"/>
      <c r="AN290" s="290"/>
      <c r="AO290" s="296"/>
      <c r="AP290" s="290"/>
      <c r="AQ290" s="290"/>
      <c r="AR290" s="290"/>
      <c r="AS290" s="296"/>
      <c r="AT290" s="290"/>
      <c r="AU290" s="290"/>
      <c r="AV290" s="290"/>
      <c r="AY290" s="290"/>
      <c r="AZ290" s="290"/>
      <c r="BA290" s="290"/>
      <c r="BB290" s="290"/>
      <c r="BC290" s="290"/>
      <c r="BD290" s="290"/>
      <c r="BE290" s="290"/>
      <c r="BF290" s="290"/>
      <c r="BG290" s="290"/>
      <c r="BH290" s="290"/>
      <c r="BI290" s="290"/>
      <c r="BJ290" s="290"/>
      <c r="BK290" s="290"/>
      <c r="BL290" s="290"/>
      <c r="BM290" s="290"/>
      <c r="BN290" s="290"/>
      <c r="BO290" s="290"/>
    </row>
    <row r="291" spans="4:67" x14ac:dyDescent="0.25">
      <c r="D291" s="67"/>
      <c r="H291" s="67"/>
      <c r="L291" s="67"/>
      <c r="P291" s="67"/>
      <c r="T291" s="67"/>
      <c r="X291" s="67"/>
      <c r="AB291" s="67"/>
      <c r="AF291" s="67"/>
      <c r="AG291" s="303"/>
      <c r="AH291" s="290"/>
      <c r="AI291" s="290"/>
      <c r="AJ291" s="290"/>
      <c r="AK291" s="296"/>
      <c r="AL291" s="290"/>
      <c r="AM291" s="290"/>
      <c r="AN291" s="290"/>
      <c r="AO291" s="296"/>
      <c r="AP291" s="290"/>
      <c r="AQ291" s="290"/>
      <c r="AR291" s="290"/>
      <c r="AS291" s="296"/>
      <c r="AT291" s="290"/>
      <c r="AU291" s="290"/>
      <c r="AV291" s="290"/>
      <c r="AY291" s="290"/>
      <c r="AZ291" s="290"/>
      <c r="BA291" s="290"/>
      <c r="BB291" s="290"/>
      <c r="BC291" s="290"/>
      <c r="BD291" s="290"/>
      <c r="BE291" s="290"/>
      <c r="BF291" s="290"/>
      <c r="BG291" s="290"/>
      <c r="BH291" s="290"/>
      <c r="BI291" s="290"/>
      <c r="BJ291" s="290"/>
      <c r="BK291" s="290"/>
      <c r="BL291" s="290"/>
      <c r="BM291" s="290"/>
      <c r="BN291" s="290"/>
      <c r="BO291" s="290"/>
    </row>
    <row r="292" spans="4:67" x14ac:dyDescent="0.25">
      <c r="D292" s="67"/>
      <c r="H292" s="67"/>
      <c r="L292" s="67"/>
      <c r="P292" s="67"/>
      <c r="T292" s="67"/>
      <c r="X292" s="67"/>
      <c r="AB292" s="67"/>
      <c r="AF292" s="67"/>
      <c r="AG292" s="303"/>
      <c r="AH292" s="290"/>
      <c r="AI292" s="290"/>
      <c r="AJ292" s="290"/>
      <c r="AK292" s="296"/>
      <c r="AL292" s="290"/>
      <c r="AM292" s="290"/>
      <c r="AN292" s="290"/>
      <c r="AO292" s="296"/>
      <c r="AP292" s="290"/>
      <c r="AQ292" s="290"/>
      <c r="AR292" s="290"/>
      <c r="AS292" s="296"/>
      <c r="AT292" s="290"/>
      <c r="AU292" s="290"/>
      <c r="AV292" s="290"/>
      <c r="AY292" s="290"/>
      <c r="AZ292" s="290"/>
      <c r="BA292" s="290"/>
      <c r="BB292" s="290"/>
      <c r="BC292" s="290"/>
      <c r="BD292" s="290"/>
      <c r="BE292" s="290"/>
      <c r="BF292" s="290"/>
      <c r="BG292" s="290"/>
      <c r="BH292" s="290"/>
      <c r="BI292" s="290"/>
      <c r="BJ292" s="290"/>
      <c r="BK292" s="290"/>
      <c r="BL292" s="290"/>
      <c r="BM292" s="290"/>
      <c r="BN292" s="290"/>
      <c r="BO292" s="290"/>
    </row>
    <row r="293" spans="4:67" x14ac:dyDescent="0.25">
      <c r="D293" s="67"/>
      <c r="H293" s="67"/>
      <c r="L293" s="67"/>
      <c r="P293" s="67"/>
      <c r="T293" s="67"/>
      <c r="X293" s="67"/>
      <c r="AB293" s="67"/>
      <c r="AF293" s="67"/>
      <c r="AG293" s="303"/>
      <c r="AH293" s="290"/>
      <c r="AI293" s="290"/>
      <c r="AJ293" s="290"/>
      <c r="AK293" s="296"/>
      <c r="AL293" s="290"/>
      <c r="AM293" s="290"/>
      <c r="AN293" s="290"/>
      <c r="AO293" s="296"/>
      <c r="AP293" s="290"/>
      <c r="AQ293" s="290"/>
      <c r="AR293" s="290"/>
      <c r="AS293" s="296"/>
      <c r="AT293" s="290"/>
      <c r="AU293" s="290"/>
      <c r="AV293" s="290"/>
      <c r="AY293" s="290"/>
      <c r="AZ293" s="290"/>
      <c r="BA293" s="290"/>
      <c r="BB293" s="290"/>
      <c r="BC293" s="290"/>
      <c r="BD293" s="290"/>
      <c r="BE293" s="290"/>
      <c r="BF293" s="290"/>
      <c r="BG293" s="290"/>
      <c r="BH293" s="290"/>
      <c r="BI293" s="290"/>
      <c r="BJ293" s="290"/>
      <c r="BK293" s="290"/>
      <c r="BL293" s="290"/>
      <c r="BM293" s="290"/>
      <c r="BN293" s="290"/>
      <c r="BO293" s="290"/>
    </row>
    <row r="294" spans="4:67" x14ac:dyDescent="0.25">
      <c r="D294" s="67"/>
      <c r="H294" s="67"/>
      <c r="L294" s="67"/>
      <c r="P294" s="67"/>
      <c r="T294" s="67"/>
      <c r="X294" s="67"/>
      <c r="AB294" s="67"/>
      <c r="AF294" s="67"/>
      <c r="AG294" s="303"/>
      <c r="AH294" s="290"/>
      <c r="AI294" s="290"/>
      <c r="AJ294" s="290"/>
      <c r="AK294" s="296"/>
      <c r="AL294" s="290"/>
      <c r="AM294" s="290"/>
      <c r="AN294" s="290"/>
      <c r="AO294" s="296"/>
      <c r="AP294" s="290"/>
      <c r="AQ294" s="290"/>
      <c r="AR294" s="290"/>
      <c r="AS294" s="296"/>
      <c r="AT294" s="290"/>
      <c r="AU294" s="290"/>
      <c r="AV294" s="290"/>
      <c r="AY294" s="290"/>
      <c r="AZ294" s="290"/>
      <c r="BA294" s="290"/>
      <c r="BB294" s="290"/>
      <c r="BC294" s="290"/>
      <c r="BD294" s="290"/>
      <c r="BE294" s="290"/>
      <c r="BF294" s="290"/>
      <c r="BG294" s="290"/>
      <c r="BH294" s="290"/>
      <c r="BI294" s="290"/>
      <c r="BJ294" s="290"/>
      <c r="BK294" s="290"/>
      <c r="BL294" s="290"/>
      <c r="BM294" s="290"/>
      <c r="BN294" s="290"/>
      <c r="BO294" s="290"/>
    </row>
    <row r="295" spans="4:67" x14ac:dyDescent="0.25">
      <c r="D295" s="67"/>
      <c r="H295" s="67"/>
      <c r="L295" s="67"/>
      <c r="P295" s="67"/>
      <c r="T295" s="67"/>
      <c r="X295" s="67"/>
      <c r="AB295" s="67"/>
      <c r="AF295" s="67"/>
      <c r="AG295" s="303"/>
      <c r="AH295" s="290"/>
      <c r="AI295" s="290"/>
      <c r="AJ295" s="290"/>
      <c r="AK295" s="296"/>
      <c r="AL295" s="290"/>
      <c r="AM295" s="290"/>
      <c r="AN295" s="290"/>
      <c r="AO295" s="296"/>
      <c r="AP295" s="290"/>
      <c r="AQ295" s="290"/>
      <c r="AR295" s="290"/>
      <c r="AS295" s="296"/>
      <c r="AT295" s="290"/>
      <c r="AU295" s="290"/>
      <c r="AV295" s="290"/>
      <c r="AY295" s="290"/>
      <c r="AZ295" s="290"/>
      <c r="BA295" s="290"/>
      <c r="BB295" s="290"/>
      <c r="BC295" s="290"/>
      <c r="BD295" s="290"/>
      <c r="BE295" s="290"/>
      <c r="BF295" s="290"/>
      <c r="BG295" s="290"/>
      <c r="BH295" s="290"/>
      <c r="BI295" s="290"/>
      <c r="BJ295" s="290"/>
      <c r="BK295" s="290"/>
      <c r="BL295" s="290"/>
      <c r="BM295" s="290"/>
      <c r="BN295" s="290"/>
      <c r="BO295" s="290"/>
    </row>
    <row r="296" spans="4:67" x14ac:dyDescent="0.25">
      <c r="D296" s="67"/>
      <c r="H296" s="67"/>
      <c r="L296" s="67"/>
      <c r="P296" s="67"/>
      <c r="T296" s="67"/>
      <c r="X296" s="67"/>
      <c r="AB296" s="67"/>
      <c r="AF296" s="67"/>
      <c r="AG296" s="303"/>
      <c r="AH296" s="290"/>
      <c r="AI296" s="290"/>
      <c r="AJ296" s="290"/>
      <c r="AK296" s="296"/>
      <c r="AL296" s="290"/>
      <c r="AM296" s="290"/>
      <c r="AN296" s="290"/>
      <c r="AO296" s="296"/>
      <c r="AP296" s="290"/>
      <c r="AQ296" s="290"/>
      <c r="AR296" s="290"/>
      <c r="AS296" s="296"/>
      <c r="AT296" s="290"/>
      <c r="AU296" s="290"/>
      <c r="AV296" s="290"/>
      <c r="AY296" s="290"/>
      <c r="AZ296" s="290"/>
      <c r="BA296" s="290"/>
      <c r="BB296" s="290"/>
      <c r="BC296" s="290"/>
      <c r="BD296" s="290"/>
      <c r="BE296" s="290"/>
      <c r="BF296" s="290"/>
      <c r="BG296" s="290"/>
      <c r="BH296" s="290"/>
      <c r="BI296" s="290"/>
      <c r="BJ296" s="290"/>
      <c r="BK296" s="290"/>
      <c r="BL296" s="290"/>
      <c r="BM296" s="290"/>
      <c r="BN296" s="290"/>
      <c r="BO296" s="290"/>
    </row>
    <row r="297" spans="4:67" x14ac:dyDescent="0.25">
      <c r="D297" s="67"/>
      <c r="H297" s="67"/>
      <c r="L297" s="67"/>
      <c r="P297" s="67"/>
      <c r="T297" s="67"/>
      <c r="X297" s="67"/>
      <c r="AB297" s="67"/>
      <c r="AF297" s="67"/>
      <c r="AG297" s="303"/>
      <c r="AH297" s="290"/>
      <c r="AI297" s="290"/>
      <c r="AJ297" s="290"/>
      <c r="AK297" s="296"/>
      <c r="AL297" s="290"/>
      <c r="AM297" s="290"/>
      <c r="AN297" s="290"/>
      <c r="AO297" s="296"/>
      <c r="AP297" s="290"/>
      <c r="AQ297" s="290"/>
      <c r="AR297" s="290"/>
      <c r="AS297" s="296"/>
      <c r="AT297" s="290"/>
      <c r="AU297" s="290"/>
      <c r="AV297" s="290"/>
      <c r="AY297" s="290"/>
      <c r="AZ297" s="290"/>
      <c r="BA297" s="290"/>
      <c r="BB297" s="290"/>
      <c r="BC297" s="290"/>
      <c r="BD297" s="290"/>
      <c r="BE297" s="290"/>
      <c r="BF297" s="290"/>
      <c r="BG297" s="290"/>
      <c r="BH297" s="290"/>
      <c r="BI297" s="290"/>
      <c r="BJ297" s="290"/>
      <c r="BK297" s="290"/>
      <c r="BL297" s="290"/>
      <c r="BM297" s="290"/>
      <c r="BN297" s="290"/>
      <c r="BO297" s="290"/>
    </row>
    <row r="298" spans="4:67" x14ac:dyDescent="0.25">
      <c r="D298" s="67"/>
      <c r="H298" s="67"/>
      <c r="L298" s="67"/>
      <c r="P298" s="67"/>
      <c r="T298" s="67"/>
      <c r="X298" s="67"/>
      <c r="AB298" s="67"/>
      <c r="AF298" s="67"/>
      <c r="AG298" s="303"/>
      <c r="AH298" s="290"/>
      <c r="AI298" s="290"/>
      <c r="AJ298" s="290"/>
      <c r="AK298" s="296"/>
      <c r="AL298" s="290"/>
      <c r="AM298" s="290"/>
      <c r="AN298" s="290"/>
      <c r="AO298" s="296"/>
      <c r="AP298" s="290"/>
      <c r="AQ298" s="290"/>
      <c r="AR298" s="290"/>
      <c r="AS298" s="296"/>
      <c r="AT298" s="290"/>
      <c r="AU298" s="290"/>
      <c r="AV298" s="290"/>
      <c r="AY298" s="290"/>
      <c r="AZ298" s="290"/>
      <c r="BA298" s="290"/>
      <c r="BB298" s="290"/>
      <c r="BC298" s="290"/>
      <c r="BD298" s="290"/>
      <c r="BE298" s="290"/>
      <c r="BF298" s="290"/>
      <c r="BG298" s="290"/>
      <c r="BH298" s="290"/>
      <c r="BI298" s="290"/>
      <c r="BJ298" s="290"/>
      <c r="BK298" s="290"/>
      <c r="BL298" s="290"/>
      <c r="BM298" s="290"/>
      <c r="BN298" s="290"/>
      <c r="BO298" s="290"/>
    </row>
    <row r="299" spans="4:67" x14ac:dyDescent="0.25">
      <c r="D299" s="67"/>
      <c r="H299" s="67"/>
      <c r="L299" s="67"/>
      <c r="P299" s="67"/>
      <c r="T299" s="67"/>
      <c r="X299" s="67"/>
      <c r="AB299" s="67"/>
      <c r="AF299" s="67"/>
      <c r="AG299" s="303"/>
      <c r="AH299" s="290"/>
      <c r="AI299" s="290"/>
      <c r="AJ299" s="290"/>
      <c r="AK299" s="296"/>
      <c r="AL299" s="290"/>
      <c r="AM299" s="290"/>
      <c r="AN299" s="290"/>
      <c r="AO299" s="296"/>
      <c r="AP299" s="290"/>
      <c r="AQ299" s="290"/>
      <c r="AR299" s="290"/>
      <c r="AS299" s="296"/>
      <c r="AT299" s="290"/>
      <c r="AU299" s="290"/>
      <c r="AV299" s="290"/>
      <c r="AY299" s="290"/>
      <c r="AZ299" s="290"/>
      <c r="BA299" s="290"/>
      <c r="BB299" s="290"/>
      <c r="BC299" s="290"/>
      <c r="BD299" s="290"/>
      <c r="BE299" s="290"/>
      <c r="BF299" s="290"/>
      <c r="BG299" s="290"/>
      <c r="BH299" s="290"/>
      <c r="BI299" s="290"/>
      <c r="BJ299" s="290"/>
      <c r="BK299" s="290"/>
      <c r="BL299" s="290"/>
      <c r="BM299" s="290"/>
      <c r="BN299" s="290"/>
      <c r="BO299" s="290"/>
    </row>
    <row r="300" spans="4:67" x14ac:dyDescent="0.25">
      <c r="D300" s="67"/>
      <c r="H300" s="67"/>
      <c r="L300" s="67"/>
      <c r="P300" s="67"/>
      <c r="T300" s="67"/>
      <c r="X300" s="67"/>
      <c r="AB300" s="67"/>
      <c r="AF300" s="67"/>
      <c r="AG300" s="303"/>
      <c r="AH300" s="290"/>
      <c r="AI300" s="290"/>
      <c r="AJ300" s="290"/>
      <c r="AK300" s="296"/>
      <c r="AL300" s="290"/>
      <c r="AM300" s="290"/>
      <c r="AN300" s="290"/>
      <c r="AO300" s="296"/>
      <c r="AP300" s="290"/>
      <c r="AQ300" s="290"/>
      <c r="AR300" s="290"/>
      <c r="AS300" s="296"/>
      <c r="AT300" s="290"/>
      <c r="AU300" s="290"/>
      <c r="AV300" s="290"/>
      <c r="AY300" s="290"/>
      <c r="AZ300" s="290"/>
      <c r="BA300" s="290"/>
      <c r="BB300" s="290"/>
      <c r="BC300" s="290"/>
      <c r="BD300" s="290"/>
      <c r="BE300" s="290"/>
      <c r="BF300" s="290"/>
      <c r="BG300" s="290"/>
      <c r="BH300" s="290"/>
      <c r="BI300" s="290"/>
      <c r="BJ300" s="290"/>
      <c r="BK300" s="290"/>
      <c r="BL300" s="290"/>
      <c r="BM300" s="290"/>
      <c r="BN300" s="290"/>
      <c r="BO300" s="290"/>
    </row>
    <row r="301" spans="4:67" x14ac:dyDescent="0.25">
      <c r="D301" s="67"/>
      <c r="H301" s="67"/>
      <c r="L301" s="67"/>
      <c r="P301" s="67"/>
      <c r="T301" s="67"/>
      <c r="X301" s="67"/>
      <c r="AB301" s="67"/>
      <c r="AF301" s="67"/>
      <c r="AG301" s="303"/>
      <c r="AH301" s="290"/>
      <c r="AI301" s="290"/>
      <c r="AJ301" s="290"/>
      <c r="AK301" s="296"/>
      <c r="AL301" s="290"/>
      <c r="AM301" s="290"/>
      <c r="AN301" s="290"/>
      <c r="AO301" s="296"/>
      <c r="AP301" s="290"/>
      <c r="AQ301" s="290"/>
      <c r="AR301" s="290"/>
      <c r="AS301" s="296"/>
      <c r="AT301" s="290"/>
      <c r="AU301" s="290"/>
      <c r="AV301" s="290"/>
      <c r="AY301" s="290"/>
      <c r="AZ301" s="290"/>
      <c r="BA301" s="290"/>
      <c r="BB301" s="290"/>
      <c r="BC301" s="290"/>
      <c r="BD301" s="290"/>
      <c r="BE301" s="290"/>
      <c r="BF301" s="290"/>
      <c r="BG301" s="290"/>
      <c r="BH301" s="290"/>
      <c r="BI301" s="290"/>
      <c r="BJ301" s="290"/>
      <c r="BK301" s="290"/>
      <c r="BL301" s="290"/>
      <c r="BM301" s="290"/>
      <c r="BN301" s="290"/>
      <c r="BO301" s="290"/>
    </row>
    <row r="302" spans="4:67" x14ac:dyDescent="0.25">
      <c r="D302" s="67"/>
      <c r="H302" s="67"/>
      <c r="L302" s="67"/>
      <c r="P302" s="67"/>
      <c r="T302" s="67"/>
      <c r="X302" s="67"/>
      <c r="AB302" s="67"/>
      <c r="AF302" s="67"/>
      <c r="AG302" s="303"/>
      <c r="AH302" s="290"/>
      <c r="AI302" s="290"/>
      <c r="AJ302" s="290"/>
      <c r="AK302" s="296"/>
      <c r="AL302" s="290"/>
      <c r="AM302" s="290"/>
      <c r="AN302" s="290"/>
      <c r="AO302" s="296"/>
      <c r="AP302" s="290"/>
      <c r="AQ302" s="290"/>
      <c r="AR302" s="290"/>
      <c r="AS302" s="296"/>
      <c r="AT302" s="290"/>
      <c r="AU302" s="290"/>
      <c r="AV302" s="290"/>
      <c r="AY302" s="290"/>
      <c r="AZ302" s="290"/>
      <c r="BA302" s="290"/>
      <c r="BB302" s="290"/>
      <c r="BC302" s="290"/>
      <c r="BD302" s="290"/>
      <c r="BE302" s="290"/>
      <c r="BF302" s="290"/>
      <c r="BG302" s="290"/>
      <c r="BH302" s="290"/>
      <c r="BI302" s="290"/>
      <c r="BJ302" s="290"/>
      <c r="BK302" s="290"/>
      <c r="BL302" s="290"/>
      <c r="BM302" s="290"/>
      <c r="BN302" s="290"/>
      <c r="BO302" s="290"/>
    </row>
    <row r="303" spans="4:67" x14ac:dyDescent="0.25">
      <c r="D303" s="67"/>
      <c r="H303" s="67"/>
      <c r="L303" s="67"/>
      <c r="P303" s="67"/>
      <c r="T303" s="67"/>
      <c r="X303" s="67"/>
      <c r="AB303" s="67"/>
      <c r="AF303" s="67"/>
      <c r="AG303" s="303"/>
      <c r="AH303" s="290"/>
      <c r="AI303" s="290"/>
      <c r="AJ303" s="290"/>
      <c r="AK303" s="296"/>
      <c r="AL303" s="290"/>
      <c r="AM303" s="290"/>
      <c r="AN303" s="290"/>
      <c r="AO303" s="296"/>
      <c r="AP303" s="290"/>
      <c r="AQ303" s="290"/>
      <c r="AR303" s="290"/>
      <c r="AS303" s="296"/>
      <c r="AT303" s="290"/>
      <c r="AU303" s="290"/>
      <c r="AV303" s="290"/>
      <c r="AY303" s="290"/>
      <c r="AZ303" s="290"/>
      <c r="BA303" s="290"/>
      <c r="BB303" s="290"/>
      <c r="BC303" s="290"/>
      <c r="BD303" s="290"/>
      <c r="BE303" s="290"/>
      <c r="BF303" s="290"/>
      <c r="BG303" s="290"/>
      <c r="BH303" s="290"/>
      <c r="BI303" s="290"/>
      <c r="BJ303" s="290"/>
      <c r="BK303" s="290"/>
      <c r="BL303" s="290"/>
      <c r="BM303" s="290"/>
      <c r="BN303" s="290"/>
      <c r="BO303" s="290"/>
    </row>
    <row r="304" spans="4:67" x14ac:dyDescent="0.25">
      <c r="D304" s="67"/>
      <c r="H304" s="67"/>
      <c r="L304" s="67"/>
      <c r="P304" s="67"/>
      <c r="T304" s="67"/>
      <c r="X304" s="67"/>
      <c r="AB304" s="67"/>
      <c r="AF304" s="67"/>
      <c r="AG304" s="303"/>
      <c r="AH304" s="290"/>
      <c r="AI304" s="290"/>
      <c r="AJ304" s="290"/>
      <c r="AK304" s="296"/>
      <c r="AL304" s="290"/>
      <c r="AM304" s="290"/>
      <c r="AN304" s="290"/>
      <c r="AO304" s="296"/>
      <c r="AP304" s="290"/>
      <c r="AQ304" s="290"/>
      <c r="AR304" s="290"/>
      <c r="AS304" s="296"/>
      <c r="AT304" s="290"/>
      <c r="AU304" s="290"/>
      <c r="AV304" s="290"/>
      <c r="AY304" s="290"/>
      <c r="AZ304" s="290"/>
      <c r="BA304" s="290"/>
      <c r="BB304" s="290"/>
      <c r="BC304" s="290"/>
      <c r="BD304" s="290"/>
      <c r="BE304" s="290"/>
      <c r="BF304" s="290"/>
      <c r="BG304" s="290"/>
      <c r="BH304" s="290"/>
      <c r="BI304" s="290"/>
      <c r="BJ304" s="290"/>
      <c r="BK304" s="290"/>
      <c r="BL304" s="290"/>
      <c r="BM304" s="290"/>
      <c r="BN304" s="290"/>
      <c r="BO304" s="290"/>
    </row>
    <row r="305" spans="4:67" x14ac:dyDescent="0.25">
      <c r="D305" s="67"/>
      <c r="H305" s="67"/>
      <c r="L305" s="67"/>
      <c r="P305" s="67"/>
      <c r="T305" s="67"/>
      <c r="X305" s="67"/>
      <c r="AB305" s="67"/>
      <c r="AF305" s="67"/>
      <c r="AG305" s="303"/>
      <c r="AH305" s="290"/>
      <c r="AI305" s="290"/>
      <c r="AJ305" s="290"/>
      <c r="AK305" s="296"/>
      <c r="AL305" s="290"/>
      <c r="AM305" s="290"/>
      <c r="AN305" s="290"/>
      <c r="AO305" s="296"/>
      <c r="AP305" s="290"/>
      <c r="AQ305" s="290"/>
      <c r="AR305" s="290"/>
      <c r="AS305" s="296"/>
      <c r="AT305" s="290"/>
      <c r="AU305" s="290"/>
      <c r="AV305" s="290"/>
      <c r="AY305" s="290"/>
      <c r="AZ305" s="290"/>
      <c r="BA305" s="290"/>
      <c r="BB305" s="290"/>
      <c r="BC305" s="290"/>
      <c r="BD305" s="290"/>
      <c r="BE305" s="290"/>
      <c r="BF305" s="290"/>
      <c r="BG305" s="290"/>
      <c r="BH305" s="290"/>
      <c r="BI305" s="290"/>
      <c r="BJ305" s="290"/>
      <c r="BK305" s="290"/>
      <c r="BL305" s="290"/>
      <c r="BM305" s="290"/>
      <c r="BN305" s="290"/>
      <c r="BO305" s="290"/>
    </row>
    <row r="306" spans="4:67" x14ac:dyDescent="0.25">
      <c r="D306" s="67"/>
      <c r="H306" s="67"/>
      <c r="L306" s="67"/>
      <c r="P306" s="67"/>
      <c r="T306" s="67"/>
      <c r="X306" s="67"/>
      <c r="AB306" s="67"/>
      <c r="AF306" s="67"/>
      <c r="AG306" s="303"/>
      <c r="AH306" s="290"/>
      <c r="AI306" s="290"/>
      <c r="AJ306" s="290"/>
      <c r="AK306" s="296"/>
      <c r="AL306" s="290"/>
      <c r="AM306" s="290"/>
      <c r="AN306" s="290"/>
      <c r="AO306" s="296"/>
      <c r="AP306" s="290"/>
      <c r="AQ306" s="290"/>
      <c r="AR306" s="290"/>
      <c r="AS306" s="296"/>
      <c r="AT306" s="290"/>
      <c r="AU306" s="290"/>
      <c r="AV306" s="290"/>
      <c r="AY306" s="290"/>
      <c r="AZ306" s="290"/>
      <c r="BA306" s="290"/>
      <c r="BB306" s="290"/>
      <c r="BC306" s="290"/>
      <c r="BD306" s="290"/>
      <c r="BE306" s="290"/>
      <c r="BF306" s="290"/>
      <c r="BG306" s="290"/>
      <c r="BH306" s="290"/>
      <c r="BI306" s="290"/>
      <c r="BJ306" s="290"/>
      <c r="BK306" s="290"/>
      <c r="BL306" s="290"/>
      <c r="BM306" s="290"/>
      <c r="BN306" s="290"/>
      <c r="BO306" s="290"/>
    </row>
    <row r="307" spans="4:67" x14ac:dyDescent="0.25">
      <c r="D307" s="67"/>
      <c r="H307" s="67"/>
      <c r="L307" s="67"/>
      <c r="P307" s="67"/>
      <c r="T307" s="67"/>
      <c r="X307" s="67"/>
      <c r="AB307" s="67"/>
      <c r="AF307" s="67"/>
      <c r="AG307" s="303"/>
      <c r="AH307" s="290"/>
      <c r="AI307" s="290"/>
      <c r="AJ307" s="290"/>
      <c r="AK307" s="296"/>
      <c r="AL307" s="290"/>
      <c r="AM307" s="290"/>
      <c r="AN307" s="290"/>
      <c r="AO307" s="296"/>
      <c r="AP307" s="290"/>
      <c r="AQ307" s="290"/>
      <c r="AR307" s="290"/>
      <c r="AS307" s="296"/>
      <c r="AT307" s="290"/>
      <c r="AU307" s="290"/>
      <c r="AV307" s="290"/>
      <c r="AY307" s="290"/>
      <c r="AZ307" s="290"/>
      <c r="BA307" s="290"/>
      <c r="BB307" s="290"/>
      <c r="BC307" s="290"/>
      <c r="BD307" s="290"/>
      <c r="BE307" s="290"/>
      <c r="BF307" s="290"/>
      <c r="BG307" s="290"/>
      <c r="BH307" s="290"/>
      <c r="BI307" s="290"/>
      <c r="BJ307" s="290"/>
      <c r="BK307" s="290"/>
      <c r="BL307" s="290"/>
      <c r="BM307" s="290"/>
      <c r="BN307" s="290"/>
      <c r="BO307" s="290"/>
    </row>
    <row r="308" spans="4:67" x14ac:dyDescent="0.25">
      <c r="D308" s="67"/>
      <c r="H308" s="67"/>
      <c r="L308" s="67"/>
      <c r="P308" s="67"/>
      <c r="T308" s="67"/>
      <c r="X308" s="67"/>
      <c r="AB308" s="67"/>
      <c r="AF308" s="67"/>
      <c r="AG308" s="303"/>
      <c r="AH308" s="290"/>
      <c r="AI308" s="290"/>
      <c r="AJ308" s="290"/>
      <c r="AK308" s="296"/>
      <c r="AL308" s="290"/>
      <c r="AM308" s="290"/>
      <c r="AN308" s="290"/>
      <c r="AO308" s="296"/>
      <c r="AP308" s="290"/>
      <c r="AQ308" s="290"/>
      <c r="AR308" s="290"/>
      <c r="AS308" s="296"/>
      <c r="AT308" s="290"/>
      <c r="AU308" s="290"/>
      <c r="AV308" s="290"/>
      <c r="AY308" s="290"/>
      <c r="AZ308" s="290"/>
      <c r="BA308" s="290"/>
      <c r="BB308" s="290"/>
      <c r="BC308" s="290"/>
      <c r="BD308" s="290"/>
      <c r="BE308" s="290"/>
      <c r="BF308" s="290"/>
      <c r="BG308" s="290"/>
      <c r="BH308" s="290"/>
      <c r="BI308" s="290"/>
      <c r="BJ308" s="290"/>
      <c r="BK308" s="290"/>
      <c r="BL308" s="290"/>
      <c r="BM308" s="290"/>
      <c r="BN308" s="290"/>
      <c r="BO308" s="290"/>
    </row>
    <row r="309" spans="4:67" x14ac:dyDescent="0.25">
      <c r="D309" s="67"/>
      <c r="H309" s="67"/>
      <c r="L309" s="67"/>
      <c r="P309" s="67"/>
      <c r="T309" s="67"/>
      <c r="X309" s="67"/>
      <c r="AB309" s="67"/>
      <c r="AF309" s="67"/>
      <c r="AG309" s="303"/>
      <c r="AH309" s="290"/>
      <c r="AI309" s="290"/>
      <c r="AJ309" s="290"/>
      <c r="AK309" s="296"/>
      <c r="AL309" s="290"/>
      <c r="AM309" s="290"/>
      <c r="AN309" s="290"/>
      <c r="AO309" s="296"/>
      <c r="AP309" s="290"/>
      <c r="AQ309" s="290"/>
      <c r="AR309" s="290"/>
      <c r="AS309" s="296"/>
      <c r="AT309" s="290"/>
      <c r="AU309" s="290"/>
      <c r="AV309" s="290"/>
      <c r="AY309" s="290"/>
      <c r="AZ309" s="290"/>
      <c r="BA309" s="290"/>
      <c r="BB309" s="290"/>
      <c r="BC309" s="290"/>
      <c r="BD309" s="290"/>
      <c r="BE309" s="290"/>
      <c r="BF309" s="290"/>
      <c r="BG309" s="290"/>
      <c r="BH309" s="290"/>
      <c r="BI309" s="290"/>
      <c r="BJ309" s="290"/>
      <c r="BK309" s="290"/>
      <c r="BL309" s="290"/>
      <c r="BM309" s="290"/>
      <c r="BN309" s="290"/>
      <c r="BO309" s="290"/>
    </row>
    <row r="310" spans="4:67" x14ac:dyDescent="0.25">
      <c r="D310" s="67"/>
      <c r="H310" s="67"/>
      <c r="L310" s="67"/>
      <c r="P310" s="67"/>
      <c r="T310" s="67"/>
      <c r="X310" s="67"/>
      <c r="AB310" s="67"/>
      <c r="AF310" s="67"/>
      <c r="AG310" s="303"/>
      <c r="AH310" s="290"/>
      <c r="AI310" s="290"/>
      <c r="AJ310" s="290"/>
      <c r="AK310" s="296"/>
      <c r="AL310" s="290"/>
      <c r="AM310" s="290"/>
      <c r="AN310" s="290"/>
      <c r="AO310" s="296"/>
      <c r="AP310" s="290"/>
      <c r="AQ310" s="290"/>
      <c r="AR310" s="290"/>
      <c r="AS310" s="296"/>
      <c r="AT310" s="290"/>
      <c r="AU310" s="290"/>
      <c r="AV310" s="290"/>
      <c r="AY310" s="290"/>
      <c r="AZ310" s="290"/>
      <c r="BA310" s="290"/>
      <c r="BB310" s="290"/>
      <c r="BC310" s="290"/>
      <c r="BD310" s="290"/>
      <c r="BE310" s="290"/>
      <c r="BF310" s="290"/>
      <c r="BG310" s="290"/>
      <c r="BH310" s="290"/>
      <c r="BI310" s="290"/>
      <c r="BJ310" s="290"/>
      <c r="BK310" s="290"/>
      <c r="BL310" s="290"/>
      <c r="BM310" s="290"/>
      <c r="BN310" s="290"/>
      <c r="BO310" s="290"/>
    </row>
    <row r="311" spans="4:67" x14ac:dyDescent="0.25">
      <c r="D311" s="67"/>
      <c r="H311" s="67"/>
      <c r="L311" s="67"/>
      <c r="P311" s="67"/>
      <c r="T311" s="67"/>
      <c r="X311" s="67"/>
      <c r="AB311" s="67"/>
      <c r="AF311" s="67"/>
      <c r="AG311" s="303"/>
      <c r="AH311" s="290"/>
      <c r="AI311" s="290"/>
      <c r="AJ311" s="290"/>
      <c r="AK311" s="296"/>
      <c r="AL311" s="290"/>
      <c r="AM311" s="290"/>
      <c r="AN311" s="290"/>
      <c r="AO311" s="296"/>
      <c r="AP311" s="290"/>
      <c r="AQ311" s="290"/>
      <c r="AR311" s="290"/>
      <c r="AS311" s="296"/>
      <c r="AT311" s="290"/>
      <c r="AU311" s="290"/>
      <c r="AV311" s="290"/>
      <c r="AY311" s="290"/>
      <c r="AZ311" s="290"/>
      <c r="BA311" s="290"/>
      <c r="BB311" s="290"/>
      <c r="BC311" s="290"/>
      <c r="BD311" s="290"/>
      <c r="BE311" s="290"/>
      <c r="BF311" s="290"/>
      <c r="BG311" s="290"/>
      <c r="BH311" s="290"/>
      <c r="BI311" s="290"/>
      <c r="BJ311" s="290"/>
      <c r="BK311" s="290"/>
      <c r="BL311" s="290"/>
      <c r="BM311" s="290"/>
      <c r="BN311" s="290"/>
      <c r="BO311" s="290"/>
    </row>
    <row r="312" spans="4:67" x14ac:dyDescent="0.25">
      <c r="D312" s="67"/>
      <c r="H312" s="67"/>
      <c r="L312" s="67"/>
      <c r="P312" s="67"/>
      <c r="T312" s="67"/>
      <c r="X312" s="67"/>
      <c r="AB312" s="67"/>
      <c r="AF312" s="67"/>
      <c r="AG312" s="303"/>
      <c r="AH312" s="290"/>
      <c r="AI312" s="290"/>
      <c r="AJ312" s="290"/>
      <c r="AK312" s="296"/>
      <c r="AL312" s="290"/>
      <c r="AM312" s="290"/>
      <c r="AN312" s="290"/>
      <c r="AO312" s="296"/>
      <c r="AP312" s="290"/>
      <c r="AQ312" s="290"/>
      <c r="AR312" s="290"/>
      <c r="AS312" s="296"/>
      <c r="AT312" s="290"/>
      <c r="AU312" s="290"/>
      <c r="AV312" s="290"/>
      <c r="AY312" s="290"/>
      <c r="AZ312" s="290"/>
      <c r="BA312" s="290"/>
      <c r="BB312" s="290"/>
      <c r="BC312" s="290"/>
      <c r="BD312" s="290"/>
      <c r="BE312" s="290"/>
      <c r="BF312" s="290"/>
      <c r="BG312" s="290"/>
      <c r="BH312" s="290"/>
      <c r="BI312" s="290"/>
      <c r="BJ312" s="290"/>
      <c r="BK312" s="290"/>
      <c r="BL312" s="290"/>
      <c r="BM312" s="290"/>
      <c r="BN312" s="290"/>
      <c r="BO312" s="290"/>
    </row>
    <row r="313" spans="4:67" x14ac:dyDescent="0.25">
      <c r="D313" s="67"/>
      <c r="H313" s="67"/>
      <c r="L313" s="67"/>
      <c r="P313" s="67"/>
      <c r="T313" s="67"/>
      <c r="X313" s="67"/>
      <c r="AB313" s="67"/>
      <c r="AF313" s="67"/>
      <c r="AG313" s="303"/>
      <c r="AH313" s="290"/>
      <c r="AI313" s="290"/>
      <c r="AJ313" s="290"/>
      <c r="AK313" s="296"/>
      <c r="AL313" s="290"/>
      <c r="AM313" s="290"/>
      <c r="AN313" s="290"/>
      <c r="AO313" s="296"/>
      <c r="AP313" s="290"/>
      <c r="AQ313" s="290"/>
      <c r="AR313" s="290"/>
      <c r="AS313" s="296"/>
      <c r="AT313" s="290"/>
      <c r="AU313" s="290"/>
      <c r="AV313" s="290"/>
      <c r="AY313" s="290"/>
      <c r="AZ313" s="290"/>
      <c r="BA313" s="290"/>
      <c r="BB313" s="290"/>
      <c r="BC313" s="290"/>
      <c r="BD313" s="290"/>
      <c r="BE313" s="290"/>
      <c r="BF313" s="290"/>
      <c r="BG313" s="290"/>
      <c r="BH313" s="290"/>
      <c r="BI313" s="290"/>
      <c r="BJ313" s="290"/>
      <c r="BK313" s="290"/>
      <c r="BL313" s="290"/>
      <c r="BM313" s="290"/>
      <c r="BN313" s="290"/>
      <c r="BO313" s="290"/>
    </row>
    <row r="314" spans="4:67" x14ac:dyDescent="0.25">
      <c r="D314" s="67"/>
      <c r="H314" s="67"/>
      <c r="L314" s="67"/>
      <c r="P314" s="67"/>
      <c r="T314" s="67"/>
      <c r="X314" s="67"/>
      <c r="AB314" s="67"/>
      <c r="AF314" s="67"/>
      <c r="AG314" s="303"/>
      <c r="AH314" s="290"/>
      <c r="AI314" s="290"/>
      <c r="AJ314" s="290"/>
      <c r="AK314" s="296"/>
      <c r="AL314" s="290"/>
      <c r="AM314" s="290"/>
      <c r="AN314" s="290"/>
      <c r="AO314" s="296"/>
      <c r="AP314" s="290"/>
      <c r="AQ314" s="290"/>
      <c r="AR314" s="290"/>
      <c r="AS314" s="296"/>
      <c r="AT314" s="290"/>
      <c r="AU314" s="290"/>
      <c r="AV314" s="290"/>
      <c r="AY314" s="290"/>
      <c r="AZ314" s="290"/>
      <c r="BA314" s="290"/>
      <c r="BB314" s="290"/>
      <c r="BC314" s="290"/>
      <c r="BD314" s="290"/>
      <c r="BE314" s="290"/>
      <c r="BF314" s="290"/>
      <c r="BG314" s="290"/>
      <c r="BH314" s="290"/>
      <c r="BI314" s="290"/>
      <c r="BJ314" s="290"/>
      <c r="BK314" s="290"/>
      <c r="BL314" s="290"/>
      <c r="BM314" s="290"/>
      <c r="BN314" s="290"/>
      <c r="BO314" s="290"/>
    </row>
    <row r="315" spans="4:67" x14ac:dyDescent="0.25">
      <c r="D315" s="67"/>
      <c r="H315" s="67"/>
      <c r="L315" s="67"/>
      <c r="P315" s="67"/>
      <c r="T315" s="67"/>
      <c r="X315" s="67"/>
      <c r="AB315" s="67"/>
      <c r="AF315" s="67"/>
      <c r="AG315" s="303"/>
      <c r="AH315" s="290"/>
      <c r="AI315" s="290"/>
      <c r="AJ315" s="290"/>
      <c r="AK315" s="296"/>
      <c r="AL315" s="290"/>
      <c r="AM315" s="290"/>
      <c r="AN315" s="290"/>
      <c r="AO315" s="296"/>
      <c r="AP315" s="290"/>
      <c r="AQ315" s="290"/>
      <c r="AR315" s="290"/>
      <c r="AS315" s="296"/>
      <c r="AT315" s="290"/>
      <c r="AU315" s="290"/>
      <c r="AV315" s="290"/>
      <c r="AY315" s="290"/>
      <c r="AZ315" s="290"/>
      <c r="BA315" s="290"/>
      <c r="BB315" s="290"/>
      <c r="BC315" s="290"/>
      <c r="BD315" s="290"/>
      <c r="BE315" s="290"/>
      <c r="BF315" s="290"/>
      <c r="BG315" s="290"/>
      <c r="BH315" s="290"/>
      <c r="BI315" s="290"/>
      <c r="BJ315" s="290"/>
      <c r="BK315" s="290"/>
      <c r="BL315" s="290"/>
      <c r="BM315" s="290"/>
      <c r="BN315" s="290"/>
      <c r="BO315" s="290"/>
    </row>
    <row r="316" spans="4:67" x14ac:dyDescent="0.25">
      <c r="D316" s="67"/>
      <c r="H316" s="67"/>
      <c r="L316" s="67"/>
      <c r="P316" s="67"/>
      <c r="T316" s="67"/>
      <c r="X316" s="67"/>
      <c r="AB316" s="67"/>
      <c r="AF316" s="67"/>
      <c r="AG316" s="303"/>
      <c r="AH316" s="290"/>
      <c r="AI316" s="290"/>
      <c r="AJ316" s="290"/>
      <c r="AK316" s="296"/>
      <c r="AL316" s="290"/>
      <c r="AM316" s="290"/>
      <c r="AN316" s="290"/>
      <c r="AO316" s="296"/>
      <c r="AP316" s="290"/>
      <c r="AQ316" s="290"/>
      <c r="AR316" s="290"/>
      <c r="AS316" s="296"/>
      <c r="AT316" s="290"/>
      <c r="AU316" s="290"/>
      <c r="AV316" s="290"/>
      <c r="AY316" s="290"/>
      <c r="AZ316" s="290"/>
      <c r="BA316" s="290"/>
      <c r="BB316" s="290"/>
      <c r="BC316" s="290"/>
      <c r="BD316" s="290"/>
      <c r="BE316" s="290"/>
      <c r="BF316" s="290"/>
      <c r="BG316" s="290"/>
      <c r="BH316" s="290"/>
      <c r="BI316" s="290"/>
      <c r="BJ316" s="290"/>
      <c r="BK316" s="290"/>
      <c r="BL316" s="290"/>
      <c r="BM316" s="290"/>
      <c r="BN316" s="290"/>
      <c r="BO316" s="290"/>
    </row>
    <row r="317" spans="4:67" x14ac:dyDescent="0.25">
      <c r="D317" s="67"/>
      <c r="H317" s="67"/>
      <c r="L317" s="67"/>
      <c r="P317" s="67"/>
      <c r="T317" s="67"/>
      <c r="X317" s="67"/>
      <c r="AB317" s="67"/>
      <c r="AF317" s="67"/>
      <c r="AG317" s="303"/>
      <c r="AH317" s="290"/>
      <c r="AI317" s="290"/>
      <c r="AJ317" s="290"/>
      <c r="AK317" s="296"/>
      <c r="AL317" s="290"/>
      <c r="AM317" s="290"/>
      <c r="AN317" s="290"/>
      <c r="AO317" s="296"/>
      <c r="AP317" s="290"/>
      <c r="AQ317" s="290"/>
      <c r="AR317" s="290"/>
      <c r="AS317" s="296"/>
      <c r="AT317" s="290"/>
      <c r="AU317" s="290"/>
      <c r="AV317" s="290"/>
      <c r="AY317" s="290"/>
      <c r="AZ317" s="290"/>
      <c r="BA317" s="290"/>
      <c r="BB317" s="290"/>
      <c r="BC317" s="290"/>
      <c r="BD317" s="290"/>
      <c r="BE317" s="290"/>
      <c r="BF317" s="290"/>
      <c r="BG317" s="290"/>
      <c r="BH317" s="290"/>
      <c r="BI317" s="290"/>
      <c r="BJ317" s="290"/>
      <c r="BK317" s="290"/>
      <c r="BL317" s="290"/>
      <c r="BM317" s="290"/>
      <c r="BN317" s="290"/>
      <c r="BO317" s="290"/>
    </row>
    <row r="318" spans="4:67" x14ac:dyDescent="0.25">
      <c r="D318" s="67"/>
      <c r="H318" s="67"/>
      <c r="L318" s="67"/>
      <c r="P318" s="67"/>
      <c r="T318" s="67"/>
      <c r="X318" s="67"/>
      <c r="AB318" s="67"/>
      <c r="AF318" s="67"/>
      <c r="AG318" s="303"/>
      <c r="AH318" s="290"/>
      <c r="AI318" s="290"/>
      <c r="AJ318" s="290"/>
      <c r="AK318" s="296"/>
      <c r="AL318" s="290"/>
      <c r="AM318" s="290"/>
      <c r="AN318" s="290"/>
      <c r="AO318" s="296"/>
      <c r="AP318" s="290"/>
      <c r="AQ318" s="290"/>
      <c r="AR318" s="290"/>
      <c r="AS318" s="296"/>
      <c r="AT318" s="290"/>
      <c r="AU318" s="290"/>
      <c r="AV318" s="290"/>
      <c r="AY318" s="290"/>
      <c r="AZ318" s="290"/>
      <c r="BA318" s="290"/>
      <c r="BB318" s="290"/>
      <c r="BC318" s="290"/>
      <c r="BD318" s="290"/>
      <c r="BE318" s="290"/>
      <c r="BF318" s="290"/>
      <c r="BG318" s="290"/>
      <c r="BH318" s="290"/>
      <c r="BI318" s="290"/>
      <c r="BJ318" s="290"/>
      <c r="BK318" s="290"/>
      <c r="BL318" s="290"/>
      <c r="BM318" s="290"/>
      <c r="BN318" s="290"/>
      <c r="BO318" s="290"/>
    </row>
    <row r="319" spans="4:67" x14ac:dyDescent="0.25">
      <c r="D319" s="67"/>
      <c r="H319" s="67"/>
      <c r="L319" s="67"/>
      <c r="P319" s="67"/>
      <c r="T319" s="67"/>
      <c r="X319" s="67"/>
      <c r="AB319" s="67"/>
      <c r="AF319" s="67"/>
      <c r="AG319" s="303"/>
      <c r="AH319" s="290"/>
      <c r="AI319" s="290"/>
      <c r="AJ319" s="290"/>
      <c r="AK319" s="296"/>
      <c r="AL319" s="290"/>
      <c r="AM319" s="290"/>
      <c r="AN319" s="290"/>
      <c r="AO319" s="296"/>
      <c r="AP319" s="290"/>
      <c r="AQ319" s="290"/>
      <c r="AR319" s="290"/>
      <c r="AS319" s="296"/>
      <c r="AT319" s="290"/>
      <c r="AU319" s="290"/>
      <c r="AV319" s="290"/>
      <c r="AY319" s="290"/>
      <c r="AZ319" s="290"/>
      <c r="BA319" s="290"/>
      <c r="BB319" s="290"/>
      <c r="BC319" s="290"/>
      <c r="BD319" s="290"/>
      <c r="BE319" s="290"/>
      <c r="BF319" s="290"/>
      <c r="BG319" s="290"/>
      <c r="BH319" s="290"/>
      <c r="BI319" s="290"/>
      <c r="BJ319" s="290"/>
      <c r="BK319" s="290"/>
      <c r="BL319" s="290"/>
      <c r="BM319" s="290"/>
      <c r="BN319" s="290"/>
      <c r="BO319" s="290"/>
    </row>
    <row r="320" spans="4:67" x14ac:dyDescent="0.25">
      <c r="D320" s="67"/>
      <c r="H320" s="67"/>
      <c r="L320" s="67"/>
      <c r="P320" s="67"/>
      <c r="T320" s="67"/>
      <c r="X320" s="67"/>
      <c r="AB320" s="67"/>
      <c r="AF320" s="67"/>
      <c r="AG320" s="296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296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296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296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296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296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296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296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296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296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296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296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296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296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296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296"/>
      <c r="AK335" s="296"/>
      <c r="AO335" s="296"/>
      <c r="AS335" s="296"/>
    </row>
    <row r="336" spans="4:45" x14ac:dyDescent="0.25">
      <c r="AG336" s="296"/>
    </row>
    <row r="337" spans="33:33" x14ac:dyDescent="0.25">
      <c r="AG337" s="296"/>
    </row>
    <row r="338" spans="33:33" x14ac:dyDescent="0.25">
      <c r="AG338" s="296"/>
    </row>
    <row r="339" spans="33:33" x14ac:dyDescent="0.25">
      <c r="AG339" s="296"/>
    </row>
    <row r="340" spans="33:33" x14ac:dyDescent="0.25">
      <c r="AG340" s="296"/>
    </row>
    <row r="341" spans="33:33" x14ac:dyDescent="0.25">
      <c r="AG341" s="296"/>
    </row>
    <row r="342" spans="33:33" x14ac:dyDescent="0.25">
      <c r="AG342" s="296"/>
    </row>
    <row r="343" spans="33:33" x14ac:dyDescent="0.25">
      <c r="AG343" s="296"/>
    </row>
    <row r="344" spans="33:33" x14ac:dyDescent="0.25">
      <c r="AG344" s="296"/>
    </row>
    <row r="345" spans="33:33" x14ac:dyDescent="0.25">
      <c r="AG345" s="296"/>
    </row>
    <row r="346" spans="33:33" x14ac:dyDescent="0.25">
      <c r="AG346" s="296"/>
    </row>
    <row r="347" spans="33:33" x14ac:dyDescent="0.25">
      <c r="AG347" s="296"/>
    </row>
    <row r="348" spans="33:33" x14ac:dyDescent="0.25">
      <c r="AG348" s="296"/>
    </row>
    <row r="349" spans="33:33" x14ac:dyDescent="0.25">
      <c r="AG349" s="296"/>
    </row>
    <row r="350" spans="33:33" x14ac:dyDescent="0.25">
      <c r="AG350" s="296"/>
    </row>
    <row r="351" spans="33:33" x14ac:dyDescent="0.25">
      <c r="AG351" s="296"/>
    </row>
    <row r="352" spans="33:33" x14ac:dyDescent="0.25">
      <c r="AG352" s="296"/>
    </row>
    <row r="353" spans="33:33" x14ac:dyDescent="0.25">
      <c r="AG353" s="296"/>
    </row>
    <row r="354" spans="33:33" x14ac:dyDescent="0.25">
      <c r="AG354" s="296"/>
    </row>
    <row r="355" spans="33:33" x14ac:dyDescent="0.25">
      <c r="AG355" s="296"/>
    </row>
    <row r="356" spans="33:33" x14ac:dyDescent="0.25">
      <c r="AG356" s="296"/>
    </row>
    <row r="357" spans="33:33" x14ac:dyDescent="0.25">
      <c r="AG357" s="296"/>
    </row>
    <row r="358" spans="33:33" x14ac:dyDescent="0.25">
      <c r="AG358" s="296"/>
    </row>
    <row r="359" spans="33:33" x14ac:dyDescent="0.25">
      <c r="AG359" s="296"/>
    </row>
    <row r="360" spans="33:33" x14ac:dyDescent="0.25">
      <c r="AG360" s="296"/>
    </row>
    <row r="361" spans="33:33" x14ac:dyDescent="0.25">
      <c r="AG361" s="296"/>
    </row>
    <row r="362" spans="33:33" x14ac:dyDescent="0.25">
      <c r="AG362" s="296"/>
    </row>
    <row r="363" spans="33:33" x14ac:dyDescent="0.25">
      <c r="AG363" s="296"/>
    </row>
    <row r="364" spans="33:33" x14ac:dyDescent="0.25">
      <c r="AG364" s="296"/>
    </row>
    <row r="365" spans="33:33" x14ac:dyDescent="0.25">
      <c r="AG365" s="296"/>
    </row>
    <row r="366" spans="33:33" x14ac:dyDescent="0.25">
      <c r="AG366" s="296"/>
    </row>
    <row r="367" spans="33:33" x14ac:dyDescent="0.25">
      <c r="AG367" s="296"/>
    </row>
    <row r="368" spans="33:33" x14ac:dyDescent="0.25">
      <c r="AG368" s="296"/>
    </row>
    <row r="369" spans="33:33" x14ac:dyDescent="0.25">
      <c r="AG369" s="296"/>
    </row>
    <row r="370" spans="33:33" x14ac:dyDescent="0.25">
      <c r="AG370" s="296"/>
    </row>
    <row r="371" spans="33:33" x14ac:dyDescent="0.25">
      <c r="AG371" s="296"/>
    </row>
    <row r="372" spans="33:33" x14ac:dyDescent="0.25">
      <c r="AG372" s="296"/>
    </row>
    <row r="373" spans="33:33" x14ac:dyDescent="0.25">
      <c r="AG373" s="296"/>
    </row>
    <row r="374" spans="33:33" x14ac:dyDescent="0.25">
      <c r="AG374" s="296"/>
    </row>
    <row r="375" spans="33:33" x14ac:dyDescent="0.25">
      <c r="AG375" s="296"/>
    </row>
    <row r="376" spans="33:33" x14ac:dyDescent="0.25">
      <c r="AG376" s="296"/>
    </row>
    <row r="377" spans="33:33" x14ac:dyDescent="0.25">
      <c r="AG377" s="296"/>
    </row>
    <row r="378" spans="33:33" x14ac:dyDescent="0.25">
      <c r="AG378" s="296"/>
    </row>
    <row r="379" spans="33:33" x14ac:dyDescent="0.25">
      <c r="AG379" s="296"/>
    </row>
  </sheetData>
  <mergeCells count="12">
    <mergeCell ref="AW3:AZ3"/>
    <mergeCell ref="D3:F3"/>
    <mergeCell ref="T3:V3"/>
    <mergeCell ref="X3:Z3"/>
    <mergeCell ref="AB3:AD3"/>
    <mergeCell ref="AF3:AI3"/>
    <mergeCell ref="P3:R3"/>
    <mergeCell ref="H3:J3"/>
    <mergeCell ref="L3:N3"/>
    <mergeCell ref="AK3:AM3"/>
    <mergeCell ref="AO3:AQ3"/>
    <mergeCell ref="AS3:AU3"/>
  </mergeCells>
  <pageMargins left="0.75" right="0.75" top="1" bottom="1" header="0.5" footer="0.5"/>
  <pageSetup paperSize="5" scale="92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Y373"/>
  <sheetViews>
    <sheetView zoomScaleNormal="100" zoomScaleSheetLayoutView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RowHeight="13.5" x14ac:dyDescent="0.25"/>
  <cols>
    <col min="1" max="1" width="19" style="287" bestFit="1" customWidth="1"/>
    <col min="2" max="2" width="5" style="287" customWidth="1"/>
    <col min="3" max="3" width="30.28515625" style="287" customWidth="1"/>
    <col min="4" max="4" width="8.140625" style="287" bestFit="1" customWidth="1"/>
    <col min="5" max="5" width="12.28515625" style="287" bestFit="1" customWidth="1"/>
    <col min="6" max="6" width="6.140625" style="287" bestFit="1" customWidth="1"/>
    <col min="7" max="7" width="1.5703125" style="290" customWidth="1"/>
    <col min="8" max="8" width="8.140625" style="287" bestFit="1" customWidth="1"/>
    <col min="9" max="9" width="12.28515625" style="287" customWidth="1"/>
    <col min="10" max="10" width="7.7109375" style="287" customWidth="1"/>
    <col min="11" max="11" width="1.5703125" style="290" customWidth="1"/>
    <col min="12" max="12" width="8.140625" style="287" bestFit="1" customWidth="1"/>
    <col min="13" max="13" width="12.28515625" style="287" bestFit="1" customWidth="1"/>
    <col min="14" max="14" width="8.5703125" style="287" bestFit="1" customWidth="1"/>
    <col min="15" max="15" width="1.5703125" style="290" customWidth="1"/>
    <col min="16" max="16" width="8.140625" style="287" bestFit="1" customWidth="1"/>
    <col min="17" max="17" width="11.28515625" style="287" bestFit="1" customWidth="1"/>
    <col min="18" max="18" width="8.5703125" style="287" bestFit="1" customWidth="1"/>
    <col min="19" max="19" width="1.5703125" style="290" customWidth="1"/>
    <col min="20" max="20" width="8.140625" style="287" bestFit="1" customWidth="1"/>
    <col min="21" max="21" width="12.28515625" style="287" bestFit="1" customWidth="1"/>
    <col min="22" max="22" width="8.140625" style="287" bestFit="1" customWidth="1"/>
    <col min="23" max="23" width="1.5703125" style="290" customWidth="1"/>
    <col min="24" max="24" width="10.5703125" style="287" customWidth="1"/>
    <col min="25" max="25" width="12.28515625" style="287" customWidth="1"/>
    <col min="26" max="26" width="7.7109375" style="287" customWidth="1"/>
    <col min="27" max="27" width="1.5703125" style="290" customWidth="1"/>
    <col min="28" max="28" width="13" style="287" customWidth="1"/>
    <col min="29" max="29" width="11.5703125" style="287" bestFit="1" customWidth="1"/>
    <col min="30" max="30" width="8.5703125" style="287" bestFit="1" customWidth="1"/>
    <col min="31" max="31" width="1.5703125" style="290" customWidth="1"/>
    <col min="32" max="32" width="13.140625" style="287" bestFit="1" customWidth="1"/>
    <col min="33" max="33" width="11.5703125" style="287" bestFit="1" customWidth="1"/>
    <col min="34" max="34" width="7.5703125" style="287" bestFit="1" customWidth="1"/>
    <col min="35" max="35" width="1.85546875" style="347" customWidth="1"/>
    <col min="36" max="36" width="11.5703125" style="287" bestFit="1" customWidth="1"/>
    <col min="37" max="37" width="11.5703125" style="347" bestFit="1" customWidth="1"/>
    <col min="38" max="38" width="6.140625" style="347" bestFit="1" customWidth="1"/>
    <col min="39" max="39" width="2.5703125" style="347" customWidth="1"/>
    <col min="40" max="40" width="11.5703125" style="292" bestFit="1" customWidth="1"/>
    <col min="41" max="41" width="11.5703125" style="287" bestFit="1" customWidth="1"/>
    <col min="42" max="42" width="9.85546875" style="287" customWidth="1"/>
    <col min="43" max="43" width="2.5703125" style="347" customWidth="1"/>
    <col min="44" max="44" width="11.5703125" style="347" bestFit="1" customWidth="1"/>
    <col min="45" max="45" width="12.28515625" style="347" bestFit="1" customWidth="1"/>
    <col min="46" max="46" width="10.140625" style="347" customWidth="1"/>
    <col min="47" max="47" width="2.5703125" style="347" customWidth="1"/>
    <col min="48" max="48" width="11.42578125" style="292" hidden="1" customWidth="1"/>
    <col min="49" max="49" width="12" style="292" hidden="1" customWidth="1"/>
    <col min="50" max="50" width="9.5703125" style="287" hidden="1" customWidth="1"/>
    <col min="51" max="51" width="25.7109375" style="287" hidden="1" customWidth="1"/>
    <col min="52" max="58" width="0" style="287" hidden="1" customWidth="1"/>
    <col min="59" max="16384" width="9.140625" style="287"/>
  </cols>
  <sheetData>
    <row r="3" spans="1:51" s="61" customFormat="1" ht="24.75" customHeight="1" x14ac:dyDescent="0.25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54" t="s">
        <v>1638</v>
      </c>
      <c r="AG3" s="555"/>
      <c r="AH3" s="556"/>
      <c r="AI3" s="347"/>
      <c r="AJ3" s="547" t="s">
        <v>1637</v>
      </c>
      <c r="AK3" s="548"/>
      <c r="AL3" s="549"/>
      <c r="AM3" s="347"/>
      <c r="AN3" s="547" t="s">
        <v>1636</v>
      </c>
      <c r="AO3" s="548"/>
      <c r="AP3" s="549"/>
      <c r="AQ3" s="347"/>
      <c r="AR3" s="547" t="s">
        <v>1742</v>
      </c>
      <c r="AS3" s="548"/>
      <c r="AT3" s="549"/>
      <c r="AU3" s="347"/>
      <c r="AV3" s="551" t="s">
        <v>1774</v>
      </c>
      <c r="AW3" s="552"/>
      <c r="AX3" s="552"/>
      <c r="AY3" s="553"/>
    </row>
    <row r="4" spans="1:51" s="530" customFormat="1" ht="28.5" x14ac:dyDescent="0.3">
      <c r="B4" s="531"/>
      <c r="C4" s="503" t="s">
        <v>1503</v>
      </c>
      <c r="D4" s="521" t="s">
        <v>29</v>
      </c>
      <c r="E4" s="521" t="s">
        <v>27</v>
      </c>
      <c r="F4" s="521" t="s">
        <v>162</v>
      </c>
      <c r="G4" s="126"/>
      <c r="H4" s="521" t="s">
        <v>29</v>
      </c>
      <c r="I4" s="521" t="s">
        <v>27</v>
      </c>
      <c r="J4" s="521" t="s">
        <v>162</v>
      </c>
      <c r="K4" s="126"/>
      <c r="L4" s="521" t="s">
        <v>29</v>
      </c>
      <c r="M4" s="521" t="s">
        <v>27</v>
      </c>
      <c r="N4" s="521" t="s">
        <v>162</v>
      </c>
      <c r="O4" s="126"/>
      <c r="P4" s="521" t="s">
        <v>29</v>
      </c>
      <c r="Q4" s="521" t="s">
        <v>27</v>
      </c>
      <c r="R4" s="521" t="s">
        <v>162</v>
      </c>
      <c r="S4" s="126"/>
      <c r="T4" s="521" t="s">
        <v>29</v>
      </c>
      <c r="U4" s="521" t="s">
        <v>27</v>
      </c>
      <c r="V4" s="521" t="s">
        <v>162</v>
      </c>
      <c r="W4" s="126"/>
      <c r="X4" s="521" t="s">
        <v>1122</v>
      </c>
      <c r="Y4" s="521" t="s">
        <v>27</v>
      </c>
      <c r="Z4" s="521" t="s">
        <v>162</v>
      </c>
      <c r="AA4" s="126"/>
      <c r="AB4" s="521" t="s">
        <v>1122</v>
      </c>
      <c r="AC4" s="521" t="s">
        <v>27</v>
      </c>
      <c r="AD4" s="521" t="s">
        <v>162</v>
      </c>
      <c r="AE4" s="126"/>
      <c r="AF4" s="535" t="s">
        <v>1122</v>
      </c>
      <c r="AG4" s="521" t="s">
        <v>27</v>
      </c>
      <c r="AH4" s="521" t="s">
        <v>162</v>
      </c>
      <c r="AI4" s="519"/>
      <c r="AJ4" s="535" t="s">
        <v>1122</v>
      </c>
      <c r="AK4" s="521" t="s">
        <v>27</v>
      </c>
      <c r="AL4" s="521" t="s">
        <v>162</v>
      </c>
      <c r="AM4" s="519"/>
      <c r="AN4" s="535" t="s">
        <v>1122</v>
      </c>
      <c r="AO4" s="521" t="s">
        <v>27</v>
      </c>
      <c r="AP4" s="521" t="s">
        <v>162</v>
      </c>
      <c r="AQ4" s="519"/>
      <c r="AR4" s="535" t="s">
        <v>1122</v>
      </c>
      <c r="AS4" s="533" t="s">
        <v>1773</v>
      </c>
      <c r="AT4" s="521" t="s">
        <v>162</v>
      </c>
      <c r="AU4" s="519"/>
      <c r="AV4" s="535" t="s">
        <v>1122</v>
      </c>
      <c r="AW4" s="526" t="s">
        <v>30</v>
      </c>
      <c r="AX4" s="527" t="s">
        <v>721</v>
      </c>
      <c r="AY4" s="534" t="s">
        <v>164</v>
      </c>
    </row>
    <row r="5" spans="1:51" x14ac:dyDescent="0.25">
      <c r="A5" s="195" t="s">
        <v>161</v>
      </c>
      <c r="C5" s="61"/>
      <c r="AF5" s="290"/>
      <c r="AJ5" s="290"/>
      <c r="AN5" s="290"/>
      <c r="AR5" s="290"/>
      <c r="AV5" s="290"/>
      <c r="AW5" s="290"/>
      <c r="AY5" s="61"/>
    </row>
    <row r="6" spans="1:51" x14ac:dyDescent="0.25">
      <c r="A6" s="61"/>
      <c r="C6" s="347" t="s">
        <v>1775</v>
      </c>
      <c r="D6" s="62"/>
      <c r="E6" s="62"/>
      <c r="F6" s="61"/>
      <c r="H6" s="62"/>
      <c r="I6" s="62"/>
      <c r="J6" s="61"/>
      <c r="L6" s="62"/>
      <c r="M6" s="62"/>
      <c r="N6" s="61"/>
      <c r="P6" s="62"/>
      <c r="Q6" s="62"/>
      <c r="R6" s="61"/>
      <c r="T6" s="62"/>
      <c r="U6" s="62"/>
      <c r="V6" s="61"/>
      <c r="X6" s="62"/>
      <c r="Y6" s="62"/>
      <c r="Z6" s="61"/>
      <c r="AB6" s="62"/>
      <c r="AC6" s="62"/>
      <c r="AD6" s="61"/>
      <c r="AF6" s="141"/>
      <c r="AG6" s="62"/>
      <c r="AH6" s="61"/>
      <c r="AI6" s="61"/>
      <c r="AJ6" s="141"/>
      <c r="AK6" s="62"/>
      <c r="AL6" s="61"/>
      <c r="AM6" s="61"/>
      <c r="AN6" s="141"/>
      <c r="AO6" s="141"/>
      <c r="AP6" s="61"/>
      <c r="AQ6" s="61"/>
      <c r="AR6" s="141"/>
      <c r="AS6" s="141"/>
      <c r="AT6" s="61"/>
      <c r="AU6" s="61"/>
      <c r="AV6" s="141"/>
      <c r="AW6" s="141"/>
      <c r="AX6" s="61"/>
    </row>
    <row r="7" spans="1:51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/>
      <c r="AC7" s="148"/>
      <c r="AD7" s="149"/>
      <c r="AE7" s="147"/>
      <c r="AF7" s="150"/>
      <c r="AG7" s="148"/>
      <c r="AH7" s="149"/>
      <c r="AI7" s="149"/>
      <c r="AJ7" s="150"/>
      <c r="AK7" s="148"/>
      <c r="AL7" s="149"/>
      <c r="AM7" s="149"/>
      <c r="AN7" s="150"/>
      <c r="AO7" s="148"/>
      <c r="AP7" s="149"/>
      <c r="AQ7" s="149"/>
      <c r="AR7" s="150"/>
      <c r="AS7" s="148"/>
      <c r="AT7" s="149"/>
      <c r="AU7" s="149"/>
      <c r="AV7" s="150"/>
      <c r="AW7" s="148"/>
      <c r="AX7" s="149"/>
      <c r="AY7" s="147"/>
    </row>
    <row r="8" spans="1:51" x14ac:dyDescent="0.25">
      <c r="D8" s="62"/>
      <c r="E8" s="62"/>
      <c r="F8" s="61"/>
      <c r="H8" s="62"/>
      <c r="I8" s="62"/>
      <c r="J8" s="61"/>
      <c r="L8" s="62"/>
      <c r="M8" s="62"/>
      <c r="N8" s="61"/>
      <c r="P8" s="62"/>
      <c r="Q8" s="62"/>
      <c r="R8" s="61"/>
      <c r="T8" s="62"/>
      <c r="U8" s="62"/>
      <c r="V8" s="61"/>
      <c r="X8" s="62"/>
      <c r="Y8" s="62"/>
      <c r="Z8" s="61"/>
      <c r="AB8" s="62"/>
      <c r="AC8" s="62"/>
      <c r="AD8" s="61"/>
      <c r="AF8" s="141"/>
      <c r="AG8" s="62"/>
      <c r="AH8" s="61"/>
      <c r="AI8" s="61"/>
      <c r="AJ8" s="141"/>
      <c r="AK8" s="62"/>
      <c r="AL8" s="61"/>
      <c r="AM8" s="61"/>
      <c r="AN8" s="141"/>
      <c r="AO8" s="141"/>
      <c r="AP8" s="61"/>
      <c r="AQ8" s="61"/>
      <c r="AR8" s="141"/>
      <c r="AS8" s="141"/>
      <c r="AT8" s="61"/>
      <c r="AU8" s="61"/>
      <c r="AV8" s="141"/>
      <c r="AW8" s="141"/>
      <c r="AX8" s="61"/>
    </row>
    <row r="9" spans="1:51" x14ac:dyDescent="0.25">
      <c r="C9" s="61" t="s">
        <v>166</v>
      </c>
      <c r="D9" s="62"/>
      <c r="E9" s="62"/>
      <c r="F9" s="61"/>
      <c r="H9" s="62"/>
      <c r="I9" s="62"/>
      <c r="J9" s="61"/>
      <c r="L9" s="62"/>
      <c r="M9" s="62"/>
      <c r="N9" s="61"/>
      <c r="P9" s="62"/>
      <c r="Q9" s="62"/>
      <c r="R9" s="61"/>
      <c r="T9" s="62"/>
      <c r="U9" s="62"/>
      <c r="V9" s="61"/>
      <c r="X9" s="62"/>
      <c r="Y9" s="62"/>
      <c r="Z9" s="61"/>
      <c r="AB9" s="62"/>
      <c r="AC9" s="62"/>
      <c r="AD9" s="61"/>
      <c r="AF9" s="141"/>
      <c r="AG9" s="62"/>
      <c r="AH9" s="61"/>
      <c r="AI9" s="61"/>
      <c r="AJ9" s="141"/>
      <c r="AK9" s="62"/>
      <c r="AL9" s="61"/>
      <c r="AM9" s="61"/>
      <c r="AN9" s="141"/>
      <c r="AO9" s="141"/>
      <c r="AP9" s="61"/>
      <c r="AQ9" s="61"/>
      <c r="AR9" s="141"/>
      <c r="AS9" s="141"/>
      <c r="AT9" s="61"/>
      <c r="AU9" s="61"/>
      <c r="AV9" s="141"/>
      <c r="AW9" s="141"/>
      <c r="AX9" s="61"/>
      <c r="AY9" s="61"/>
    </row>
    <row r="10" spans="1:51" x14ac:dyDescent="0.25">
      <c r="A10" s="288" t="s">
        <v>1123</v>
      </c>
      <c r="B10" s="288" t="str">
        <f>MID(A10,14,4)</f>
        <v>5640</v>
      </c>
      <c r="C10" s="287" t="s">
        <v>1451</v>
      </c>
      <c r="D10" s="62">
        <v>0</v>
      </c>
      <c r="E10" s="62">
        <v>0</v>
      </c>
      <c r="F10" s="61"/>
      <c r="H10" s="62">
        <v>0</v>
      </c>
      <c r="I10" s="62">
        <v>1657</v>
      </c>
      <c r="J10" s="61"/>
      <c r="L10" s="62">
        <v>0</v>
      </c>
      <c r="M10" s="62">
        <v>2897</v>
      </c>
      <c r="N10" s="61"/>
      <c r="P10" s="62">
        <v>0</v>
      </c>
      <c r="Q10" s="62">
        <v>313</v>
      </c>
      <c r="R10" s="61"/>
      <c r="T10" s="62">
        <v>0</v>
      </c>
      <c r="U10" s="62">
        <v>2695</v>
      </c>
      <c r="V10" s="61"/>
      <c r="X10" s="62">
        <v>0</v>
      </c>
      <c r="Y10" s="62">
        <v>3685</v>
      </c>
      <c r="Z10" s="61"/>
      <c r="AB10" s="62">
        <v>3774</v>
      </c>
      <c r="AC10" s="62">
        <v>3774</v>
      </c>
      <c r="AD10" s="61"/>
      <c r="AF10" s="442">
        <v>3519</v>
      </c>
      <c r="AG10" s="62">
        <v>3528</v>
      </c>
      <c r="AH10" s="47">
        <f>(AF10-AB10)/AB10</f>
        <v>-6.7567567567567571E-2</v>
      </c>
      <c r="AI10" s="289"/>
      <c r="AJ10" s="442">
        <v>3606</v>
      </c>
      <c r="AK10" s="62">
        <v>3606</v>
      </c>
      <c r="AL10" s="47">
        <f>(AJ10-AF10)/AF10</f>
        <v>2.4722932651321399E-2</v>
      </c>
      <c r="AM10" s="289"/>
      <c r="AN10" s="442">
        <v>3324</v>
      </c>
      <c r="AO10" s="141">
        <v>3324</v>
      </c>
      <c r="AP10" s="47">
        <f>(AN10-AJ10)/AJ10</f>
        <v>-7.8202995008319467E-2</v>
      </c>
      <c r="AQ10" s="289"/>
      <c r="AR10" s="442">
        <v>3405</v>
      </c>
      <c r="AS10" s="141"/>
      <c r="AT10" s="47">
        <f>(AR10-AN10)/AN10</f>
        <v>2.4368231046931407E-2</v>
      </c>
      <c r="AU10" s="289"/>
      <c r="AV10" s="442">
        <v>3405</v>
      </c>
      <c r="AW10" s="141">
        <f>AV10-AR10</f>
        <v>0</v>
      </c>
      <c r="AX10" s="47">
        <f>(AV10-AR10)/AR10</f>
        <v>0</v>
      </c>
      <c r="AY10" s="293"/>
    </row>
    <row r="11" spans="1:51" x14ac:dyDescent="0.25">
      <c r="A11" s="288" t="s">
        <v>1124</v>
      </c>
      <c r="B11" s="288" t="str">
        <f>MID(A11,14,4)</f>
        <v>5646</v>
      </c>
      <c r="C11" s="287" t="s">
        <v>1452</v>
      </c>
      <c r="D11" s="62">
        <v>0</v>
      </c>
      <c r="E11" s="62">
        <v>0</v>
      </c>
      <c r="F11" s="61">
        <v>6</v>
      </c>
      <c r="H11" s="62">
        <v>0</v>
      </c>
      <c r="I11" s="62">
        <v>846</v>
      </c>
      <c r="J11" s="61"/>
      <c r="L11" s="62">
        <v>0</v>
      </c>
      <c r="M11" s="62">
        <v>885</v>
      </c>
      <c r="N11" s="61"/>
      <c r="P11" s="62">
        <v>0</v>
      </c>
      <c r="Q11" s="62">
        <v>0</v>
      </c>
      <c r="R11" s="61"/>
      <c r="T11" s="62">
        <v>0</v>
      </c>
      <c r="U11" s="62">
        <v>720</v>
      </c>
      <c r="V11" s="61"/>
      <c r="X11" s="62">
        <v>0</v>
      </c>
      <c r="Y11" s="62">
        <v>1080</v>
      </c>
      <c r="Z11" s="61"/>
      <c r="AB11" s="62">
        <v>1080</v>
      </c>
      <c r="AC11" s="62">
        <v>1513.44</v>
      </c>
      <c r="AD11" s="61"/>
      <c r="AF11" s="442">
        <v>1500</v>
      </c>
      <c r="AG11" s="62">
        <v>1500</v>
      </c>
      <c r="AH11" s="47">
        <f>(AF11-AB11)/AB11</f>
        <v>0.3888888888888889</v>
      </c>
      <c r="AI11" s="289"/>
      <c r="AJ11" s="442">
        <v>1500</v>
      </c>
      <c r="AK11" s="62">
        <v>1500</v>
      </c>
      <c r="AL11" s="47">
        <f>(AJ11-AF11)/AF11</f>
        <v>0</v>
      </c>
      <c r="AM11" s="289"/>
      <c r="AN11" s="442">
        <v>1320</v>
      </c>
      <c r="AO11" s="141">
        <v>1500</v>
      </c>
      <c r="AP11" s="47">
        <f>(AN11-AJ11)/AJ11</f>
        <v>-0.12</v>
      </c>
      <c r="AQ11" s="289"/>
      <c r="AR11" s="442">
        <v>1180</v>
      </c>
      <c r="AS11" s="141"/>
      <c r="AT11" s="47">
        <f>(AR11-AN11)/AN11</f>
        <v>-0.10606060606060606</v>
      </c>
      <c r="AU11" s="289"/>
      <c r="AV11" s="442">
        <v>1180</v>
      </c>
      <c r="AW11" s="141">
        <f>AV11-AR11</f>
        <v>0</v>
      </c>
      <c r="AX11" s="47">
        <f>(AV11-AR11)/AR11</f>
        <v>0</v>
      </c>
      <c r="AY11" s="293"/>
    </row>
    <row r="12" spans="1:51" x14ac:dyDescent="0.25">
      <c r="A12" s="288" t="s">
        <v>1125</v>
      </c>
      <c r="B12" s="288" t="str">
        <f>MID(A12,14,4)</f>
        <v>5663</v>
      </c>
      <c r="C12" s="287" t="s">
        <v>1453</v>
      </c>
      <c r="D12" s="62">
        <v>0</v>
      </c>
      <c r="E12" s="62">
        <v>114467</v>
      </c>
      <c r="F12" s="61"/>
      <c r="H12" s="62">
        <v>0</v>
      </c>
      <c r="I12" s="62">
        <v>117183</v>
      </c>
      <c r="J12" s="61"/>
      <c r="L12" s="62">
        <v>0</v>
      </c>
      <c r="M12" s="62">
        <v>117425</v>
      </c>
      <c r="N12" s="61"/>
      <c r="P12" s="62">
        <v>0</v>
      </c>
      <c r="Q12" s="62">
        <v>40121</v>
      </c>
      <c r="R12" s="61"/>
      <c r="T12" s="62">
        <v>0</v>
      </c>
      <c r="U12" s="62">
        <v>123370</v>
      </c>
      <c r="V12" s="61"/>
      <c r="X12" s="62">
        <v>0</v>
      </c>
      <c r="Y12" s="62">
        <v>126454</v>
      </c>
      <c r="Z12" s="61"/>
      <c r="AB12" s="62">
        <v>129615</v>
      </c>
      <c r="AC12" s="62">
        <v>129615</v>
      </c>
      <c r="AD12" s="61"/>
      <c r="AF12" s="442">
        <v>134855</v>
      </c>
      <c r="AG12" s="62">
        <v>134843</v>
      </c>
      <c r="AH12" s="47">
        <f>(AF12-AB12)/AB12</f>
        <v>4.0427419665933724E-2</v>
      </c>
      <c r="AI12" s="289"/>
      <c r="AJ12" s="442">
        <v>138226</v>
      </c>
      <c r="AK12" s="62">
        <v>138226</v>
      </c>
      <c r="AL12" s="47">
        <f>(AJ12-AF12)/AF12</f>
        <v>2.499721923547514E-2</v>
      </c>
      <c r="AM12" s="289"/>
      <c r="AN12" s="442">
        <v>141682</v>
      </c>
      <c r="AO12" s="141">
        <v>141680</v>
      </c>
      <c r="AP12" s="47">
        <f>(AN12-AJ12)/AJ12</f>
        <v>2.5002532085135937E-2</v>
      </c>
      <c r="AQ12" s="289"/>
      <c r="AR12" s="442">
        <v>145224</v>
      </c>
      <c r="AS12" s="141"/>
      <c r="AT12" s="47">
        <f>(AR12-AN12)/AN12</f>
        <v>2.4999647097020086E-2</v>
      </c>
      <c r="AU12" s="289"/>
      <c r="AV12" s="442">
        <v>145224</v>
      </c>
      <c r="AW12" s="141">
        <f>AV12-AR12</f>
        <v>0</v>
      </c>
      <c r="AX12" s="47">
        <f>(AV12-AR12)/AR12</f>
        <v>0</v>
      </c>
      <c r="AY12" s="293"/>
    </row>
    <row r="13" spans="1:51" s="64" customFormat="1" x14ac:dyDescent="0.25">
      <c r="A13" s="142"/>
      <c r="B13" s="142"/>
      <c r="C13" s="142" t="s">
        <v>168</v>
      </c>
      <c r="D13" s="294">
        <f>SUM(D12:D12)</f>
        <v>0</v>
      </c>
      <c r="E13" s="294">
        <f>SUM(E12:E12)</f>
        <v>114467</v>
      </c>
      <c r="F13" s="144">
        <v>2.41E-2</v>
      </c>
      <c r="G13" s="142"/>
      <c r="H13" s="294">
        <f>SUM(H12:H12)</f>
        <v>0</v>
      </c>
      <c r="I13" s="294">
        <f>SUM(I12:I12)</f>
        <v>117183</v>
      </c>
      <c r="J13" s="308">
        <f>(I13-E13)/E13</f>
        <v>2.3727362471279934E-2</v>
      </c>
      <c r="K13" s="142"/>
      <c r="L13" s="294">
        <f>SUM(L12:L12)</f>
        <v>0</v>
      </c>
      <c r="M13" s="294">
        <f>SUM(M12:M12)</f>
        <v>117425</v>
      </c>
      <c r="N13" s="308">
        <f>(M13-I13)/I13</f>
        <v>2.0651459682718481E-3</v>
      </c>
      <c r="O13" s="142"/>
      <c r="P13" s="294">
        <f>SUM(P12:P12)</f>
        <v>0</v>
      </c>
      <c r="Q13" s="294">
        <f>SUM(Q12:Q12)</f>
        <v>40121</v>
      </c>
      <c r="R13" s="308">
        <f>(Q13-M13)/M13</f>
        <v>-0.65832659144134553</v>
      </c>
      <c r="S13" s="142"/>
      <c r="T13" s="294">
        <f>SUM(T12:T12)</f>
        <v>0</v>
      </c>
      <c r="U13" s="294">
        <f>SUM(U12:U12)</f>
        <v>123370</v>
      </c>
      <c r="V13" s="308">
        <f>(U13-Q13)/Q13</f>
        <v>2.0749482814486178</v>
      </c>
      <c r="W13" s="142"/>
      <c r="X13" s="294">
        <f>SUM(X10:X12)</f>
        <v>0</v>
      </c>
      <c r="Y13" s="294">
        <f>SUM(Y10:Y12)</f>
        <v>131219</v>
      </c>
      <c r="Z13" s="308">
        <f>(Y13-U13)/U13</f>
        <v>6.3621626003080162E-2</v>
      </c>
      <c r="AA13" s="142"/>
      <c r="AB13" s="294">
        <f>SUM(AB10:AB12)</f>
        <v>134469</v>
      </c>
      <c r="AC13" s="294">
        <f>SUM(AC10:AC12)</f>
        <v>134902.44</v>
      </c>
      <c r="AD13" s="308">
        <f>(AC13-Y13)/Y13</f>
        <v>2.8070934849373966E-2</v>
      </c>
      <c r="AE13" s="142"/>
      <c r="AF13" s="294">
        <f>SUM(AF10:AF12)</f>
        <v>139874</v>
      </c>
      <c r="AG13" s="294">
        <f>SUM(AG10:AG12)</f>
        <v>139871</v>
      </c>
      <c r="AH13" s="308">
        <f>(AF13-AB13)/AB13</f>
        <v>4.0195137912827493E-2</v>
      </c>
      <c r="AI13" s="144"/>
      <c r="AJ13" s="294">
        <f>SUM(AJ10:AJ12)</f>
        <v>143332</v>
      </c>
      <c r="AK13" s="294">
        <f>SUM(AK10:AK12)</f>
        <v>143332</v>
      </c>
      <c r="AL13" s="308">
        <f>(AJ13-AF13)/AF13</f>
        <v>2.472225002502252E-2</v>
      </c>
      <c r="AM13" s="144"/>
      <c r="AN13" s="146">
        <f>SUM(AN10:AN12)</f>
        <v>146326</v>
      </c>
      <c r="AO13" s="294">
        <f>SUM(AO10:AO12)</f>
        <v>146504</v>
      </c>
      <c r="AP13" s="308">
        <f>(AN13-AJ13)/AJ13</f>
        <v>2.0888566405268885E-2</v>
      </c>
      <c r="AQ13" s="144"/>
      <c r="AR13" s="146">
        <f>SUM(AR10:AR12)</f>
        <v>149809</v>
      </c>
      <c r="AS13" s="294">
        <f>SUM(AS10:AS12)</f>
        <v>0</v>
      </c>
      <c r="AT13" s="308">
        <f>(AR13-AN13)/AN13</f>
        <v>2.3803015185271243E-2</v>
      </c>
      <c r="AU13" s="144"/>
      <c r="AV13" s="146">
        <f>SUM(AV10:AV12)</f>
        <v>149809</v>
      </c>
      <c r="AW13" s="294">
        <f>SUM(AW10:AW12)</f>
        <v>0</v>
      </c>
      <c r="AX13" s="308">
        <f>(AV13-AR13)/AR13</f>
        <v>0</v>
      </c>
      <c r="AY13" s="142"/>
    </row>
    <row r="14" spans="1:51" x14ac:dyDescent="0.25">
      <c r="D14" s="62"/>
      <c r="E14" s="62"/>
      <c r="F14" s="289"/>
      <c r="H14" s="62"/>
      <c r="I14" s="62"/>
      <c r="J14" s="289"/>
      <c r="L14" s="62"/>
      <c r="M14" s="62"/>
      <c r="N14" s="289"/>
      <c r="P14" s="62"/>
      <c r="Q14" s="62"/>
      <c r="R14" s="289"/>
      <c r="T14" s="62"/>
      <c r="U14" s="62"/>
      <c r="V14" s="289"/>
      <c r="X14" s="62"/>
      <c r="Y14" s="62"/>
      <c r="Z14" s="289"/>
      <c r="AB14" s="62"/>
      <c r="AC14" s="62"/>
      <c r="AD14" s="289"/>
      <c r="AF14" s="62"/>
      <c r="AG14" s="62"/>
      <c r="AH14" s="289"/>
      <c r="AI14" s="289"/>
      <c r="AJ14" s="62"/>
      <c r="AK14" s="62"/>
      <c r="AL14" s="289"/>
      <c r="AM14" s="289"/>
      <c r="AO14" s="292"/>
      <c r="AP14" s="289"/>
      <c r="AQ14" s="289"/>
      <c r="AR14" s="292"/>
      <c r="AS14" s="292"/>
      <c r="AT14" s="289"/>
      <c r="AU14" s="289"/>
      <c r="AX14" s="289"/>
    </row>
    <row r="15" spans="1:51" s="64" customFormat="1" ht="12.75" x14ac:dyDescent="0.2">
      <c r="A15" s="151"/>
      <c r="B15" s="151"/>
      <c r="C15" s="156" t="s">
        <v>169</v>
      </c>
      <c r="D15" s="295">
        <f>D7+D13</f>
        <v>0</v>
      </c>
      <c r="E15" s="295">
        <f>E7+E13</f>
        <v>114467</v>
      </c>
      <c r="F15" s="154">
        <v>2.41E-2</v>
      </c>
      <c r="G15" s="151"/>
      <c r="H15" s="295">
        <f>H7+H13</f>
        <v>0</v>
      </c>
      <c r="I15" s="295">
        <f>I7+I13</f>
        <v>117183</v>
      </c>
      <c r="J15" s="154">
        <f>(I15-E15)/E15</f>
        <v>2.3727362471279934E-2</v>
      </c>
      <c r="K15" s="151"/>
      <c r="L15" s="295">
        <f>L7+L13</f>
        <v>0</v>
      </c>
      <c r="M15" s="295">
        <f>M7+M13</f>
        <v>117425</v>
      </c>
      <c r="N15" s="154">
        <f>(M15-I15)/I15</f>
        <v>2.0651459682718481E-3</v>
      </c>
      <c r="O15" s="151"/>
      <c r="P15" s="295">
        <f>P7+P13</f>
        <v>0</v>
      </c>
      <c r="Q15" s="295">
        <f>Q7+Q13</f>
        <v>40121</v>
      </c>
      <c r="R15" s="154">
        <f>(Q15-M15)/M15</f>
        <v>-0.65832659144134553</v>
      </c>
      <c r="S15" s="151"/>
      <c r="T15" s="295">
        <f>T7+T13</f>
        <v>0</v>
      </c>
      <c r="U15" s="295">
        <f>U7+U13</f>
        <v>123370</v>
      </c>
      <c r="V15" s="154">
        <f>(U15-Q15)/Q15</f>
        <v>2.0749482814486178</v>
      </c>
      <c r="W15" s="151"/>
      <c r="X15" s="295">
        <f>X7+X13</f>
        <v>0</v>
      </c>
      <c r="Y15" s="295">
        <f>Y7+Y13</f>
        <v>131219</v>
      </c>
      <c r="Z15" s="154">
        <f>(Y15-U15)/U15</f>
        <v>6.3621626003080162E-2</v>
      </c>
      <c r="AA15" s="151"/>
      <c r="AB15" s="295">
        <f>AB7+AB13</f>
        <v>134469</v>
      </c>
      <c r="AC15" s="295">
        <f>AC7+AC13</f>
        <v>134902.44</v>
      </c>
      <c r="AD15" s="154">
        <f>(AC15-Y15)/Y15</f>
        <v>2.8070934849373966E-2</v>
      </c>
      <c r="AE15" s="151"/>
      <c r="AF15" s="295">
        <f>AF7+AF13</f>
        <v>139874</v>
      </c>
      <c r="AG15" s="295">
        <f>AG7+AG13</f>
        <v>139871</v>
      </c>
      <c r="AH15" s="154">
        <f>(AF15-AB15)/AB15</f>
        <v>4.0195137912827493E-2</v>
      </c>
      <c r="AI15" s="154"/>
      <c r="AJ15" s="295">
        <f>AJ7+AJ13</f>
        <v>143332</v>
      </c>
      <c r="AK15" s="295">
        <f>AK7+AK13</f>
        <v>143332</v>
      </c>
      <c r="AL15" s="154">
        <f>(AJ15-AF15)/AF15</f>
        <v>2.472225002502252E-2</v>
      </c>
      <c r="AM15" s="154"/>
      <c r="AN15" s="155">
        <f>AN7+AN13</f>
        <v>146326</v>
      </c>
      <c r="AO15" s="295">
        <f>AO7+AO13</f>
        <v>146504</v>
      </c>
      <c r="AP15" s="154">
        <f>(AN15-AJ15)/AJ15</f>
        <v>2.0888566405268885E-2</v>
      </c>
      <c r="AQ15" s="154"/>
      <c r="AR15" s="155">
        <f>AR7+AR13</f>
        <v>149809</v>
      </c>
      <c r="AS15" s="295">
        <f>AS7+AS13</f>
        <v>0</v>
      </c>
      <c r="AT15" s="154">
        <f>(AR15-AN15)/AN15</f>
        <v>2.3803015185271243E-2</v>
      </c>
      <c r="AU15" s="154"/>
      <c r="AV15" s="155">
        <f>AV7+AV13</f>
        <v>149809</v>
      </c>
      <c r="AW15" s="295">
        <f>AW7+AW13</f>
        <v>0</v>
      </c>
      <c r="AX15" s="154">
        <f>(AV15-AR15)/AR15</f>
        <v>0</v>
      </c>
      <c r="AY15" s="156"/>
    </row>
    <row r="16" spans="1:51" ht="12" customHeight="1" x14ac:dyDescent="0.25">
      <c r="D16" s="296"/>
      <c r="H16" s="296"/>
      <c r="L16" s="296"/>
      <c r="P16" s="296"/>
      <c r="T16" s="296"/>
      <c r="X16" s="296"/>
      <c r="AB16" s="296"/>
      <c r="AF16" s="296"/>
      <c r="AJ16" s="296"/>
      <c r="AO16" s="292"/>
      <c r="AP16" s="347"/>
      <c r="AR16" s="292"/>
      <c r="AS16" s="292"/>
      <c r="AX16" s="347"/>
    </row>
    <row r="17" spans="1:51" s="61" customFormat="1" thickBot="1" x14ac:dyDescent="0.25">
      <c r="C17" s="61" t="s">
        <v>170</v>
      </c>
      <c r="D17" s="69"/>
      <c r="E17" s="68">
        <f>D15-E15</f>
        <v>-114467</v>
      </c>
      <c r="G17" s="65"/>
      <c r="H17" s="69"/>
      <c r="I17" s="68">
        <f>H15-I15</f>
        <v>-117183</v>
      </c>
      <c r="K17" s="65"/>
      <c r="L17" s="69"/>
      <c r="M17" s="68">
        <f>L15-M15</f>
        <v>-117425</v>
      </c>
      <c r="O17" s="65"/>
      <c r="P17" s="69"/>
      <c r="Q17" s="68">
        <f>P15-Q15</f>
        <v>-40121</v>
      </c>
      <c r="S17" s="65"/>
      <c r="T17" s="69"/>
      <c r="U17" s="68">
        <f>T15-U15</f>
        <v>-123370</v>
      </c>
      <c r="W17" s="65"/>
      <c r="X17" s="69"/>
      <c r="Y17" s="68">
        <f>X15-Y15</f>
        <v>-131219</v>
      </c>
      <c r="AA17" s="65"/>
      <c r="AB17" s="69"/>
      <c r="AC17" s="68">
        <f>AB15-AC15</f>
        <v>-433.44000000000233</v>
      </c>
      <c r="AE17" s="65"/>
      <c r="AF17" s="69"/>
      <c r="AG17" s="68">
        <f>AF15-AG15</f>
        <v>3</v>
      </c>
      <c r="AJ17" s="69"/>
      <c r="AK17" s="68">
        <f>AJ15-AK15</f>
        <v>0</v>
      </c>
      <c r="AN17" s="70"/>
      <c r="AO17" s="494">
        <f>AN15-AO15</f>
        <v>-178</v>
      </c>
      <c r="AR17" s="70"/>
      <c r="AS17" s="68">
        <f>AQ15-AS15</f>
        <v>0</v>
      </c>
      <c r="AV17" s="70"/>
      <c r="AW17" s="70"/>
    </row>
    <row r="18" spans="1:51" ht="14.25" thickTop="1" x14ac:dyDescent="0.25">
      <c r="D18" s="296"/>
      <c r="F18" s="61"/>
      <c r="H18" s="296"/>
      <c r="J18" s="61"/>
      <c r="L18" s="296"/>
      <c r="N18" s="61"/>
      <c r="P18" s="296"/>
      <c r="R18" s="61"/>
      <c r="T18" s="296"/>
      <c r="V18" s="61"/>
      <c r="X18" s="296"/>
      <c r="Z18" s="61"/>
      <c r="AB18" s="296"/>
      <c r="AD18" s="61"/>
      <c r="AF18" s="296"/>
      <c r="AJ18" s="296"/>
      <c r="AO18" s="292"/>
      <c r="AP18" s="347"/>
      <c r="AR18" s="292"/>
      <c r="AS18" s="292"/>
      <c r="AX18" s="347"/>
    </row>
    <row r="19" spans="1:51" x14ac:dyDescent="0.25">
      <c r="D19" s="296"/>
      <c r="F19" s="61"/>
      <c r="H19" s="296"/>
      <c r="J19" s="61"/>
      <c r="L19" s="296"/>
      <c r="N19" s="61"/>
      <c r="P19" s="296"/>
      <c r="R19" s="61"/>
      <c r="T19" s="296"/>
      <c r="V19" s="61"/>
      <c r="X19" s="296"/>
      <c r="Z19" s="61"/>
      <c r="AB19" s="296"/>
      <c r="AD19" s="61"/>
      <c r="AF19" s="296"/>
      <c r="AJ19" s="296"/>
      <c r="AO19" s="292"/>
      <c r="AP19" s="347"/>
      <c r="AR19" s="292"/>
      <c r="AS19" s="292"/>
      <c r="AX19" s="347"/>
    </row>
    <row r="20" spans="1:51" ht="18" x14ac:dyDescent="0.25">
      <c r="C20" s="222" t="s">
        <v>1504</v>
      </c>
      <c r="D20" s="296"/>
      <c r="F20" s="61"/>
      <c r="H20" s="296"/>
      <c r="J20" s="61"/>
      <c r="L20" s="296"/>
      <c r="N20" s="61"/>
      <c r="P20" s="296"/>
      <c r="R20" s="61"/>
      <c r="T20" s="296"/>
      <c r="V20" s="61"/>
      <c r="X20" s="296"/>
      <c r="Z20" s="61"/>
      <c r="AB20" s="296"/>
      <c r="AD20" s="61"/>
      <c r="AF20" s="296"/>
      <c r="AJ20" s="296"/>
      <c r="AO20" s="292"/>
      <c r="AP20" s="347"/>
      <c r="AR20" s="292"/>
      <c r="AS20" s="292"/>
      <c r="AX20" s="347"/>
    </row>
    <row r="21" spans="1:51" x14ac:dyDescent="0.25">
      <c r="C21" s="61" t="s">
        <v>166</v>
      </c>
      <c r="D21" s="62"/>
      <c r="E21" s="62"/>
      <c r="F21" s="61"/>
      <c r="H21" s="62"/>
      <c r="I21" s="62"/>
      <c r="J21" s="61"/>
      <c r="L21" s="62"/>
      <c r="M21" s="62"/>
      <c r="N21" s="61"/>
      <c r="P21" s="62"/>
      <c r="Q21" s="62"/>
      <c r="R21" s="61"/>
      <c r="T21" s="62"/>
      <c r="U21" s="62"/>
      <c r="V21" s="61"/>
      <c r="X21" s="62"/>
      <c r="Y21" s="62"/>
      <c r="Z21" s="61"/>
      <c r="AB21" s="62"/>
      <c r="AC21" s="62"/>
      <c r="AD21" s="61"/>
      <c r="AF21" s="141"/>
      <c r="AG21" s="62"/>
      <c r="AH21" s="61"/>
      <c r="AI21" s="61"/>
      <c r="AJ21" s="141"/>
      <c r="AK21" s="62"/>
      <c r="AL21" s="61"/>
      <c r="AM21" s="61"/>
      <c r="AN21" s="141"/>
      <c r="AO21" s="141"/>
      <c r="AP21" s="61"/>
      <c r="AQ21" s="61"/>
      <c r="AR21" s="141"/>
      <c r="AS21" s="141"/>
      <c r="AT21" s="61"/>
      <c r="AU21" s="61"/>
      <c r="AV21" s="141"/>
      <c r="AW21" s="141"/>
      <c r="AX21" s="61"/>
      <c r="AY21" s="61"/>
    </row>
    <row r="22" spans="1:51" x14ac:dyDescent="0.25">
      <c r="A22" s="288" t="s">
        <v>1121</v>
      </c>
      <c r="B22" s="288" t="str">
        <f>MID(A22,14,4)</f>
        <v>5621</v>
      </c>
      <c r="C22" s="287" t="s">
        <v>1544</v>
      </c>
      <c r="D22" s="62">
        <v>0</v>
      </c>
      <c r="E22" s="62">
        <v>124901.96</v>
      </c>
      <c r="F22" s="61"/>
      <c r="H22" s="62">
        <v>0</v>
      </c>
      <c r="I22" s="62">
        <v>134448.67000000001</v>
      </c>
      <c r="J22" s="61"/>
      <c r="L22" s="62">
        <v>0</v>
      </c>
      <c r="M22" s="62">
        <v>79027.89</v>
      </c>
      <c r="N22" s="61"/>
      <c r="P22" s="62">
        <v>0</v>
      </c>
      <c r="Q22" s="62">
        <v>57442.33</v>
      </c>
      <c r="R22" s="61"/>
      <c r="T22" s="62">
        <v>0</v>
      </c>
      <c r="U22" s="62">
        <v>57278.17</v>
      </c>
      <c r="V22" s="61"/>
      <c r="X22" s="62">
        <v>0</v>
      </c>
      <c r="Y22" s="62">
        <v>83890.68</v>
      </c>
      <c r="Z22" s="61"/>
      <c r="AB22" s="62">
        <v>85998</v>
      </c>
      <c r="AC22" s="62" t="s">
        <v>1545</v>
      </c>
      <c r="AD22" s="61"/>
      <c r="AF22" s="63">
        <v>83403</v>
      </c>
      <c r="AG22" s="62">
        <v>81431.98</v>
      </c>
      <c r="AH22" s="289"/>
      <c r="AI22" s="289"/>
      <c r="AJ22" s="63">
        <v>83403</v>
      </c>
      <c r="AK22" s="62">
        <v>81432</v>
      </c>
      <c r="AL22" s="289"/>
      <c r="AM22" s="289"/>
      <c r="AN22" s="63">
        <v>77921</v>
      </c>
      <c r="AO22" s="141">
        <v>4630</v>
      </c>
      <c r="AP22" s="289"/>
      <c r="AQ22" s="289"/>
      <c r="AR22" s="63">
        <v>79870</v>
      </c>
      <c r="AS22" s="141"/>
      <c r="AT22" s="289"/>
      <c r="AU22" s="289"/>
      <c r="AV22" s="63">
        <v>79870</v>
      </c>
      <c r="AW22" s="141">
        <f>AV22-AR22</f>
        <v>0</v>
      </c>
      <c r="AX22" s="289"/>
      <c r="AY22" s="343"/>
    </row>
    <row r="23" spans="1:51" s="64" customFormat="1" x14ac:dyDescent="0.25">
      <c r="A23" s="142"/>
      <c r="B23" s="142"/>
      <c r="C23" s="142" t="s">
        <v>168</v>
      </c>
      <c r="D23" s="294">
        <f>SUM(D22:D22)</f>
        <v>0</v>
      </c>
      <c r="E23" s="294">
        <f>SUM(E22:E22)</f>
        <v>124901.96</v>
      </c>
      <c r="F23" s="144"/>
      <c r="G23" s="142"/>
      <c r="H23" s="294">
        <f>SUM(H22:H22)</f>
        <v>0</v>
      </c>
      <c r="I23" s="294">
        <f>SUM(I22:I22)</f>
        <v>134448.67000000001</v>
      </c>
      <c r="J23" s="308">
        <f>(I23-E23)/E23</f>
        <v>7.643362842344513E-2</v>
      </c>
      <c r="K23" s="142"/>
      <c r="L23" s="294">
        <f>SUM(L22:L22)</f>
        <v>0</v>
      </c>
      <c r="M23" s="294">
        <f>SUM(M22:M22)</f>
        <v>79027.89</v>
      </c>
      <c r="N23" s="308">
        <f>(M23-I23)/I23</f>
        <v>-0.41220772209944517</v>
      </c>
      <c r="O23" s="142"/>
      <c r="P23" s="294">
        <f>SUM(P22:P22)</f>
        <v>0</v>
      </c>
      <c r="Q23" s="294">
        <f>SUM(Q22:Q22)</f>
        <v>57442.33</v>
      </c>
      <c r="R23" s="308">
        <f>(Q23-M23)/M23</f>
        <v>-0.27313850844303195</v>
      </c>
      <c r="S23" s="142"/>
      <c r="T23" s="294">
        <f>SUM(T22:T22)</f>
        <v>0</v>
      </c>
      <c r="U23" s="294">
        <f>SUM(U22:U22)</f>
        <v>57278.17</v>
      </c>
      <c r="V23" s="308">
        <f>(U23-Q23)/Q23</f>
        <v>-2.8578227937481556E-3</v>
      </c>
      <c r="W23" s="142"/>
      <c r="X23" s="294">
        <f>SUM(X22:X22)</f>
        <v>0</v>
      </c>
      <c r="Y23" s="294">
        <f>SUM(Y22:Y22)</f>
        <v>83890.68</v>
      </c>
      <c r="Z23" s="308">
        <f>(Y23-U23)/U23</f>
        <v>0.46461871948772099</v>
      </c>
      <c r="AA23" s="142"/>
      <c r="AB23" s="294">
        <f>SUM(AB22:AB22)</f>
        <v>85998</v>
      </c>
      <c r="AC23" s="294">
        <f>SUM(AC22:AC22)</f>
        <v>0</v>
      </c>
      <c r="AD23" s="308"/>
      <c r="AE23" s="142"/>
      <c r="AF23" s="294">
        <f>SUM(AF22:AF22)</f>
        <v>83403</v>
      </c>
      <c r="AG23" s="294">
        <f>SUM(AG22:AG22)</f>
        <v>81431.98</v>
      </c>
      <c r="AH23" s="308">
        <f>(AF23-AB23)/AB23</f>
        <v>-3.0175120351636085E-2</v>
      </c>
      <c r="AI23" s="144"/>
      <c r="AJ23" s="294">
        <f>SUM(AJ22:AJ22)</f>
        <v>83403</v>
      </c>
      <c r="AK23" s="294">
        <f>SUM(AK22:AK22)</f>
        <v>81432</v>
      </c>
      <c r="AL23" s="308">
        <f>(AJ23-AF23)/AF23</f>
        <v>0</v>
      </c>
      <c r="AM23" s="144"/>
      <c r="AN23" s="146">
        <f>SUM(AN22)</f>
        <v>77921</v>
      </c>
      <c r="AO23" s="294">
        <f>SUM(AO22)</f>
        <v>4630</v>
      </c>
      <c r="AP23" s="308">
        <f>(AN23-AJ23)/AJ23</f>
        <v>-6.5729050513770482E-2</v>
      </c>
      <c r="AQ23" s="144"/>
      <c r="AR23" s="146">
        <f>SUM(AR22)</f>
        <v>79870</v>
      </c>
      <c r="AS23" s="294">
        <f>SUM(AS22)</f>
        <v>0</v>
      </c>
      <c r="AT23" s="308">
        <f>(AR23-AN23)/AN23</f>
        <v>2.5012512673091979E-2</v>
      </c>
      <c r="AU23" s="144"/>
      <c r="AV23" s="146">
        <f>SUM(AV22)</f>
        <v>79870</v>
      </c>
      <c r="AW23" s="294">
        <f>SUM(AW22)</f>
        <v>0</v>
      </c>
      <c r="AX23" s="308">
        <f>(AV23-AR23)/AR23</f>
        <v>0</v>
      </c>
      <c r="AY23" s="142"/>
    </row>
    <row r="24" spans="1:51" x14ac:dyDescent="0.25">
      <c r="D24" s="62"/>
      <c r="E24" s="62"/>
      <c r="F24" s="289"/>
      <c r="H24" s="62"/>
      <c r="I24" s="62"/>
      <c r="J24" s="289"/>
      <c r="L24" s="62"/>
      <c r="M24" s="62"/>
      <c r="N24" s="289"/>
      <c r="P24" s="62"/>
      <c r="Q24" s="62"/>
      <c r="R24" s="289"/>
      <c r="T24" s="62"/>
      <c r="U24" s="62"/>
      <c r="V24" s="289"/>
      <c r="X24" s="62"/>
      <c r="Y24" s="62"/>
      <c r="Z24" s="289"/>
      <c r="AB24" s="62"/>
      <c r="AC24" s="62"/>
      <c r="AD24" s="289"/>
      <c r="AF24" s="62"/>
      <c r="AG24" s="62"/>
      <c r="AH24" s="289"/>
      <c r="AI24" s="289"/>
      <c r="AJ24" s="62"/>
      <c r="AK24" s="62"/>
      <c r="AL24" s="289"/>
      <c r="AM24" s="289"/>
      <c r="AO24" s="292"/>
      <c r="AP24" s="289"/>
      <c r="AQ24" s="289"/>
      <c r="AR24" s="292"/>
      <c r="AS24" s="292"/>
      <c r="AT24" s="289"/>
      <c r="AU24" s="289"/>
      <c r="AX24" s="289"/>
    </row>
    <row r="25" spans="1:51" s="64" customFormat="1" ht="12.75" x14ac:dyDescent="0.2">
      <c r="A25" s="151"/>
      <c r="B25" s="151"/>
      <c r="C25" s="156" t="s">
        <v>169</v>
      </c>
      <c r="D25" s="295">
        <f>D19+D23</f>
        <v>0</v>
      </c>
      <c r="E25" s="295">
        <f>E19+E23</f>
        <v>124901.96</v>
      </c>
      <c r="F25" s="154">
        <v>2.41E-2</v>
      </c>
      <c r="G25" s="151"/>
      <c r="H25" s="295">
        <f>H19+H23</f>
        <v>0</v>
      </c>
      <c r="I25" s="295">
        <f>I19+I23</f>
        <v>134448.67000000001</v>
      </c>
      <c r="J25" s="154">
        <f>(I25-E25)/E25</f>
        <v>7.643362842344513E-2</v>
      </c>
      <c r="K25" s="151"/>
      <c r="L25" s="295">
        <f>L19+L23</f>
        <v>0</v>
      </c>
      <c r="M25" s="295">
        <f>M19+M23</f>
        <v>79027.89</v>
      </c>
      <c r="N25" s="154">
        <f>(M25-I25)/I25</f>
        <v>-0.41220772209944517</v>
      </c>
      <c r="O25" s="151"/>
      <c r="P25" s="295">
        <f>P19+P23</f>
        <v>0</v>
      </c>
      <c r="Q25" s="295">
        <f>Q19+Q23</f>
        <v>57442.33</v>
      </c>
      <c r="R25" s="154">
        <f>(Q25-M25)/M25</f>
        <v>-0.27313850844303195</v>
      </c>
      <c r="S25" s="151"/>
      <c r="T25" s="295">
        <f>T19+T23</f>
        <v>0</v>
      </c>
      <c r="U25" s="295">
        <f>U19+U23</f>
        <v>57278.17</v>
      </c>
      <c r="V25" s="154">
        <f>(U25-Q25)/Q25</f>
        <v>-2.8578227937481556E-3</v>
      </c>
      <c r="W25" s="151"/>
      <c r="X25" s="295">
        <f>X19+X23</f>
        <v>0</v>
      </c>
      <c r="Y25" s="295">
        <f>Y19+Y23</f>
        <v>83890.68</v>
      </c>
      <c r="Z25" s="154">
        <f>(Y25-U25)/U25</f>
        <v>0.46461871948772099</v>
      </c>
      <c r="AA25" s="151"/>
      <c r="AB25" s="295">
        <f>AB23</f>
        <v>85998</v>
      </c>
      <c r="AC25" s="295">
        <f>AC19+AC23</f>
        <v>0</v>
      </c>
      <c r="AD25" s="154"/>
      <c r="AE25" s="151"/>
      <c r="AF25" s="295">
        <f>AF23</f>
        <v>83403</v>
      </c>
      <c r="AG25" s="295">
        <f>AG19+AG23</f>
        <v>81431.98</v>
      </c>
      <c r="AH25" s="154">
        <f>(AF25-AB25)/AB25</f>
        <v>-3.0175120351636085E-2</v>
      </c>
      <c r="AI25" s="154"/>
      <c r="AJ25" s="295">
        <f>AJ23</f>
        <v>83403</v>
      </c>
      <c r="AK25" s="295">
        <f>AK19+AK23</f>
        <v>81432</v>
      </c>
      <c r="AL25" s="154">
        <f>(AJ25-AF25)/AF25</f>
        <v>0</v>
      </c>
      <c r="AM25" s="154"/>
      <c r="AN25" s="295">
        <f>AN23</f>
        <v>77921</v>
      </c>
      <c r="AO25" s="295">
        <f>AO19+AO23</f>
        <v>4630</v>
      </c>
      <c r="AP25" s="154">
        <f>(AN25-AJ25)/AJ25</f>
        <v>-6.5729050513770482E-2</v>
      </c>
      <c r="AQ25" s="154"/>
      <c r="AR25" s="295">
        <f>AR23</f>
        <v>79870</v>
      </c>
      <c r="AS25" s="295">
        <f>AS19+AS23</f>
        <v>0</v>
      </c>
      <c r="AT25" s="154">
        <f>(AR25-AN25)/AN25</f>
        <v>2.5012512673091979E-2</v>
      </c>
      <c r="AU25" s="154"/>
      <c r="AV25" s="295">
        <f>AV23</f>
        <v>79870</v>
      </c>
      <c r="AW25" s="295">
        <f>AW19+AW23</f>
        <v>0</v>
      </c>
      <c r="AX25" s="154">
        <f>(AV25-AR25)/AR25</f>
        <v>0</v>
      </c>
      <c r="AY25" s="156"/>
    </row>
    <row r="26" spans="1:51" ht="12" customHeight="1" x14ac:dyDescent="0.25">
      <c r="D26" s="296"/>
      <c r="H26" s="296"/>
      <c r="L26" s="296"/>
      <c r="P26" s="296"/>
      <c r="T26" s="296"/>
      <c r="X26" s="296"/>
      <c r="AB26" s="296"/>
      <c r="AF26" s="296"/>
      <c r="AJ26" s="296"/>
      <c r="AO26" s="292"/>
      <c r="AP26" s="347"/>
      <c r="AR26" s="292"/>
      <c r="AS26" s="292"/>
      <c r="AX26" s="347"/>
    </row>
    <row r="27" spans="1:51" s="61" customFormat="1" thickBot="1" x14ac:dyDescent="0.25">
      <c r="C27" s="61" t="s">
        <v>170</v>
      </c>
      <c r="D27" s="69"/>
      <c r="E27" s="68">
        <f>D25-E25</f>
        <v>-124901.96</v>
      </c>
      <c r="G27" s="65"/>
      <c r="H27" s="69"/>
      <c r="I27" s="68">
        <f>H25-I25</f>
        <v>-134448.67000000001</v>
      </c>
      <c r="K27" s="65"/>
      <c r="L27" s="69"/>
      <c r="M27" s="68">
        <f>L25-M25</f>
        <v>-79027.89</v>
      </c>
      <c r="O27" s="65"/>
      <c r="P27" s="69"/>
      <c r="Q27" s="68">
        <f>P25-Q25</f>
        <v>-57442.33</v>
      </c>
      <c r="S27" s="65"/>
      <c r="T27" s="69"/>
      <c r="U27" s="68">
        <f>T25-U25</f>
        <v>-57278.17</v>
      </c>
      <c r="W27" s="65"/>
      <c r="X27" s="69"/>
      <c r="Y27" s="68">
        <f>X25-Y25</f>
        <v>-83890.68</v>
      </c>
      <c r="AA27" s="65"/>
      <c r="AB27" s="69"/>
      <c r="AC27" s="68">
        <f>AB25-AC25</f>
        <v>85998</v>
      </c>
      <c r="AE27" s="65"/>
      <c r="AF27" s="69"/>
      <c r="AG27" s="68">
        <f>AF25-AG25</f>
        <v>1971.0200000000041</v>
      </c>
      <c r="AJ27" s="69"/>
      <c r="AK27" s="68">
        <f>AJ25-AK25</f>
        <v>1971</v>
      </c>
      <c r="AN27" s="70"/>
      <c r="AO27" s="68">
        <f>AN25-AO25</f>
        <v>73291</v>
      </c>
      <c r="AR27" s="70"/>
      <c r="AS27" s="68">
        <f>AQ25-AS25</f>
        <v>0</v>
      </c>
      <c r="AV27" s="70"/>
      <c r="AW27" s="70"/>
    </row>
    <row r="28" spans="1:51" ht="14.25" thickTop="1" x14ac:dyDescent="0.25">
      <c r="D28" s="296"/>
      <c r="F28" s="61"/>
      <c r="H28" s="296"/>
      <c r="J28" s="61"/>
      <c r="L28" s="296"/>
      <c r="N28" s="61"/>
      <c r="P28" s="296"/>
      <c r="R28" s="61"/>
      <c r="T28" s="296"/>
      <c r="V28" s="61"/>
      <c r="X28" s="296"/>
      <c r="AB28" s="296"/>
      <c r="AF28" s="296"/>
      <c r="AJ28" s="296"/>
      <c r="AO28" s="292"/>
      <c r="AP28" s="347"/>
      <c r="AR28" s="292"/>
      <c r="AS28" s="292"/>
      <c r="AX28" s="347"/>
    </row>
    <row r="29" spans="1:51" x14ac:dyDescent="0.25">
      <c r="D29" s="296"/>
      <c r="F29" s="61"/>
      <c r="H29" s="296"/>
      <c r="J29" s="61"/>
      <c r="L29" s="296"/>
      <c r="N29" s="61"/>
      <c r="P29" s="296"/>
      <c r="R29" s="61"/>
      <c r="T29" s="296"/>
      <c r="V29" s="61"/>
      <c r="X29" s="296"/>
      <c r="AB29" s="309" t="s">
        <v>1546</v>
      </c>
      <c r="AF29" s="296"/>
      <c r="AJ29" s="296"/>
      <c r="AO29" s="292"/>
      <c r="AP29" s="347"/>
      <c r="AR29" s="292"/>
      <c r="AS29" s="292"/>
      <c r="AX29" s="347"/>
    </row>
    <row r="30" spans="1:51" x14ac:dyDescent="0.25">
      <c r="D30" s="296"/>
      <c r="F30" s="61"/>
      <c r="H30" s="296"/>
      <c r="J30" s="61"/>
      <c r="L30" s="296"/>
      <c r="N30" s="61"/>
      <c r="P30" s="296"/>
      <c r="R30" s="61"/>
      <c r="T30" s="296"/>
      <c r="V30" s="61"/>
      <c r="X30" s="296"/>
      <c r="AB30" s="309"/>
      <c r="AF30" s="296"/>
      <c r="AJ30" s="296"/>
      <c r="AO30" s="292"/>
      <c r="AP30" s="347"/>
      <c r="AR30" s="292"/>
      <c r="AS30" s="292"/>
      <c r="AX30" s="347"/>
    </row>
    <row r="31" spans="1:51" s="64" customFormat="1" ht="12.75" x14ac:dyDescent="0.2">
      <c r="A31" s="151" t="s">
        <v>1501</v>
      </c>
      <c r="B31" s="151"/>
      <c r="C31" s="443" t="s">
        <v>1126</v>
      </c>
      <c r="D31" s="295">
        <f>D24+D28</f>
        <v>0</v>
      </c>
      <c r="E31" s="295">
        <f>E24+E28</f>
        <v>0</v>
      </c>
      <c r="F31" s="154"/>
      <c r="G31" s="151"/>
      <c r="H31" s="295">
        <f>H24+H28</f>
        <v>0</v>
      </c>
      <c r="I31" s="295">
        <f>I24+I28</f>
        <v>0</v>
      </c>
      <c r="J31" s="154"/>
      <c r="K31" s="151"/>
      <c r="L31" s="295">
        <f>L24+L28</f>
        <v>0</v>
      </c>
      <c r="M31" s="295">
        <f>M24+M28</f>
        <v>0</v>
      </c>
      <c r="N31" s="154"/>
      <c r="O31" s="151"/>
      <c r="P31" s="295">
        <f>P24+P28</f>
        <v>0</v>
      </c>
      <c r="Q31" s="295">
        <f>Q24+Q28</f>
        <v>0</v>
      </c>
      <c r="R31" s="154"/>
      <c r="S31" s="151"/>
      <c r="T31" s="295">
        <f>T24+T28</f>
        <v>0</v>
      </c>
      <c r="U31" s="295">
        <f>U24+U28</f>
        <v>0</v>
      </c>
      <c r="V31" s="154"/>
      <c r="W31" s="151"/>
      <c r="X31" s="277"/>
      <c r="Y31" s="295">
        <f>Y15+Y25</f>
        <v>215109.68</v>
      </c>
      <c r="Z31" s="154"/>
      <c r="AA31" s="151"/>
      <c r="AB31" s="277">
        <f>AB15+AB25</f>
        <v>220467</v>
      </c>
      <c r="AC31" s="295">
        <f>AC15+AC25</f>
        <v>134902.44</v>
      </c>
      <c r="AD31" s="154">
        <f>(AC31-Y31)/Y31</f>
        <v>-0.37286671617939271</v>
      </c>
      <c r="AE31" s="151"/>
      <c r="AF31" s="277">
        <f>AF15+AF25</f>
        <v>223277</v>
      </c>
      <c r="AG31" s="277">
        <f>AG15+AG25</f>
        <v>221302.97999999998</v>
      </c>
      <c r="AH31" s="444">
        <f>(AF31-AB31)/AB31</f>
        <v>1.2745671687826296E-2</v>
      </c>
      <c r="AI31" s="444"/>
      <c r="AJ31" s="277">
        <f>AJ15+AJ25</f>
        <v>226735</v>
      </c>
      <c r="AK31" s="277">
        <f>AK15+AK25</f>
        <v>224764</v>
      </c>
      <c r="AL31" s="444">
        <f>(AJ31-AF31)/AF31</f>
        <v>1.5487488635193057E-2</v>
      </c>
      <c r="AM31" s="444"/>
      <c r="AN31" s="277">
        <f>AN15+AN25</f>
        <v>224247</v>
      </c>
      <c r="AO31" s="277">
        <f>AO15+AO25</f>
        <v>151134</v>
      </c>
      <c r="AP31" s="444">
        <f>(AN31-AJ31)/AJ31</f>
        <v>-1.0973162502480869E-2</v>
      </c>
      <c r="AQ31" s="444"/>
      <c r="AR31" s="277">
        <f>AR15+AR25</f>
        <v>229679</v>
      </c>
      <c r="AS31" s="277">
        <f>AS15+AS25</f>
        <v>0</v>
      </c>
      <c r="AT31" s="444">
        <f>(AR31-AN31)/AN31</f>
        <v>2.4223289497741329E-2</v>
      </c>
      <c r="AU31" s="444"/>
      <c r="AV31" s="277">
        <f>AV15+AV25</f>
        <v>229679</v>
      </c>
      <c r="AW31" s="277">
        <f>AW15+AW25</f>
        <v>0</v>
      </c>
      <c r="AX31" s="444">
        <f>(AV31-AR31)/AR31</f>
        <v>0</v>
      </c>
      <c r="AY31" s="156"/>
    </row>
    <row r="32" spans="1:51" x14ac:dyDescent="0.25">
      <c r="D32" s="296"/>
      <c r="F32" s="61"/>
      <c r="H32" s="296"/>
      <c r="J32" s="61"/>
      <c r="L32" s="296"/>
      <c r="N32" s="61"/>
      <c r="P32" s="296"/>
      <c r="R32" s="61"/>
      <c r="T32" s="296"/>
      <c r="V32" s="61"/>
      <c r="X32" s="296"/>
      <c r="AB32" s="296"/>
      <c r="AF32" s="296"/>
      <c r="AJ32" s="296"/>
      <c r="AX32" s="347"/>
    </row>
    <row r="33" spans="4:45" ht="14.25" thickBot="1" x14ac:dyDescent="0.3">
      <c r="D33" s="296"/>
      <c r="F33" s="61"/>
      <c r="H33" s="296"/>
      <c r="J33" s="61"/>
      <c r="L33" s="296"/>
      <c r="N33" s="61"/>
      <c r="P33" s="296"/>
      <c r="R33" s="61"/>
      <c r="T33" s="296"/>
      <c r="V33" s="61"/>
      <c r="X33" s="296"/>
      <c r="AB33" s="296"/>
      <c r="AF33" s="296"/>
      <c r="AJ33" s="296"/>
      <c r="AK33" s="494">
        <f>AJ31-AK31</f>
        <v>1971</v>
      </c>
      <c r="AO33" s="494">
        <f>AN31-AO31</f>
        <v>73113</v>
      </c>
      <c r="AS33" s="494">
        <f>AR31-AS31</f>
        <v>229679</v>
      </c>
    </row>
    <row r="34" spans="4:45" ht="14.25" thickTop="1" x14ac:dyDescent="0.25">
      <c r="D34" s="296"/>
      <c r="F34" s="61"/>
      <c r="H34" s="296"/>
      <c r="J34" s="61"/>
      <c r="L34" s="296"/>
      <c r="N34" s="61"/>
      <c r="P34" s="296"/>
      <c r="R34" s="61"/>
      <c r="T34" s="296"/>
      <c r="V34" s="61"/>
      <c r="X34" s="296"/>
      <c r="AB34" s="296"/>
      <c r="AF34" s="296"/>
      <c r="AJ34" s="296"/>
    </row>
    <row r="35" spans="4:45" x14ac:dyDescent="0.25">
      <c r="D35" s="296"/>
      <c r="F35" s="61"/>
      <c r="H35" s="296"/>
      <c r="J35" s="61"/>
      <c r="L35" s="296"/>
      <c r="N35" s="61"/>
      <c r="P35" s="296"/>
      <c r="R35" s="61"/>
      <c r="T35" s="296"/>
      <c r="V35" s="61"/>
      <c r="X35" s="296"/>
      <c r="AB35" s="296"/>
      <c r="AF35" s="296"/>
      <c r="AJ35" s="296"/>
    </row>
    <row r="36" spans="4:45" x14ac:dyDescent="0.25">
      <c r="D36" s="296"/>
      <c r="F36" s="61"/>
      <c r="H36" s="296"/>
      <c r="J36" s="61"/>
      <c r="L36" s="296"/>
      <c r="N36" s="61"/>
      <c r="P36" s="296"/>
      <c r="R36" s="61"/>
      <c r="T36" s="296"/>
      <c r="V36" s="61"/>
      <c r="X36" s="296"/>
      <c r="AB36" s="296"/>
      <c r="AF36" s="296"/>
      <c r="AJ36" s="296"/>
    </row>
    <row r="37" spans="4:45" x14ac:dyDescent="0.25">
      <c r="D37" s="296"/>
      <c r="F37" s="61"/>
      <c r="H37" s="296"/>
      <c r="J37" s="61"/>
      <c r="L37" s="296"/>
      <c r="N37" s="61"/>
      <c r="P37" s="296"/>
      <c r="R37" s="61"/>
      <c r="T37" s="296"/>
      <c r="V37" s="61"/>
      <c r="X37" s="296"/>
      <c r="AB37" s="296"/>
      <c r="AF37" s="296"/>
      <c r="AJ37" s="296"/>
    </row>
    <row r="38" spans="4:45" x14ac:dyDescent="0.25">
      <c r="D38" s="296"/>
      <c r="F38" s="61"/>
      <c r="H38" s="296"/>
      <c r="J38" s="61"/>
      <c r="L38" s="296"/>
      <c r="N38" s="61"/>
      <c r="P38" s="296"/>
      <c r="R38" s="61"/>
      <c r="T38" s="296"/>
      <c r="V38" s="61"/>
      <c r="X38" s="296"/>
      <c r="AB38" s="296"/>
      <c r="AF38" s="296"/>
      <c r="AJ38" s="296"/>
    </row>
    <row r="39" spans="4:45" x14ac:dyDescent="0.25">
      <c r="D39" s="296"/>
      <c r="F39" s="61"/>
      <c r="H39" s="296"/>
      <c r="J39" s="61"/>
      <c r="L39" s="296"/>
      <c r="N39" s="61"/>
      <c r="P39" s="296"/>
      <c r="R39" s="61"/>
      <c r="T39" s="296"/>
      <c r="V39" s="61"/>
      <c r="X39" s="296"/>
      <c r="AB39" s="296"/>
      <c r="AF39" s="296"/>
      <c r="AJ39" s="296"/>
    </row>
    <row r="40" spans="4:45" x14ac:dyDescent="0.25">
      <c r="D40" s="296"/>
      <c r="F40" s="61"/>
      <c r="H40" s="296"/>
      <c r="J40" s="61"/>
      <c r="L40" s="296"/>
      <c r="N40" s="61"/>
      <c r="P40" s="296"/>
      <c r="R40" s="61"/>
      <c r="T40" s="296"/>
      <c r="V40" s="61"/>
      <c r="X40" s="296"/>
      <c r="AB40" s="296"/>
      <c r="AF40" s="296"/>
      <c r="AJ40" s="296"/>
    </row>
    <row r="41" spans="4:45" x14ac:dyDescent="0.25">
      <c r="D41" s="296"/>
      <c r="F41" s="61"/>
      <c r="H41" s="296"/>
      <c r="J41" s="61"/>
      <c r="L41" s="296"/>
      <c r="N41" s="61"/>
      <c r="P41" s="296"/>
      <c r="R41" s="61"/>
      <c r="T41" s="296"/>
      <c r="V41" s="61"/>
      <c r="X41" s="296"/>
      <c r="AB41" s="296"/>
      <c r="AF41" s="296"/>
      <c r="AJ41" s="296"/>
    </row>
    <row r="42" spans="4:45" x14ac:dyDescent="0.25">
      <c r="D42" s="296"/>
      <c r="F42" s="61"/>
      <c r="H42" s="296"/>
      <c r="J42" s="61"/>
      <c r="L42" s="296"/>
      <c r="N42" s="61"/>
      <c r="P42" s="296"/>
      <c r="R42" s="61"/>
      <c r="T42" s="296"/>
      <c r="V42" s="61"/>
      <c r="X42" s="296"/>
      <c r="AB42" s="296"/>
      <c r="AF42" s="296"/>
      <c r="AJ42" s="296"/>
    </row>
    <row r="43" spans="4:45" x14ac:dyDescent="0.25">
      <c r="D43" s="296"/>
      <c r="H43" s="296"/>
      <c r="L43" s="296"/>
      <c r="P43" s="296"/>
      <c r="T43" s="296"/>
      <c r="X43" s="296"/>
      <c r="AB43" s="296"/>
      <c r="AF43" s="296"/>
      <c r="AJ43" s="296"/>
    </row>
    <row r="44" spans="4:45" x14ac:dyDescent="0.25">
      <c r="D44" s="296"/>
      <c r="H44" s="296"/>
      <c r="L44" s="296"/>
      <c r="P44" s="296"/>
      <c r="T44" s="296"/>
      <c r="X44" s="296"/>
      <c r="AB44" s="296"/>
      <c r="AF44" s="296"/>
      <c r="AJ44" s="296"/>
    </row>
    <row r="45" spans="4:45" x14ac:dyDescent="0.25">
      <c r="D45" s="296"/>
      <c r="H45" s="296"/>
      <c r="L45" s="296"/>
      <c r="P45" s="296"/>
      <c r="T45" s="296"/>
      <c r="X45" s="296"/>
      <c r="AB45" s="296"/>
      <c r="AF45" s="296"/>
      <c r="AJ45" s="296"/>
    </row>
    <row r="46" spans="4:45" x14ac:dyDescent="0.25">
      <c r="D46" s="296"/>
      <c r="H46" s="296"/>
      <c r="L46" s="296"/>
      <c r="P46" s="296"/>
      <c r="T46" s="296"/>
      <c r="X46" s="296"/>
      <c r="AB46" s="296"/>
      <c r="AF46" s="296"/>
      <c r="AJ46" s="296"/>
    </row>
    <row r="47" spans="4:45" x14ac:dyDescent="0.25">
      <c r="D47" s="296"/>
      <c r="H47" s="296"/>
      <c r="L47" s="296"/>
      <c r="P47" s="296"/>
      <c r="T47" s="296"/>
      <c r="X47" s="296"/>
      <c r="AB47" s="296"/>
      <c r="AF47" s="296"/>
      <c r="AJ47" s="296"/>
    </row>
    <row r="48" spans="4:45" x14ac:dyDescent="0.25">
      <c r="D48" s="296"/>
      <c r="H48" s="296"/>
      <c r="L48" s="296"/>
      <c r="P48" s="296"/>
      <c r="T48" s="296"/>
      <c r="X48" s="296"/>
      <c r="AB48" s="296"/>
      <c r="AF48" s="296"/>
      <c r="AJ48" s="296"/>
    </row>
    <row r="49" spans="4:36" x14ac:dyDescent="0.25">
      <c r="D49" s="296"/>
      <c r="H49" s="296"/>
      <c r="L49" s="296"/>
      <c r="P49" s="296"/>
      <c r="T49" s="296"/>
      <c r="X49" s="296"/>
      <c r="AB49" s="296"/>
      <c r="AF49" s="296"/>
      <c r="AJ49" s="296"/>
    </row>
    <row r="50" spans="4:36" x14ac:dyDescent="0.25">
      <c r="D50" s="296"/>
      <c r="H50" s="296"/>
      <c r="L50" s="296"/>
      <c r="P50" s="296"/>
      <c r="T50" s="296"/>
      <c r="X50" s="296"/>
      <c r="AB50" s="296"/>
      <c r="AF50" s="296"/>
      <c r="AJ50" s="296"/>
    </row>
    <row r="51" spans="4:36" x14ac:dyDescent="0.25">
      <c r="D51" s="296"/>
      <c r="H51" s="296"/>
      <c r="L51" s="296"/>
      <c r="P51" s="296"/>
      <c r="T51" s="296"/>
      <c r="X51" s="296"/>
      <c r="AB51" s="296"/>
      <c r="AF51" s="296"/>
      <c r="AJ51" s="296"/>
    </row>
    <row r="52" spans="4:36" x14ac:dyDescent="0.25">
      <c r="D52" s="296"/>
      <c r="H52" s="296"/>
      <c r="L52" s="296"/>
      <c r="P52" s="296"/>
      <c r="T52" s="296"/>
      <c r="X52" s="296"/>
      <c r="AB52" s="296"/>
      <c r="AF52" s="296"/>
      <c r="AJ52" s="296"/>
    </row>
    <row r="53" spans="4:36" x14ac:dyDescent="0.25">
      <c r="D53" s="296"/>
      <c r="H53" s="296"/>
      <c r="L53" s="296"/>
      <c r="P53" s="296"/>
      <c r="T53" s="296"/>
      <c r="X53" s="296"/>
      <c r="AB53" s="296"/>
      <c r="AF53" s="296"/>
      <c r="AJ53" s="296"/>
    </row>
    <row r="54" spans="4:36" x14ac:dyDescent="0.25">
      <c r="D54" s="296"/>
      <c r="H54" s="296"/>
      <c r="L54" s="296"/>
      <c r="P54" s="296"/>
      <c r="T54" s="296"/>
      <c r="X54" s="296"/>
      <c r="AB54" s="296"/>
      <c r="AF54" s="296"/>
      <c r="AJ54" s="296"/>
    </row>
    <row r="55" spans="4:36" x14ac:dyDescent="0.25">
      <c r="D55" s="296"/>
      <c r="H55" s="296"/>
      <c r="L55" s="296"/>
      <c r="P55" s="296"/>
      <c r="T55" s="296"/>
      <c r="X55" s="296"/>
      <c r="AB55" s="296"/>
      <c r="AF55" s="296"/>
      <c r="AJ55" s="296"/>
    </row>
    <row r="56" spans="4:36" x14ac:dyDescent="0.25">
      <c r="D56" s="296"/>
      <c r="H56" s="296"/>
      <c r="L56" s="296"/>
      <c r="P56" s="296"/>
      <c r="T56" s="296"/>
      <c r="X56" s="296"/>
      <c r="AB56" s="296"/>
      <c r="AF56" s="296"/>
      <c r="AJ56" s="296"/>
    </row>
    <row r="57" spans="4:36" x14ac:dyDescent="0.25">
      <c r="D57" s="296"/>
      <c r="H57" s="296"/>
      <c r="L57" s="296"/>
      <c r="P57" s="296"/>
      <c r="T57" s="296"/>
      <c r="X57" s="296"/>
      <c r="AB57" s="296"/>
      <c r="AF57" s="296"/>
      <c r="AJ57" s="296"/>
    </row>
    <row r="58" spans="4:36" x14ac:dyDescent="0.25">
      <c r="D58" s="296"/>
      <c r="H58" s="296"/>
      <c r="L58" s="296"/>
      <c r="P58" s="296"/>
      <c r="T58" s="296"/>
      <c r="X58" s="296"/>
      <c r="AB58" s="296"/>
      <c r="AF58" s="296"/>
      <c r="AJ58" s="296"/>
    </row>
    <row r="59" spans="4:36" x14ac:dyDescent="0.25">
      <c r="D59" s="296"/>
      <c r="H59" s="296"/>
      <c r="L59" s="296"/>
      <c r="P59" s="296"/>
      <c r="T59" s="296"/>
      <c r="X59" s="296"/>
      <c r="AB59" s="296"/>
      <c r="AF59" s="296"/>
      <c r="AJ59" s="296"/>
    </row>
    <row r="60" spans="4:36" x14ac:dyDescent="0.25">
      <c r="D60" s="296"/>
      <c r="H60" s="296"/>
      <c r="L60" s="296"/>
      <c r="P60" s="296"/>
      <c r="T60" s="296"/>
      <c r="X60" s="296"/>
      <c r="AB60" s="296"/>
      <c r="AF60" s="296"/>
      <c r="AJ60" s="296"/>
    </row>
    <row r="61" spans="4:36" x14ac:dyDescent="0.25">
      <c r="D61" s="296"/>
      <c r="H61" s="296"/>
      <c r="L61" s="296"/>
      <c r="P61" s="296"/>
      <c r="T61" s="296"/>
      <c r="X61" s="296"/>
      <c r="AB61" s="296"/>
      <c r="AF61" s="296"/>
      <c r="AJ61" s="296"/>
    </row>
    <row r="62" spans="4:36" x14ac:dyDescent="0.25">
      <c r="D62" s="296"/>
      <c r="H62" s="296"/>
      <c r="L62" s="296"/>
      <c r="P62" s="296"/>
      <c r="T62" s="296"/>
      <c r="X62" s="296"/>
      <c r="AB62" s="296"/>
      <c r="AF62" s="296"/>
      <c r="AJ62" s="296"/>
    </row>
    <row r="63" spans="4:36" x14ac:dyDescent="0.25">
      <c r="D63" s="296"/>
      <c r="H63" s="296"/>
      <c r="L63" s="296"/>
      <c r="P63" s="296"/>
      <c r="T63" s="296"/>
      <c r="X63" s="296"/>
      <c r="AB63" s="296"/>
      <c r="AF63" s="296"/>
      <c r="AJ63" s="296"/>
    </row>
    <row r="64" spans="4:36" x14ac:dyDescent="0.25">
      <c r="D64" s="296"/>
      <c r="H64" s="296"/>
      <c r="L64" s="296"/>
      <c r="P64" s="296"/>
      <c r="T64" s="296"/>
      <c r="X64" s="296"/>
      <c r="AB64" s="296"/>
      <c r="AF64" s="296"/>
      <c r="AJ64" s="296"/>
    </row>
    <row r="65" spans="4:36" x14ac:dyDescent="0.25">
      <c r="D65" s="296"/>
      <c r="H65" s="296"/>
      <c r="L65" s="296"/>
      <c r="P65" s="296"/>
      <c r="T65" s="296"/>
      <c r="X65" s="296"/>
      <c r="AB65" s="296"/>
      <c r="AF65" s="296"/>
      <c r="AJ65" s="296"/>
    </row>
    <row r="66" spans="4:36" x14ac:dyDescent="0.25">
      <c r="D66" s="296"/>
      <c r="H66" s="296"/>
      <c r="L66" s="296"/>
      <c r="P66" s="296"/>
      <c r="T66" s="296"/>
      <c r="X66" s="296"/>
      <c r="AB66" s="296"/>
      <c r="AF66" s="296"/>
      <c r="AJ66" s="296"/>
    </row>
    <row r="67" spans="4:36" x14ac:dyDescent="0.25">
      <c r="D67" s="296"/>
      <c r="H67" s="296"/>
      <c r="L67" s="296"/>
      <c r="P67" s="296"/>
      <c r="T67" s="296"/>
      <c r="X67" s="296"/>
      <c r="AB67" s="296"/>
      <c r="AF67" s="296"/>
      <c r="AJ67" s="296"/>
    </row>
    <row r="68" spans="4:36" x14ac:dyDescent="0.25">
      <c r="D68" s="296"/>
      <c r="H68" s="296"/>
      <c r="L68" s="296"/>
      <c r="P68" s="296"/>
      <c r="T68" s="296"/>
      <c r="X68" s="296"/>
      <c r="AB68" s="296"/>
      <c r="AF68" s="296"/>
      <c r="AJ68" s="296"/>
    </row>
    <row r="69" spans="4:36" x14ac:dyDescent="0.25">
      <c r="D69" s="296"/>
      <c r="H69" s="296"/>
      <c r="L69" s="296"/>
      <c r="P69" s="296"/>
      <c r="T69" s="296"/>
      <c r="X69" s="296"/>
      <c r="AB69" s="296"/>
      <c r="AF69" s="296"/>
      <c r="AJ69" s="296"/>
    </row>
    <row r="70" spans="4:36" x14ac:dyDescent="0.25">
      <c r="D70" s="296"/>
      <c r="H70" s="296"/>
      <c r="L70" s="296"/>
      <c r="P70" s="296"/>
      <c r="T70" s="296"/>
      <c r="X70" s="296"/>
      <c r="AB70" s="296"/>
      <c r="AF70" s="296"/>
      <c r="AJ70" s="296"/>
    </row>
    <row r="71" spans="4:36" x14ac:dyDescent="0.25">
      <c r="D71" s="296"/>
      <c r="H71" s="296"/>
      <c r="L71" s="296"/>
      <c r="P71" s="296"/>
      <c r="T71" s="296"/>
      <c r="X71" s="296"/>
      <c r="AB71" s="296"/>
      <c r="AF71" s="296"/>
      <c r="AJ71" s="296"/>
    </row>
    <row r="72" spans="4:36" x14ac:dyDescent="0.25">
      <c r="D72" s="296"/>
      <c r="H72" s="296"/>
      <c r="L72" s="296"/>
      <c r="P72" s="296"/>
      <c r="T72" s="296"/>
      <c r="X72" s="296"/>
      <c r="AB72" s="296"/>
      <c r="AF72" s="296"/>
      <c r="AJ72" s="296"/>
    </row>
    <row r="73" spans="4:36" x14ac:dyDescent="0.25">
      <c r="D73" s="296"/>
      <c r="H73" s="296"/>
      <c r="L73" s="296"/>
      <c r="P73" s="296"/>
      <c r="T73" s="296"/>
      <c r="X73" s="296"/>
      <c r="AB73" s="296"/>
      <c r="AF73" s="296"/>
      <c r="AJ73" s="296"/>
    </row>
    <row r="74" spans="4:36" x14ac:dyDescent="0.25">
      <c r="D74" s="296"/>
      <c r="H74" s="296"/>
      <c r="L74" s="296"/>
      <c r="P74" s="296"/>
      <c r="T74" s="296"/>
      <c r="X74" s="296"/>
      <c r="AB74" s="296"/>
      <c r="AF74" s="296"/>
      <c r="AJ74" s="296"/>
    </row>
    <row r="75" spans="4:36" x14ac:dyDescent="0.25">
      <c r="D75" s="296"/>
      <c r="H75" s="296"/>
      <c r="L75" s="296"/>
      <c r="P75" s="296"/>
      <c r="T75" s="296"/>
      <c r="X75" s="296"/>
      <c r="AB75" s="296"/>
      <c r="AF75" s="296"/>
      <c r="AJ75" s="296"/>
    </row>
    <row r="76" spans="4:36" x14ac:dyDescent="0.25">
      <c r="D76" s="296"/>
      <c r="H76" s="296"/>
      <c r="L76" s="296"/>
      <c r="P76" s="296"/>
      <c r="T76" s="296"/>
      <c r="X76" s="296"/>
      <c r="AB76" s="296"/>
      <c r="AF76" s="296"/>
      <c r="AJ76" s="296"/>
    </row>
    <row r="77" spans="4:36" x14ac:dyDescent="0.25">
      <c r="D77" s="296"/>
      <c r="H77" s="296"/>
      <c r="L77" s="296"/>
      <c r="P77" s="296"/>
      <c r="T77" s="296"/>
      <c r="X77" s="296"/>
      <c r="AB77" s="296"/>
      <c r="AF77" s="296"/>
      <c r="AJ77" s="296"/>
    </row>
    <row r="78" spans="4:36" x14ac:dyDescent="0.25">
      <c r="D78" s="296"/>
      <c r="H78" s="296"/>
      <c r="L78" s="296"/>
      <c r="P78" s="296"/>
      <c r="T78" s="296"/>
      <c r="X78" s="296"/>
      <c r="AB78" s="296"/>
      <c r="AF78" s="296"/>
      <c r="AJ78" s="296"/>
    </row>
    <row r="79" spans="4:36" x14ac:dyDescent="0.25">
      <c r="D79" s="296"/>
      <c r="H79" s="296"/>
      <c r="L79" s="296"/>
      <c r="P79" s="296"/>
      <c r="T79" s="296"/>
      <c r="X79" s="296"/>
      <c r="AB79" s="296"/>
      <c r="AF79" s="296"/>
      <c r="AJ79" s="296"/>
    </row>
    <row r="80" spans="4:36" x14ac:dyDescent="0.25">
      <c r="D80" s="296"/>
      <c r="H80" s="296"/>
      <c r="L80" s="296"/>
      <c r="P80" s="296"/>
      <c r="T80" s="296"/>
      <c r="X80" s="296"/>
      <c r="AB80" s="296"/>
      <c r="AF80" s="296"/>
      <c r="AJ80" s="296"/>
    </row>
    <row r="81" spans="4:36" x14ac:dyDescent="0.25">
      <c r="D81" s="296"/>
      <c r="H81" s="296"/>
      <c r="L81" s="296"/>
      <c r="P81" s="296"/>
      <c r="T81" s="296"/>
      <c r="X81" s="296"/>
      <c r="AB81" s="296"/>
      <c r="AF81" s="296"/>
      <c r="AJ81" s="296"/>
    </row>
    <row r="82" spans="4:36" x14ac:dyDescent="0.25">
      <c r="D82" s="296"/>
      <c r="H82" s="296"/>
      <c r="L82" s="296"/>
      <c r="P82" s="296"/>
      <c r="T82" s="296"/>
      <c r="X82" s="296"/>
      <c r="AB82" s="296"/>
      <c r="AF82" s="296"/>
      <c r="AJ82" s="296"/>
    </row>
    <row r="83" spans="4:36" x14ac:dyDescent="0.25">
      <c r="D83" s="296"/>
      <c r="H83" s="296"/>
      <c r="L83" s="296"/>
      <c r="P83" s="296"/>
      <c r="T83" s="296"/>
      <c r="X83" s="296"/>
      <c r="AB83" s="296"/>
      <c r="AF83" s="296"/>
      <c r="AJ83" s="296"/>
    </row>
    <row r="84" spans="4:36" x14ac:dyDescent="0.25">
      <c r="D84" s="296"/>
      <c r="H84" s="296"/>
      <c r="L84" s="296"/>
      <c r="P84" s="296"/>
      <c r="T84" s="296"/>
      <c r="X84" s="296"/>
      <c r="AB84" s="296"/>
      <c r="AF84" s="296"/>
      <c r="AJ84" s="296"/>
    </row>
    <row r="85" spans="4:36" x14ac:dyDescent="0.25">
      <c r="D85" s="296"/>
      <c r="H85" s="296"/>
      <c r="L85" s="296"/>
      <c r="P85" s="296"/>
      <c r="T85" s="296"/>
      <c r="X85" s="296"/>
      <c r="AB85" s="296"/>
      <c r="AF85" s="296"/>
      <c r="AJ85" s="296"/>
    </row>
    <row r="86" spans="4:36" x14ac:dyDescent="0.25">
      <c r="D86" s="296"/>
      <c r="H86" s="296"/>
      <c r="L86" s="296"/>
      <c r="P86" s="296"/>
      <c r="T86" s="296"/>
      <c r="X86" s="296"/>
      <c r="AB86" s="296"/>
      <c r="AF86" s="296"/>
      <c r="AJ86" s="296"/>
    </row>
    <row r="87" spans="4:36" x14ac:dyDescent="0.25">
      <c r="D87" s="296"/>
      <c r="H87" s="296"/>
      <c r="L87" s="296"/>
      <c r="P87" s="296"/>
      <c r="T87" s="296"/>
      <c r="X87" s="296"/>
      <c r="AB87" s="296"/>
      <c r="AF87" s="296"/>
      <c r="AJ87" s="296"/>
    </row>
    <row r="88" spans="4:36" x14ac:dyDescent="0.25">
      <c r="D88" s="296"/>
      <c r="H88" s="296"/>
      <c r="L88" s="296"/>
      <c r="P88" s="296"/>
      <c r="T88" s="296"/>
      <c r="X88" s="296"/>
      <c r="AB88" s="296"/>
      <c r="AF88" s="296"/>
      <c r="AJ88" s="296"/>
    </row>
    <row r="89" spans="4:36" x14ac:dyDescent="0.25">
      <c r="D89" s="296"/>
      <c r="H89" s="296"/>
      <c r="L89" s="296"/>
      <c r="P89" s="296"/>
      <c r="T89" s="296"/>
      <c r="X89" s="296"/>
      <c r="AB89" s="296"/>
      <c r="AF89" s="296"/>
      <c r="AJ89" s="296"/>
    </row>
    <row r="90" spans="4:36" x14ac:dyDescent="0.25">
      <c r="D90" s="296"/>
      <c r="H90" s="296"/>
      <c r="L90" s="296"/>
      <c r="P90" s="296"/>
      <c r="T90" s="296"/>
      <c r="X90" s="296"/>
      <c r="AB90" s="296"/>
      <c r="AF90" s="296"/>
      <c r="AJ90" s="296"/>
    </row>
    <row r="91" spans="4:36" x14ac:dyDescent="0.25">
      <c r="D91" s="296"/>
      <c r="H91" s="296"/>
      <c r="L91" s="296"/>
      <c r="P91" s="296"/>
      <c r="T91" s="296"/>
      <c r="X91" s="296"/>
      <c r="AB91" s="296"/>
      <c r="AF91" s="296"/>
      <c r="AJ91" s="296"/>
    </row>
    <row r="92" spans="4:36" x14ac:dyDescent="0.25">
      <c r="D92" s="296"/>
      <c r="H92" s="296"/>
      <c r="L92" s="296"/>
      <c r="P92" s="296"/>
      <c r="T92" s="296"/>
      <c r="X92" s="296"/>
      <c r="AB92" s="296"/>
      <c r="AF92" s="296"/>
      <c r="AJ92" s="296"/>
    </row>
    <row r="93" spans="4:36" x14ac:dyDescent="0.25">
      <c r="D93" s="296"/>
      <c r="H93" s="296"/>
      <c r="L93" s="296"/>
      <c r="P93" s="296"/>
      <c r="T93" s="296"/>
      <c r="X93" s="296"/>
      <c r="AB93" s="296"/>
      <c r="AF93" s="296"/>
      <c r="AJ93" s="296"/>
    </row>
    <row r="94" spans="4:36" x14ac:dyDescent="0.25">
      <c r="D94" s="296"/>
      <c r="H94" s="296"/>
      <c r="L94" s="296"/>
      <c r="P94" s="296"/>
      <c r="T94" s="296"/>
      <c r="X94" s="296"/>
      <c r="AB94" s="296"/>
      <c r="AF94" s="296"/>
      <c r="AJ94" s="296"/>
    </row>
    <row r="95" spans="4:36" x14ac:dyDescent="0.25">
      <c r="D95" s="296"/>
      <c r="H95" s="296"/>
      <c r="L95" s="296"/>
      <c r="P95" s="296"/>
      <c r="T95" s="296"/>
      <c r="X95" s="296"/>
      <c r="AB95" s="296"/>
      <c r="AF95" s="296"/>
      <c r="AJ95" s="296"/>
    </row>
    <row r="96" spans="4:36" x14ac:dyDescent="0.25">
      <c r="D96" s="296"/>
      <c r="H96" s="296"/>
      <c r="L96" s="296"/>
      <c r="P96" s="296"/>
      <c r="T96" s="296"/>
      <c r="X96" s="296"/>
      <c r="AB96" s="296"/>
      <c r="AF96" s="296"/>
      <c r="AJ96" s="296"/>
    </row>
    <row r="97" spans="4:36" x14ac:dyDescent="0.25">
      <c r="D97" s="296"/>
      <c r="H97" s="296"/>
      <c r="L97" s="296"/>
      <c r="P97" s="296"/>
      <c r="T97" s="296"/>
      <c r="X97" s="296"/>
      <c r="AB97" s="296"/>
      <c r="AF97" s="296"/>
      <c r="AJ97" s="296"/>
    </row>
    <row r="98" spans="4:36" x14ac:dyDescent="0.25">
      <c r="D98" s="296"/>
      <c r="H98" s="296"/>
      <c r="L98" s="296"/>
      <c r="P98" s="296"/>
      <c r="T98" s="296"/>
      <c r="X98" s="296"/>
      <c r="AB98" s="296"/>
      <c r="AF98" s="296"/>
      <c r="AJ98" s="296"/>
    </row>
    <row r="99" spans="4:36" x14ac:dyDescent="0.25">
      <c r="D99" s="296"/>
      <c r="H99" s="296"/>
      <c r="L99" s="296"/>
      <c r="P99" s="296"/>
      <c r="T99" s="296"/>
      <c r="X99" s="296"/>
      <c r="AB99" s="296"/>
      <c r="AF99" s="296"/>
      <c r="AJ99" s="296"/>
    </row>
    <row r="100" spans="4:36" x14ac:dyDescent="0.25">
      <c r="D100" s="296"/>
      <c r="H100" s="296"/>
      <c r="L100" s="296"/>
      <c r="P100" s="296"/>
      <c r="T100" s="296"/>
      <c r="X100" s="296"/>
      <c r="AB100" s="296"/>
      <c r="AF100" s="296"/>
      <c r="AJ100" s="296"/>
    </row>
    <row r="101" spans="4:36" x14ac:dyDescent="0.25">
      <c r="D101" s="296"/>
      <c r="H101" s="296"/>
      <c r="L101" s="296"/>
      <c r="P101" s="296"/>
      <c r="T101" s="296"/>
      <c r="X101" s="296"/>
      <c r="AB101" s="296"/>
      <c r="AF101" s="296"/>
      <c r="AJ101" s="296"/>
    </row>
    <row r="102" spans="4:36" x14ac:dyDescent="0.25">
      <c r="D102" s="296"/>
      <c r="H102" s="296"/>
      <c r="L102" s="296"/>
      <c r="P102" s="296"/>
      <c r="T102" s="296"/>
      <c r="X102" s="296"/>
      <c r="AB102" s="296"/>
      <c r="AF102" s="296"/>
      <c r="AJ102" s="296"/>
    </row>
    <row r="103" spans="4:36" x14ac:dyDescent="0.25">
      <c r="D103" s="296"/>
      <c r="H103" s="296"/>
      <c r="L103" s="296"/>
      <c r="P103" s="296"/>
      <c r="T103" s="296"/>
      <c r="X103" s="296"/>
      <c r="AB103" s="296"/>
      <c r="AF103" s="296"/>
      <c r="AJ103" s="296"/>
    </row>
    <row r="104" spans="4:36" x14ac:dyDescent="0.25">
      <c r="D104" s="296"/>
      <c r="H104" s="296"/>
      <c r="L104" s="296"/>
      <c r="P104" s="296"/>
      <c r="T104" s="296"/>
      <c r="X104" s="296"/>
      <c r="AB104" s="296"/>
      <c r="AF104" s="296"/>
      <c r="AJ104" s="296"/>
    </row>
    <row r="105" spans="4:36" x14ac:dyDescent="0.25">
      <c r="D105" s="296"/>
      <c r="H105" s="296"/>
      <c r="L105" s="296"/>
      <c r="P105" s="296"/>
      <c r="T105" s="296"/>
      <c r="X105" s="296"/>
      <c r="AB105" s="296"/>
      <c r="AF105" s="296"/>
      <c r="AJ105" s="296"/>
    </row>
    <row r="106" spans="4:36" x14ac:dyDescent="0.25">
      <c r="D106" s="296"/>
      <c r="H106" s="296"/>
      <c r="L106" s="296"/>
      <c r="P106" s="296"/>
      <c r="T106" s="296"/>
      <c r="X106" s="296"/>
      <c r="AB106" s="296"/>
      <c r="AF106" s="296"/>
      <c r="AJ106" s="296"/>
    </row>
    <row r="107" spans="4:36" x14ac:dyDescent="0.25">
      <c r="D107" s="296"/>
      <c r="H107" s="296"/>
      <c r="L107" s="296"/>
      <c r="P107" s="296"/>
      <c r="T107" s="296"/>
      <c r="X107" s="296"/>
      <c r="AB107" s="296"/>
      <c r="AF107" s="296"/>
      <c r="AJ107" s="296"/>
    </row>
    <row r="108" spans="4:36" x14ac:dyDescent="0.25">
      <c r="D108" s="296"/>
      <c r="H108" s="296"/>
      <c r="L108" s="296"/>
      <c r="P108" s="296"/>
      <c r="T108" s="296"/>
      <c r="X108" s="296"/>
      <c r="AB108" s="296"/>
      <c r="AF108" s="296"/>
      <c r="AJ108" s="296"/>
    </row>
    <row r="109" spans="4:36" x14ac:dyDescent="0.25">
      <c r="D109" s="296"/>
      <c r="H109" s="296"/>
      <c r="L109" s="296"/>
      <c r="P109" s="296"/>
      <c r="T109" s="296"/>
      <c r="X109" s="296"/>
      <c r="AB109" s="296"/>
      <c r="AF109" s="296"/>
      <c r="AJ109" s="296"/>
    </row>
    <row r="110" spans="4:36" x14ac:dyDescent="0.25">
      <c r="D110" s="296"/>
      <c r="H110" s="296"/>
      <c r="L110" s="296"/>
      <c r="P110" s="296"/>
      <c r="T110" s="296"/>
      <c r="X110" s="296"/>
      <c r="AB110" s="296"/>
      <c r="AF110" s="296"/>
      <c r="AJ110" s="296"/>
    </row>
    <row r="111" spans="4:36" x14ac:dyDescent="0.25">
      <c r="D111" s="296"/>
      <c r="H111" s="296"/>
      <c r="L111" s="296"/>
      <c r="P111" s="296"/>
      <c r="T111" s="296"/>
      <c r="X111" s="296"/>
      <c r="AB111" s="296"/>
      <c r="AF111" s="296"/>
      <c r="AJ111" s="296"/>
    </row>
    <row r="112" spans="4:36" x14ac:dyDescent="0.25">
      <c r="D112" s="296"/>
      <c r="H112" s="296"/>
      <c r="L112" s="296"/>
      <c r="P112" s="296"/>
      <c r="T112" s="296"/>
      <c r="X112" s="296"/>
      <c r="AB112" s="296"/>
      <c r="AF112" s="296"/>
      <c r="AJ112" s="296"/>
    </row>
    <row r="113" spans="4:36" x14ac:dyDescent="0.25">
      <c r="D113" s="296"/>
      <c r="H113" s="296"/>
      <c r="L113" s="296"/>
      <c r="P113" s="296"/>
      <c r="T113" s="296"/>
      <c r="X113" s="296"/>
      <c r="AB113" s="296"/>
      <c r="AF113" s="296"/>
      <c r="AJ113" s="296"/>
    </row>
    <row r="114" spans="4:36" x14ac:dyDescent="0.25">
      <c r="D114" s="296"/>
      <c r="H114" s="296"/>
      <c r="L114" s="296"/>
      <c r="P114" s="296"/>
      <c r="T114" s="296"/>
      <c r="X114" s="296"/>
      <c r="AB114" s="296"/>
      <c r="AF114" s="296"/>
      <c r="AJ114" s="296"/>
    </row>
    <row r="115" spans="4:36" x14ac:dyDescent="0.25">
      <c r="D115" s="296"/>
      <c r="H115" s="296"/>
      <c r="L115" s="296"/>
      <c r="P115" s="296"/>
      <c r="T115" s="296"/>
      <c r="X115" s="296"/>
      <c r="AB115" s="296"/>
      <c r="AF115" s="296"/>
      <c r="AJ115" s="296"/>
    </row>
    <row r="116" spans="4:36" x14ac:dyDescent="0.25">
      <c r="D116" s="296"/>
      <c r="H116" s="296"/>
      <c r="L116" s="296"/>
      <c r="P116" s="296"/>
      <c r="T116" s="296"/>
      <c r="X116" s="296"/>
      <c r="AB116" s="296"/>
      <c r="AF116" s="296"/>
      <c r="AJ116" s="296"/>
    </row>
    <row r="117" spans="4:36" x14ac:dyDescent="0.25">
      <c r="D117" s="296"/>
      <c r="H117" s="296"/>
      <c r="L117" s="296"/>
      <c r="P117" s="296"/>
      <c r="T117" s="296"/>
      <c r="X117" s="296"/>
      <c r="AB117" s="296"/>
      <c r="AF117" s="296"/>
      <c r="AJ117" s="296"/>
    </row>
    <row r="118" spans="4:36" x14ac:dyDescent="0.25">
      <c r="D118" s="296"/>
      <c r="H118" s="296"/>
      <c r="L118" s="296"/>
      <c r="P118" s="296"/>
      <c r="T118" s="296"/>
      <c r="X118" s="296"/>
      <c r="AB118" s="296"/>
      <c r="AF118" s="296"/>
      <c r="AJ118" s="296"/>
    </row>
    <row r="119" spans="4:36" x14ac:dyDescent="0.25">
      <c r="D119" s="296"/>
      <c r="H119" s="296"/>
      <c r="L119" s="296"/>
      <c r="P119" s="296"/>
      <c r="T119" s="296"/>
      <c r="X119" s="296"/>
      <c r="AB119" s="296"/>
      <c r="AF119" s="296"/>
      <c r="AJ119" s="296"/>
    </row>
    <row r="120" spans="4:36" x14ac:dyDescent="0.25">
      <c r="D120" s="296"/>
      <c r="H120" s="296"/>
      <c r="L120" s="296"/>
      <c r="P120" s="296"/>
      <c r="T120" s="296"/>
      <c r="X120" s="296"/>
      <c r="AB120" s="296"/>
      <c r="AF120" s="296"/>
      <c r="AJ120" s="296"/>
    </row>
    <row r="121" spans="4:36" x14ac:dyDescent="0.25">
      <c r="D121" s="296"/>
      <c r="H121" s="296"/>
      <c r="L121" s="296"/>
      <c r="P121" s="296"/>
      <c r="T121" s="296"/>
      <c r="X121" s="296"/>
      <c r="AB121" s="296"/>
      <c r="AF121" s="296"/>
      <c r="AJ121" s="296"/>
    </row>
    <row r="122" spans="4:36" x14ac:dyDescent="0.25">
      <c r="D122" s="296"/>
      <c r="H122" s="296"/>
      <c r="L122" s="296"/>
      <c r="P122" s="296"/>
      <c r="T122" s="296"/>
      <c r="X122" s="296"/>
      <c r="AB122" s="296"/>
      <c r="AF122" s="296"/>
      <c r="AJ122" s="296"/>
    </row>
    <row r="123" spans="4:36" x14ac:dyDescent="0.25">
      <c r="D123" s="296"/>
      <c r="H123" s="296"/>
      <c r="L123" s="296"/>
      <c r="P123" s="296"/>
      <c r="T123" s="296"/>
      <c r="X123" s="296"/>
      <c r="AB123" s="296"/>
      <c r="AF123" s="296"/>
      <c r="AJ123" s="296"/>
    </row>
    <row r="124" spans="4:36" x14ac:dyDescent="0.25">
      <c r="D124" s="296"/>
      <c r="H124" s="296"/>
      <c r="L124" s="296"/>
      <c r="P124" s="296"/>
      <c r="T124" s="296"/>
      <c r="X124" s="296"/>
      <c r="AB124" s="296"/>
      <c r="AF124" s="296"/>
      <c r="AJ124" s="296"/>
    </row>
    <row r="125" spans="4:36" x14ac:dyDescent="0.25">
      <c r="D125" s="296" t="s">
        <v>1128</v>
      </c>
      <c r="E125" s="287">
        <v>30.35</v>
      </c>
      <c r="F125" s="287">
        <v>25</v>
      </c>
      <c r="H125" s="296"/>
      <c r="L125" s="296"/>
      <c r="P125" s="296"/>
      <c r="T125" s="296"/>
      <c r="X125" s="296"/>
      <c r="AB125" s="296"/>
      <c r="AF125" s="296"/>
      <c r="AJ125" s="296"/>
    </row>
    <row r="126" spans="4:36" x14ac:dyDescent="0.25">
      <c r="D126" s="296"/>
      <c r="H126" s="296"/>
      <c r="L126" s="296"/>
      <c r="P126" s="296"/>
      <c r="T126" s="296"/>
      <c r="X126" s="296"/>
      <c r="AB126" s="296"/>
      <c r="AF126" s="296"/>
      <c r="AJ126" s="296"/>
    </row>
    <row r="127" spans="4:36" x14ac:dyDescent="0.25">
      <c r="D127" s="296"/>
      <c r="H127" s="296"/>
      <c r="L127" s="296"/>
      <c r="P127" s="296"/>
      <c r="T127" s="296"/>
      <c r="X127" s="296"/>
      <c r="AB127" s="296"/>
      <c r="AF127" s="296"/>
      <c r="AJ127" s="296"/>
    </row>
    <row r="128" spans="4:36" x14ac:dyDescent="0.25">
      <c r="D128" s="296"/>
      <c r="H128" s="296"/>
      <c r="L128" s="296"/>
      <c r="P128" s="296"/>
      <c r="T128" s="296"/>
      <c r="X128" s="296"/>
      <c r="AB128" s="296"/>
      <c r="AF128" s="296"/>
      <c r="AJ128" s="296"/>
    </row>
    <row r="129" spans="4:36" x14ac:dyDescent="0.25">
      <c r="D129" s="296"/>
      <c r="H129" s="296"/>
      <c r="L129" s="296"/>
      <c r="P129" s="296"/>
      <c r="T129" s="296"/>
      <c r="X129" s="296"/>
      <c r="AB129" s="296"/>
      <c r="AF129" s="296"/>
      <c r="AJ129" s="296"/>
    </row>
    <row r="130" spans="4:36" x14ac:dyDescent="0.25">
      <c r="D130" s="296"/>
      <c r="H130" s="296"/>
      <c r="L130" s="296"/>
      <c r="P130" s="296"/>
      <c r="T130" s="296"/>
      <c r="X130" s="296"/>
      <c r="AB130" s="296"/>
      <c r="AF130" s="296"/>
      <c r="AJ130" s="296"/>
    </row>
    <row r="131" spans="4:36" x14ac:dyDescent="0.25">
      <c r="D131" s="296"/>
      <c r="H131" s="296"/>
      <c r="L131" s="296"/>
      <c r="P131" s="296"/>
      <c r="T131" s="296"/>
      <c r="X131" s="296"/>
      <c r="AB131" s="296"/>
      <c r="AF131" s="296"/>
      <c r="AJ131" s="296"/>
    </row>
    <row r="132" spans="4:36" x14ac:dyDescent="0.25">
      <c r="D132" s="296"/>
      <c r="H132" s="296"/>
      <c r="L132" s="296"/>
      <c r="P132" s="296"/>
      <c r="T132" s="296"/>
      <c r="X132" s="296"/>
      <c r="AB132" s="296"/>
      <c r="AF132" s="296"/>
      <c r="AJ132" s="296"/>
    </row>
    <row r="133" spans="4:36" x14ac:dyDescent="0.25">
      <c r="D133" s="296"/>
      <c r="H133" s="296"/>
      <c r="L133" s="296"/>
      <c r="P133" s="296"/>
      <c r="T133" s="296"/>
      <c r="X133" s="296"/>
      <c r="AB133" s="296"/>
      <c r="AF133" s="296"/>
      <c r="AJ133" s="296"/>
    </row>
    <row r="134" spans="4:36" x14ac:dyDescent="0.25">
      <c r="D134" s="296"/>
      <c r="H134" s="296"/>
      <c r="L134" s="296"/>
      <c r="P134" s="296"/>
      <c r="T134" s="296"/>
      <c r="X134" s="296"/>
      <c r="AB134" s="296"/>
      <c r="AF134" s="296"/>
      <c r="AJ134" s="296"/>
    </row>
    <row r="135" spans="4:36" x14ac:dyDescent="0.25">
      <c r="D135" s="296"/>
      <c r="H135" s="296"/>
      <c r="L135" s="296"/>
      <c r="P135" s="296"/>
      <c r="T135" s="296"/>
      <c r="X135" s="296"/>
      <c r="AB135" s="296"/>
      <c r="AF135" s="296"/>
      <c r="AJ135" s="296"/>
    </row>
    <row r="136" spans="4:36" x14ac:dyDescent="0.25">
      <c r="D136" s="296"/>
      <c r="H136" s="296"/>
      <c r="L136" s="296"/>
      <c r="P136" s="296"/>
      <c r="T136" s="296"/>
      <c r="X136" s="296"/>
      <c r="AB136" s="296"/>
      <c r="AF136" s="296"/>
      <c r="AJ136" s="296"/>
    </row>
    <row r="137" spans="4:36" x14ac:dyDescent="0.25">
      <c r="D137" s="296"/>
      <c r="H137" s="296"/>
      <c r="L137" s="296"/>
      <c r="P137" s="296"/>
      <c r="T137" s="296"/>
      <c r="X137" s="296"/>
      <c r="AB137" s="296"/>
      <c r="AF137" s="296"/>
      <c r="AJ137" s="296"/>
    </row>
    <row r="138" spans="4:36" x14ac:dyDescent="0.25">
      <c r="D138" s="296"/>
      <c r="H138" s="296"/>
      <c r="L138" s="296"/>
      <c r="P138" s="296"/>
      <c r="T138" s="296"/>
      <c r="X138" s="296"/>
      <c r="AB138" s="296"/>
      <c r="AF138" s="296"/>
      <c r="AJ138" s="296"/>
    </row>
    <row r="139" spans="4:36" x14ac:dyDescent="0.25">
      <c r="D139" s="296"/>
      <c r="H139" s="296"/>
      <c r="L139" s="296"/>
      <c r="P139" s="296"/>
      <c r="T139" s="296"/>
      <c r="X139" s="296"/>
      <c r="AB139" s="296"/>
      <c r="AF139" s="296"/>
      <c r="AJ139" s="296"/>
    </row>
    <row r="140" spans="4:36" x14ac:dyDescent="0.25">
      <c r="D140" s="296"/>
      <c r="H140" s="296"/>
      <c r="L140" s="296"/>
      <c r="P140" s="296"/>
      <c r="T140" s="296"/>
      <c r="X140" s="296"/>
      <c r="AB140" s="296"/>
      <c r="AF140" s="296"/>
      <c r="AJ140" s="296"/>
    </row>
    <row r="141" spans="4:36" x14ac:dyDescent="0.25">
      <c r="D141" s="296"/>
      <c r="H141" s="296"/>
      <c r="L141" s="296"/>
      <c r="P141" s="296"/>
      <c r="T141" s="296"/>
      <c r="X141" s="296"/>
      <c r="AB141" s="296"/>
      <c r="AF141" s="296"/>
      <c r="AJ141" s="296"/>
    </row>
    <row r="142" spans="4:36" x14ac:dyDescent="0.25">
      <c r="D142" s="296"/>
      <c r="H142" s="296"/>
      <c r="L142" s="296"/>
      <c r="P142" s="296"/>
      <c r="T142" s="296"/>
      <c r="X142" s="296"/>
      <c r="AB142" s="296"/>
      <c r="AF142" s="296"/>
      <c r="AJ142" s="296"/>
    </row>
    <row r="143" spans="4:36" x14ac:dyDescent="0.25">
      <c r="D143" s="296"/>
      <c r="H143" s="296"/>
      <c r="L143" s="296"/>
      <c r="P143" s="296"/>
      <c r="T143" s="296"/>
      <c r="X143" s="296"/>
      <c r="AB143" s="296"/>
      <c r="AF143" s="296"/>
      <c r="AJ143" s="296"/>
    </row>
    <row r="144" spans="4:36" x14ac:dyDescent="0.25">
      <c r="D144" s="296"/>
      <c r="H144" s="296"/>
      <c r="L144" s="296"/>
      <c r="P144" s="296"/>
      <c r="T144" s="296"/>
      <c r="X144" s="296"/>
      <c r="AB144" s="296"/>
      <c r="AF144" s="296"/>
      <c r="AJ144" s="296"/>
    </row>
    <row r="145" spans="4:36" x14ac:dyDescent="0.25">
      <c r="D145" s="296"/>
      <c r="H145" s="296"/>
      <c r="L145" s="296"/>
      <c r="P145" s="296"/>
      <c r="T145" s="296"/>
      <c r="X145" s="296"/>
      <c r="AB145" s="296"/>
      <c r="AF145" s="296"/>
      <c r="AJ145" s="296"/>
    </row>
    <row r="146" spans="4:36" x14ac:dyDescent="0.25">
      <c r="D146" s="296"/>
      <c r="H146" s="296"/>
      <c r="L146" s="296"/>
      <c r="P146" s="296"/>
      <c r="T146" s="296"/>
      <c r="X146" s="296"/>
      <c r="AB146" s="296"/>
      <c r="AF146" s="296"/>
      <c r="AJ146" s="296"/>
    </row>
    <row r="147" spans="4:36" x14ac:dyDescent="0.25">
      <c r="D147" s="296"/>
      <c r="H147" s="296"/>
      <c r="L147" s="296"/>
      <c r="P147" s="296"/>
      <c r="T147" s="296"/>
      <c r="X147" s="296"/>
      <c r="AB147" s="296"/>
      <c r="AF147" s="296"/>
      <c r="AJ147" s="296"/>
    </row>
    <row r="148" spans="4:36" x14ac:dyDescent="0.25">
      <c r="D148" s="296"/>
      <c r="H148" s="296"/>
      <c r="L148" s="296"/>
      <c r="P148" s="296"/>
      <c r="T148" s="296"/>
      <c r="X148" s="296"/>
      <c r="AB148" s="296"/>
      <c r="AF148" s="296"/>
      <c r="AJ148" s="296"/>
    </row>
    <row r="149" spans="4:36" x14ac:dyDescent="0.25">
      <c r="D149" s="296"/>
      <c r="H149" s="296"/>
      <c r="L149" s="296"/>
      <c r="P149" s="296"/>
      <c r="T149" s="296"/>
      <c r="X149" s="296"/>
      <c r="AB149" s="296"/>
      <c r="AF149" s="296"/>
      <c r="AJ149" s="296"/>
    </row>
    <row r="150" spans="4:36" x14ac:dyDescent="0.25">
      <c r="D150" s="296"/>
      <c r="H150" s="296"/>
      <c r="L150" s="296"/>
      <c r="P150" s="296"/>
      <c r="T150" s="296"/>
      <c r="X150" s="296"/>
      <c r="AB150" s="296"/>
      <c r="AF150" s="296"/>
      <c r="AJ150" s="296"/>
    </row>
    <row r="151" spans="4:36" x14ac:dyDescent="0.25">
      <c r="D151" s="296"/>
      <c r="H151" s="296"/>
      <c r="L151" s="296"/>
      <c r="P151" s="296"/>
      <c r="T151" s="296"/>
      <c r="X151" s="296"/>
      <c r="AB151" s="296"/>
      <c r="AF151" s="296"/>
      <c r="AJ151" s="296"/>
    </row>
    <row r="152" spans="4:36" x14ac:dyDescent="0.25">
      <c r="D152" s="296"/>
      <c r="H152" s="296"/>
      <c r="L152" s="296"/>
      <c r="P152" s="296"/>
      <c r="T152" s="296"/>
      <c r="X152" s="296"/>
      <c r="AB152" s="296"/>
      <c r="AF152" s="296"/>
      <c r="AJ152" s="296"/>
    </row>
    <row r="153" spans="4:36" x14ac:dyDescent="0.25">
      <c r="D153" s="296"/>
      <c r="H153" s="296"/>
      <c r="L153" s="296"/>
      <c r="P153" s="296"/>
      <c r="T153" s="296"/>
      <c r="X153" s="296"/>
      <c r="AB153" s="296"/>
      <c r="AF153" s="296"/>
      <c r="AJ153" s="296"/>
    </row>
    <row r="154" spans="4:36" x14ac:dyDescent="0.25">
      <c r="D154" s="296"/>
      <c r="H154" s="296"/>
      <c r="L154" s="296"/>
      <c r="P154" s="296"/>
      <c r="T154" s="296"/>
      <c r="X154" s="296"/>
      <c r="AB154" s="296"/>
      <c r="AF154" s="296"/>
      <c r="AJ154" s="296"/>
    </row>
    <row r="155" spans="4:36" x14ac:dyDescent="0.25">
      <c r="D155" s="296"/>
      <c r="H155" s="296"/>
      <c r="L155" s="296"/>
      <c r="P155" s="296"/>
      <c r="T155" s="296"/>
      <c r="X155" s="296"/>
      <c r="AB155" s="296"/>
      <c r="AF155" s="296"/>
      <c r="AJ155" s="296"/>
    </row>
    <row r="156" spans="4:36" x14ac:dyDescent="0.25">
      <c r="D156" s="296"/>
      <c r="H156" s="296"/>
      <c r="L156" s="296"/>
      <c r="P156" s="296"/>
      <c r="T156" s="296"/>
      <c r="X156" s="296"/>
      <c r="AB156" s="296"/>
      <c r="AF156" s="296"/>
      <c r="AJ156" s="296"/>
    </row>
    <row r="157" spans="4:36" x14ac:dyDescent="0.25">
      <c r="D157" s="296"/>
      <c r="H157" s="296"/>
      <c r="L157" s="296"/>
      <c r="P157" s="296"/>
      <c r="T157" s="296"/>
      <c r="X157" s="296"/>
      <c r="AB157" s="296"/>
      <c r="AF157" s="296"/>
      <c r="AJ157" s="296"/>
    </row>
    <row r="158" spans="4:36" x14ac:dyDescent="0.25">
      <c r="D158" s="296"/>
      <c r="H158" s="296"/>
      <c r="L158" s="296"/>
      <c r="P158" s="296"/>
      <c r="T158" s="296"/>
      <c r="X158" s="296"/>
      <c r="AB158" s="296"/>
      <c r="AF158" s="296"/>
      <c r="AJ158" s="296"/>
    </row>
    <row r="159" spans="4:36" x14ac:dyDescent="0.25">
      <c r="D159" s="296"/>
      <c r="H159" s="296"/>
      <c r="L159" s="296"/>
      <c r="P159" s="296"/>
      <c r="T159" s="296"/>
      <c r="X159" s="296"/>
      <c r="AB159" s="296"/>
      <c r="AF159" s="296"/>
      <c r="AJ159" s="296"/>
    </row>
    <row r="160" spans="4:36" x14ac:dyDescent="0.25">
      <c r="D160" s="296"/>
      <c r="H160" s="296"/>
      <c r="L160" s="296"/>
      <c r="P160" s="296"/>
      <c r="T160" s="296"/>
      <c r="X160" s="296"/>
      <c r="AB160" s="296"/>
      <c r="AF160" s="296"/>
      <c r="AJ160" s="296"/>
    </row>
    <row r="161" spans="4:36" x14ac:dyDescent="0.25">
      <c r="D161" s="296"/>
      <c r="H161" s="296"/>
      <c r="L161" s="296"/>
      <c r="P161" s="296"/>
      <c r="T161" s="296"/>
      <c r="X161" s="296"/>
      <c r="AB161" s="296"/>
      <c r="AF161" s="296"/>
      <c r="AJ161" s="296"/>
    </row>
    <row r="162" spans="4:36" x14ac:dyDescent="0.25">
      <c r="D162" s="296"/>
      <c r="H162" s="296"/>
      <c r="L162" s="296"/>
      <c r="P162" s="296"/>
      <c r="T162" s="296"/>
      <c r="X162" s="296"/>
      <c r="AB162" s="296"/>
      <c r="AF162" s="296"/>
      <c r="AJ162" s="296"/>
    </row>
    <row r="163" spans="4:36" x14ac:dyDescent="0.25">
      <c r="D163" s="296"/>
      <c r="H163" s="296"/>
      <c r="L163" s="296"/>
      <c r="P163" s="296"/>
      <c r="T163" s="296"/>
      <c r="X163" s="296"/>
      <c r="AB163" s="296"/>
      <c r="AF163" s="296"/>
      <c r="AJ163" s="296"/>
    </row>
    <row r="164" spans="4:36" x14ac:dyDescent="0.25">
      <c r="D164" s="296"/>
      <c r="H164" s="296"/>
      <c r="L164" s="296"/>
      <c r="P164" s="296"/>
      <c r="T164" s="296"/>
      <c r="X164" s="296"/>
      <c r="AB164" s="296"/>
      <c r="AF164" s="296"/>
      <c r="AJ164" s="296"/>
    </row>
    <row r="165" spans="4:36" x14ac:dyDescent="0.25">
      <c r="D165" s="296"/>
      <c r="H165" s="296"/>
      <c r="L165" s="296"/>
      <c r="P165" s="296"/>
      <c r="T165" s="296"/>
      <c r="X165" s="296"/>
      <c r="AB165" s="296"/>
      <c r="AF165" s="296"/>
      <c r="AJ165" s="296"/>
    </row>
    <row r="166" spans="4:36" x14ac:dyDescent="0.25">
      <c r="D166" s="296"/>
      <c r="H166" s="296"/>
      <c r="L166" s="296"/>
      <c r="P166" s="296"/>
      <c r="T166" s="296"/>
      <c r="X166" s="296"/>
      <c r="AB166" s="296"/>
      <c r="AF166" s="296"/>
      <c r="AJ166" s="296"/>
    </row>
    <row r="167" spans="4:36" x14ac:dyDescent="0.25">
      <c r="D167" s="296"/>
      <c r="H167" s="296"/>
      <c r="L167" s="296"/>
      <c r="P167" s="296"/>
      <c r="T167" s="296"/>
      <c r="X167" s="296"/>
      <c r="AB167" s="296"/>
      <c r="AF167" s="296"/>
      <c r="AJ167" s="296"/>
    </row>
    <row r="168" spans="4:36" x14ac:dyDescent="0.25">
      <c r="D168" s="296"/>
      <c r="H168" s="296"/>
      <c r="L168" s="296"/>
      <c r="P168" s="296"/>
      <c r="T168" s="296"/>
      <c r="X168" s="296"/>
      <c r="AB168" s="296"/>
      <c r="AF168" s="296"/>
      <c r="AJ168" s="296"/>
    </row>
    <row r="169" spans="4:36" x14ac:dyDescent="0.25">
      <c r="D169" s="296"/>
      <c r="H169" s="296"/>
      <c r="L169" s="296"/>
      <c r="P169" s="296"/>
      <c r="T169" s="296"/>
      <c r="X169" s="296"/>
      <c r="AB169" s="296"/>
      <c r="AF169" s="296"/>
      <c r="AJ169" s="296"/>
    </row>
    <row r="170" spans="4:36" x14ac:dyDescent="0.25">
      <c r="D170" s="296"/>
      <c r="H170" s="296"/>
      <c r="L170" s="296"/>
      <c r="P170" s="296"/>
      <c r="T170" s="296"/>
      <c r="X170" s="296"/>
      <c r="AB170" s="296"/>
      <c r="AF170" s="296"/>
      <c r="AJ170" s="296"/>
    </row>
    <row r="171" spans="4:36" x14ac:dyDescent="0.25">
      <c r="D171" s="296"/>
      <c r="H171" s="296"/>
      <c r="L171" s="296"/>
      <c r="P171" s="296"/>
      <c r="T171" s="296"/>
      <c r="X171" s="296"/>
      <c r="AB171" s="296"/>
      <c r="AF171" s="296"/>
      <c r="AJ171" s="296"/>
    </row>
    <row r="172" spans="4:36" x14ac:dyDescent="0.25">
      <c r="D172" s="296"/>
      <c r="H172" s="296"/>
      <c r="L172" s="296"/>
      <c r="P172" s="296"/>
      <c r="T172" s="296"/>
      <c r="X172" s="296"/>
      <c r="AB172" s="296"/>
      <c r="AF172" s="296"/>
      <c r="AJ172" s="296"/>
    </row>
    <row r="173" spans="4:36" x14ac:dyDescent="0.25">
      <c r="D173" s="296"/>
      <c r="H173" s="296"/>
      <c r="L173" s="296"/>
      <c r="P173" s="296"/>
      <c r="T173" s="296"/>
      <c r="X173" s="296"/>
      <c r="AB173" s="296"/>
      <c r="AF173" s="296"/>
      <c r="AJ173" s="296"/>
    </row>
    <row r="174" spans="4:36" x14ac:dyDescent="0.25">
      <c r="D174" s="296"/>
      <c r="H174" s="296"/>
      <c r="L174" s="296"/>
      <c r="P174" s="296"/>
      <c r="T174" s="296"/>
      <c r="X174" s="296"/>
      <c r="AB174" s="296"/>
      <c r="AF174" s="296"/>
      <c r="AJ174" s="296"/>
    </row>
    <row r="175" spans="4:36" x14ac:dyDescent="0.25">
      <c r="D175" s="296"/>
      <c r="H175" s="296"/>
      <c r="L175" s="296"/>
      <c r="P175" s="296"/>
      <c r="T175" s="296"/>
      <c r="X175" s="296"/>
      <c r="AB175" s="296"/>
      <c r="AF175" s="296"/>
      <c r="AJ175" s="296"/>
    </row>
    <row r="176" spans="4:36" x14ac:dyDescent="0.25">
      <c r="D176" s="296"/>
      <c r="H176" s="296"/>
      <c r="L176" s="296"/>
      <c r="P176" s="296"/>
      <c r="T176" s="296"/>
      <c r="X176" s="296"/>
      <c r="AB176" s="296"/>
      <c r="AF176" s="296"/>
      <c r="AJ176" s="296"/>
    </row>
    <row r="177" spans="4:36" x14ac:dyDescent="0.25">
      <c r="D177" s="296"/>
      <c r="H177" s="296"/>
      <c r="L177" s="296"/>
      <c r="P177" s="296"/>
      <c r="T177" s="296"/>
      <c r="X177" s="296"/>
      <c r="AB177" s="296"/>
      <c r="AF177" s="296"/>
      <c r="AJ177" s="296"/>
    </row>
    <row r="178" spans="4:36" x14ac:dyDescent="0.25">
      <c r="D178" s="296"/>
      <c r="H178" s="296"/>
      <c r="L178" s="296"/>
      <c r="P178" s="296"/>
      <c r="T178" s="296"/>
      <c r="X178" s="296"/>
      <c r="AB178" s="296"/>
      <c r="AF178" s="296"/>
      <c r="AJ178" s="296"/>
    </row>
    <row r="179" spans="4:36" x14ac:dyDescent="0.25">
      <c r="D179" s="296"/>
      <c r="H179" s="296"/>
      <c r="L179" s="296"/>
      <c r="P179" s="296"/>
      <c r="T179" s="296"/>
      <c r="X179" s="296"/>
      <c r="AB179" s="296"/>
      <c r="AF179" s="296"/>
      <c r="AJ179" s="296"/>
    </row>
    <row r="180" spans="4:36" x14ac:dyDescent="0.25">
      <c r="D180" s="296"/>
      <c r="H180" s="296"/>
      <c r="L180" s="296"/>
      <c r="P180" s="296"/>
      <c r="T180" s="296"/>
      <c r="X180" s="296"/>
      <c r="AB180" s="296"/>
      <c r="AF180" s="296"/>
      <c r="AJ180" s="296"/>
    </row>
    <row r="181" spans="4:36" x14ac:dyDescent="0.25">
      <c r="D181" s="296"/>
      <c r="H181" s="296"/>
      <c r="L181" s="296"/>
      <c r="P181" s="296"/>
      <c r="T181" s="296"/>
      <c r="X181" s="296"/>
      <c r="AB181" s="296"/>
      <c r="AF181" s="296"/>
      <c r="AJ181" s="296"/>
    </row>
    <row r="182" spans="4:36" x14ac:dyDescent="0.25">
      <c r="D182" s="296"/>
      <c r="H182" s="296"/>
      <c r="L182" s="296"/>
      <c r="P182" s="296"/>
      <c r="T182" s="296"/>
      <c r="X182" s="296"/>
      <c r="AB182" s="296"/>
      <c r="AF182" s="296"/>
      <c r="AJ182" s="296"/>
    </row>
    <row r="183" spans="4:36" x14ac:dyDescent="0.25">
      <c r="D183" s="296"/>
      <c r="H183" s="296"/>
      <c r="L183" s="296"/>
      <c r="P183" s="296"/>
      <c r="T183" s="296"/>
      <c r="X183" s="296"/>
      <c r="AB183" s="296"/>
      <c r="AF183" s="296"/>
      <c r="AJ183" s="296"/>
    </row>
    <row r="184" spans="4:36" x14ac:dyDescent="0.25">
      <c r="D184" s="296"/>
      <c r="H184" s="296"/>
      <c r="L184" s="296"/>
      <c r="P184" s="296"/>
      <c r="T184" s="296"/>
      <c r="X184" s="296"/>
      <c r="AB184" s="296"/>
      <c r="AF184" s="296"/>
      <c r="AJ184" s="296"/>
    </row>
    <row r="185" spans="4:36" x14ac:dyDescent="0.25">
      <c r="D185" s="296"/>
      <c r="H185" s="296"/>
      <c r="L185" s="296"/>
      <c r="P185" s="296"/>
      <c r="T185" s="296"/>
      <c r="X185" s="296"/>
      <c r="AB185" s="296"/>
      <c r="AF185" s="296"/>
      <c r="AJ185" s="296"/>
    </row>
    <row r="186" spans="4:36" x14ac:dyDescent="0.25">
      <c r="D186" s="296"/>
      <c r="H186" s="296"/>
      <c r="L186" s="296"/>
      <c r="P186" s="296"/>
      <c r="T186" s="296"/>
      <c r="X186" s="296"/>
      <c r="AB186" s="296"/>
      <c r="AF186" s="296"/>
      <c r="AJ186" s="296"/>
    </row>
    <row r="187" spans="4:36" x14ac:dyDescent="0.25">
      <c r="D187" s="296"/>
      <c r="H187" s="296"/>
      <c r="L187" s="296"/>
      <c r="P187" s="296"/>
      <c r="T187" s="296"/>
      <c r="X187" s="296"/>
      <c r="AB187" s="296"/>
      <c r="AF187" s="296"/>
      <c r="AJ187" s="296"/>
    </row>
    <row r="188" spans="4:36" x14ac:dyDescent="0.25">
      <c r="D188" s="296"/>
      <c r="H188" s="296"/>
      <c r="L188" s="296"/>
      <c r="P188" s="296"/>
      <c r="T188" s="296"/>
      <c r="X188" s="296"/>
      <c r="AB188" s="296"/>
      <c r="AF188" s="296"/>
      <c r="AJ188" s="296"/>
    </row>
    <row r="189" spans="4:36" x14ac:dyDescent="0.25">
      <c r="D189" s="296"/>
      <c r="H189" s="296"/>
      <c r="L189" s="296"/>
      <c r="P189" s="296"/>
      <c r="T189" s="296"/>
      <c r="X189" s="296"/>
      <c r="AB189" s="296"/>
      <c r="AF189" s="296"/>
      <c r="AJ189" s="296"/>
    </row>
    <row r="190" spans="4:36" x14ac:dyDescent="0.25">
      <c r="D190" s="296"/>
      <c r="H190" s="296"/>
      <c r="L190" s="296"/>
      <c r="P190" s="296"/>
      <c r="T190" s="296"/>
      <c r="X190" s="296"/>
      <c r="AB190" s="296"/>
      <c r="AF190" s="296"/>
      <c r="AJ190" s="296"/>
    </row>
    <row r="191" spans="4:36" x14ac:dyDescent="0.25">
      <c r="D191" s="296"/>
      <c r="H191" s="296"/>
      <c r="L191" s="296"/>
      <c r="P191" s="296"/>
      <c r="T191" s="296"/>
      <c r="X191" s="296"/>
      <c r="AB191" s="296"/>
      <c r="AF191" s="296"/>
      <c r="AJ191" s="296"/>
    </row>
    <row r="192" spans="4:36" x14ac:dyDescent="0.25">
      <c r="D192" s="296"/>
      <c r="H192" s="296"/>
      <c r="L192" s="296"/>
      <c r="P192" s="296"/>
      <c r="T192" s="296"/>
      <c r="X192" s="296"/>
      <c r="AB192" s="296"/>
      <c r="AF192" s="296"/>
      <c r="AJ192" s="296"/>
    </row>
    <row r="193" spans="4:36" x14ac:dyDescent="0.25">
      <c r="D193" s="296"/>
      <c r="H193" s="296"/>
      <c r="L193" s="296"/>
      <c r="P193" s="296"/>
      <c r="T193" s="296"/>
      <c r="X193" s="296"/>
      <c r="AB193" s="296"/>
      <c r="AF193" s="296"/>
      <c r="AJ193" s="296"/>
    </row>
    <row r="194" spans="4:36" x14ac:dyDescent="0.25">
      <c r="D194" s="296"/>
      <c r="H194" s="296"/>
      <c r="L194" s="296"/>
      <c r="P194" s="296"/>
      <c r="T194" s="296"/>
      <c r="X194" s="296"/>
      <c r="AB194" s="296"/>
      <c r="AF194" s="296"/>
      <c r="AJ194" s="296"/>
    </row>
    <row r="195" spans="4:36" x14ac:dyDescent="0.25">
      <c r="D195" s="296"/>
      <c r="H195" s="296"/>
      <c r="L195" s="296"/>
      <c r="P195" s="296"/>
      <c r="T195" s="296"/>
      <c r="X195" s="296"/>
      <c r="AB195" s="296"/>
      <c r="AF195" s="296"/>
      <c r="AJ195" s="296"/>
    </row>
    <row r="196" spans="4:36" x14ac:dyDescent="0.25">
      <c r="D196" s="296"/>
      <c r="H196" s="296"/>
      <c r="L196" s="296"/>
      <c r="P196" s="296"/>
      <c r="T196" s="296"/>
      <c r="X196" s="296"/>
      <c r="AB196" s="296"/>
      <c r="AF196" s="296"/>
      <c r="AJ196" s="296"/>
    </row>
    <row r="197" spans="4:36" x14ac:dyDescent="0.25">
      <c r="D197" s="296"/>
      <c r="H197" s="296"/>
      <c r="L197" s="296"/>
      <c r="P197" s="296"/>
      <c r="T197" s="296"/>
      <c r="X197" s="296"/>
      <c r="AB197" s="296"/>
      <c r="AF197" s="296"/>
      <c r="AJ197" s="296"/>
    </row>
    <row r="198" spans="4:36" x14ac:dyDescent="0.25">
      <c r="D198" s="296"/>
      <c r="H198" s="296"/>
      <c r="L198" s="296"/>
      <c r="P198" s="296"/>
      <c r="T198" s="296"/>
      <c r="X198" s="296"/>
      <c r="AB198" s="296"/>
      <c r="AF198" s="296"/>
      <c r="AJ198" s="296"/>
    </row>
    <row r="199" spans="4:36" x14ac:dyDescent="0.25">
      <c r="D199" s="296"/>
      <c r="H199" s="296"/>
      <c r="L199" s="296"/>
      <c r="P199" s="296"/>
      <c r="T199" s="296"/>
      <c r="X199" s="296"/>
      <c r="AB199" s="296"/>
      <c r="AF199" s="296"/>
      <c r="AJ199" s="296"/>
    </row>
    <row r="200" spans="4:36" x14ac:dyDescent="0.25">
      <c r="D200" s="296"/>
      <c r="H200" s="296"/>
      <c r="L200" s="296"/>
      <c r="P200" s="296"/>
      <c r="T200" s="296"/>
      <c r="X200" s="296"/>
      <c r="AB200" s="296"/>
      <c r="AF200" s="296"/>
      <c r="AJ200" s="296"/>
    </row>
    <row r="201" spans="4:36" x14ac:dyDescent="0.25">
      <c r="D201" s="296"/>
      <c r="H201" s="296"/>
      <c r="L201" s="296"/>
      <c r="P201" s="296"/>
      <c r="T201" s="296"/>
      <c r="X201" s="296"/>
      <c r="AB201" s="296"/>
      <c r="AF201" s="296"/>
      <c r="AJ201" s="296"/>
    </row>
    <row r="202" spans="4:36" x14ac:dyDescent="0.25">
      <c r="D202" s="296"/>
      <c r="H202" s="296"/>
      <c r="L202" s="296"/>
      <c r="P202" s="296"/>
      <c r="T202" s="296"/>
      <c r="X202" s="296"/>
      <c r="AB202" s="296"/>
      <c r="AF202" s="296"/>
      <c r="AJ202" s="296"/>
    </row>
    <row r="203" spans="4:36" x14ac:dyDescent="0.25">
      <c r="D203" s="296"/>
      <c r="H203" s="296"/>
      <c r="L203" s="296"/>
      <c r="P203" s="296"/>
      <c r="T203" s="296"/>
      <c r="X203" s="296"/>
      <c r="AB203" s="296"/>
      <c r="AF203" s="296"/>
      <c r="AJ203" s="296"/>
    </row>
    <row r="204" spans="4:36" x14ac:dyDescent="0.25">
      <c r="D204" s="296"/>
      <c r="H204" s="296"/>
      <c r="L204" s="296"/>
      <c r="P204" s="296"/>
      <c r="T204" s="296"/>
      <c r="X204" s="296"/>
      <c r="AB204" s="296"/>
      <c r="AF204" s="296"/>
      <c r="AJ204" s="296"/>
    </row>
    <row r="205" spans="4:36" x14ac:dyDescent="0.25">
      <c r="D205" s="296"/>
      <c r="H205" s="296"/>
      <c r="L205" s="296"/>
      <c r="P205" s="296"/>
      <c r="T205" s="296"/>
      <c r="X205" s="296"/>
      <c r="AB205" s="296"/>
      <c r="AF205" s="296"/>
      <c r="AJ205" s="296"/>
    </row>
    <row r="206" spans="4:36" x14ac:dyDescent="0.25">
      <c r="D206" s="296"/>
      <c r="H206" s="296"/>
      <c r="L206" s="296"/>
      <c r="P206" s="296"/>
      <c r="T206" s="296"/>
      <c r="X206" s="296"/>
      <c r="AB206" s="296"/>
      <c r="AF206" s="296"/>
      <c r="AJ206" s="296"/>
    </row>
    <row r="207" spans="4:36" x14ac:dyDescent="0.25">
      <c r="D207" s="296"/>
      <c r="H207" s="296"/>
      <c r="L207" s="296"/>
      <c r="P207" s="296"/>
      <c r="T207" s="296"/>
      <c r="X207" s="296"/>
      <c r="AB207" s="296"/>
      <c r="AF207" s="296"/>
      <c r="AJ207" s="296"/>
    </row>
    <row r="208" spans="4:36" x14ac:dyDescent="0.25">
      <c r="D208" s="296"/>
      <c r="H208" s="296"/>
      <c r="L208" s="296"/>
      <c r="P208" s="296"/>
      <c r="T208" s="296"/>
      <c r="X208" s="296"/>
      <c r="AB208" s="296"/>
      <c r="AF208" s="296"/>
      <c r="AJ208" s="296"/>
    </row>
    <row r="209" spans="4:36" x14ac:dyDescent="0.25">
      <c r="D209" s="296"/>
      <c r="H209" s="296"/>
      <c r="L209" s="296"/>
      <c r="P209" s="296"/>
      <c r="T209" s="296"/>
      <c r="X209" s="296"/>
      <c r="AB209" s="296"/>
      <c r="AF209" s="296"/>
      <c r="AJ209" s="296"/>
    </row>
    <row r="210" spans="4:36" x14ac:dyDescent="0.25">
      <c r="D210" s="296"/>
      <c r="H210" s="296"/>
      <c r="L210" s="296"/>
      <c r="P210" s="296"/>
      <c r="T210" s="296"/>
      <c r="X210" s="296"/>
      <c r="AB210" s="296"/>
      <c r="AF210" s="296"/>
      <c r="AJ210" s="296"/>
    </row>
    <row r="211" spans="4:36" x14ac:dyDescent="0.25">
      <c r="D211" s="296"/>
      <c r="H211" s="296"/>
      <c r="L211" s="296"/>
      <c r="P211" s="296"/>
      <c r="T211" s="296"/>
      <c r="X211" s="296"/>
      <c r="AB211" s="296"/>
      <c r="AF211" s="296"/>
      <c r="AJ211" s="296"/>
    </row>
    <row r="212" spans="4:36" x14ac:dyDescent="0.25">
      <c r="D212" s="296"/>
      <c r="H212" s="296"/>
      <c r="L212" s="296"/>
      <c r="P212" s="296"/>
      <c r="T212" s="296"/>
      <c r="X212" s="296"/>
      <c r="AB212" s="296"/>
      <c r="AF212" s="296"/>
      <c r="AJ212" s="296"/>
    </row>
    <row r="213" spans="4:36" x14ac:dyDescent="0.25">
      <c r="D213" s="296"/>
      <c r="H213" s="296"/>
      <c r="L213" s="296"/>
      <c r="P213" s="296"/>
      <c r="T213" s="296"/>
      <c r="X213" s="296"/>
      <c r="AB213" s="296"/>
      <c r="AF213" s="296"/>
      <c r="AJ213" s="296"/>
    </row>
    <row r="214" spans="4:36" x14ac:dyDescent="0.25">
      <c r="D214" s="296"/>
      <c r="H214" s="296"/>
      <c r="L214" s="296"/>
      <c r="P214" s="296"/>
      <c r="T214" s="296"/>
      <c r="X214" s="296"/>
      <c r="AB214" s="296"/>
      <c r="AF214" s="296"/>
      <c r="AJ214" s="296"/>
    </row>
    <row r="215" spans="4:36" x14ac:dyDescent="0.25">
      <c r="D215" s="296"/>
      <c r="H215" s="296"/>
      <c r="L215" s="296"/>
      <c r="P215" s="296"/>
      <c r="T215" s="296"/>
      <c r="X215" s="296"/>
      <c r="AB215" s="296"/>
      <c r="AF215" s="296"/>
      <c r="AJ215" s="296"/>
    </row>
    <row r="216" spans="4:36" x14ac:dyDescent="0.25">
      <c r="D216" s="296"/>
      <c r="H216" s="296"/>
      <c r="L216" s="296"/>
      <c r="P216" s="296"/>
      <c r="T216" s="296"/>
      <c r="X216" s="296"/>
      <c r="AB216" s="296"/>
      <c r="AF216" s="296"/>
      <c r="AJ216" s="296"/>
    </row>
    <row r="217" spans="4:36" x14ac:dyDescent="0.25">
      <c r="D217" s="296"/>
      <c r="H217" s="296"/>
      <c r="L217" s="296"/>
      <c r="P217" s="296"/>
      <c r="T217" s="296"/>
      <c r="X217" s="296"/>
      <c r="AB217" s="296"/>
      <c r="AF217" s="296"/>
      <c r="AJ217" s="296"/>
    </row>
    <row r="218" spans="4:36" x14ac:dyDescent="0.25">
      <c r="D218" s="296"/>
      <c r="H218" s="296"/>
      <c r="L218" s="296"/>
      <c r="P218" s="296"/>
      <c r="T218" s="296"/>
      <c r="X218" s="296"/>
      <c r="AB218" s="296"/>
      <c r="AF218" s="296"/>
      <c r="AJ218" s="296"/>
    </row>
    <row r="219" spans="4:36" x14ac:dyDescent="0.25">
      <c r="D219" s="296"/>
      <c r="H219" s="296"/>
      <c r="L219" s="296"/>
      <c r="P219" s="296"/>
      <c r="T219" s="296"/>
      <c r="X219" s="296"/>
      <c r="AB219" s="296"/>
      <c r="AF219" s="296"/>
      <c r="AJ219" s="296"/>
    </row>
    <row r="220" spans="4:36" x14ac:dyDescent="0.25">
      <c r="D220" s="296"/>
      <c r="H220" s="296"/>
      <c r="L220" s="296"/>
      <c r="P220" s="296"/>
      <c r="T220" s="296"/>
      <c r="X220" s="296"/>
      <c r="AB220" s="296"/>
      <c r="AF220" s="296"/>
      <c r="AJ220" s="296"/>
    </row>
    <row r="221" spans="4:36" x14ac:dyDescent="0.25">
      <c r="D221" s="296"/>
      <c r="H221" s="296"/>
      <c r="L221" s="296"/>
      <c r="P221" s="296"/>
      <c r="T221" s="296"/>
      <c r="X221" s="296"/>
      <c r="AB221" s="296"/>
      <c r="AF221" s="296"/>
      <c r="AJ221" s="296"/>
    </row>
    <row r="222" spans="4:36" x14ac:dyDescent="0.25">
      <c r="D222" s="296"/>
      <c r="H222" s="296"/>
      <c r="L222" s="296"/>
      <c r="P222" s="296"/>
      <c r="T222" s="296"/>
      <c r="X222" s="296"/>
      <c r="AB222" s="296"/>
      <c r="AF222" s="296"/>
      <c r="AJ222" s="296"/>
    </row>
    <row r="223" spans="4:36" x14ac:dyDescent="0.25">
      <c r="D223" s="296"/>
      <c r="H223" s="296"/>
      <c r="L223" s="296"/>
      <c r="P223" s="296"/>
      <c r="T223" s="296"/>
      <c r="X223" s="296"/>
      <c r="AB223" s="296"/>
      <c r="AF223" s="296"/>
      <c r="AJ223" s="296"/>
    </row>
    <row r="224" spans="4:36" x14ac:dyDescent="0.25">
      <c r="D224" s="296"/>
      <c r="H224" s="296"/>
      <c r="L224" s="296"/>
      <c r="P224" s="296"/>
      <c r="T224" s="296"/>
      <c r="X224" s="296"/>
      <c r="AB224" s="296"/>
      <c r="AF224" s="296"/>
      <c r="AJ224" s="296"/>
    </row>
    <row r="225" spans="4:36" x14ac:dyDescent="0.25">
      <c r="D225" s="296"/>
      <c r="H225" s="296"/>
      <c r="L225" s="296"/>
      <c r="P225" s="296"/>
      <c r="T225" s="296"/>
      <c r="X225" s="296"/>
      <c r="AB225" s="296"/>
      <c r="AF225" s="296"/>
      <c r="AJ225" s="296"/>
    </row>
    <row r="226" spans="4:36" x14ac:dyDescent="0.25">
      <c r="D226" s="296"/>
      <c r="H226" s="296"/>
      <c r="L226" s="296"/>
      <c r="P226" s="296"/>
      <c r="T226" s="296"/>
      <c r="X226" s="296"/>
      <c r="AB226" s="296"/>
      <c r="AF226" s="296"/>
      <c r="AJ226" s="296"/>
    </row>
    <row r="227" spans="4:36" x14ac:dyDescent="0.25">
      <c r="D227" s="296"/>
      <c r="H227" s="296"/>
      <c r="L227" s="296"/>
      <c r="P227" s="296"/>
      <c r="T227" s="296"/>
      <c r="X227" s="296"/>
      <c r="AB227" s="296"/>
      <c r="AF227" s="296"/>
      <c r="AJ227" s="296"/>
    </row>
    <row r="228" spans="4:36" x14ac:dyDescent="0.25">
      <c r="D228" s="296"/>
      <c r="H228" s="296"/>
      <c r="L228" s="296"/>
      <c r="P228" s="296"/>
      <c r="T228" s="296"/>
      <c r="X228" s="296"/>
      <c r="AB228" s="296"/>
      <c r="AF228" s="296"/>
      <c r="AJ228" s="296"/>
    </row>
    <row r="229" spans="4:36" x14ac:dyDescent="0.25">
      <c r="D229" s="296"/>
      <c r="H229" s="296"/>
      <c r="L229" s="296"/>
      <c r="P229" s="296"/>
      <c r="T229" s="296"/>
      <c r="X229" s="296"/>
      <c r="AB229" s="296"/>
      <c r="AF229" s="296"/>
      <c r="AJ229" s="296"/>
    </row>
    <row r="230" spans="4:36" x14ac:dyDescent="0.25">
      <c r="D230" s="296"/>
      <c r="H230" s="296"/>
      <c r="L230" s="296"/>
      <c r="P230" s="296"/>
      <c r="T230" s="296"/>
      <c r="X230" s="296"/>
      <c r="AB230" s="296"/>
      <c r="AF230" s="296"/>
      <c r="AJ230" s="296"/>
    </row>
    <row r="231" spans="4:36" x14ac:dyDescent="0.25">
      <c r="D231" s="296"/>
      <c r="H231" s="296"/>
      <c r="L231" s="296"/>
      <c r="P231" s="296"/>
      <c r="T231" s="296"/>
      <c r="X231" s="296"/>
      <c r="AB231" s="296"/>
      <c r="AF231" s="296"/>
      <c r="AJ231" s="296"/>
    </row>
    <row r="232" spans="4:36" x14ac:dyDescent="0.25">
      <c r="D232" s="296"/>
      <c r="H232" s="296"/>
      <c r="L232" s="296"/>
      <c r="P232" s="296"/>
      <c r="T232" s="296"/>
      <c r="X232" s="296"/>
      <c r="AB232" s="296"/>
      <c r="AF232" s="296"/>
      <c r="AJ232" s="296"/>
    </row>
    <row r="233" spans="4:36" x14ac:dyDescent="0.25">
      <c r="D233" s="296"/>
      <c r="H233" s="296"/>
      <c r="L233" s="296"/>
      <c r="P233" s="296"/>
      <c r="T233" s="296"/>
      <c r="X233" s="296"/>
      <c r="AB233" s="296"/>
      <c r="AF233" s="296"/>
      <c r="AJ233" s="296"/>
    </row>
    <row r="234" spans="4:36" x14ac:dyDescent="0.25">
      <c r="D234" s="296"/>
      <c r="H234" s="296"/>
      <c r="L234" s="296"/>
      <c r="P234" s="296"/>
      <c r="T234" s="296"/>
      <c r="X234" s="296"/>
      <c r="AB234" s="296"/>
      <c r="AF234" s="296"/>
      <c r="AJ234" s="296"/>
    </row>
    <row r="235" spans="4:36" x14ac:dyDescent="0.25">
      <c r="D235" s="296"/>
      <c r="H235" s="296"/>
      <c r="L235" s="296"/>
      <c r="P235" s="296"/>
      <c r="T235" s="296"/>
      <c r="X235" s="296"/>
      <c r="AB235" s="296"/>
      <c r="AF235" s="296"/>
      <c r="AJ235" s="296"/>
    </row>
    <row r="236" spans="4:36" x14ac:dyDescent="0.25">
      <c r="D236" s="296"/>
      <c r="H236" s="296"/>
      <c r="L236" s="296"/>
      <c r="P236" s="296"/>
      <c r="T236" s="296"/>
      <c r="X236" s="296"/>
      <c r="AB236" s="296"/>
      <c r="AF236" s="296"/>
      <c r="AJ236" s="296"/>
    </row>
    <row r="237" spans="4:36" x14ac:dyDescent="0.25">
      <c r="D237" s="296"/>
      <c r="H237" s="296"/>
      <c r="L237" s="296"/>
      <c r="P237" s="296"/>
      <c r="T237" s="296"/>
      <c r="X237" s="296"/>
      <c r="AB237" s="296"/>
      <c r="AF237" s="296"/>
      <c r="AJ237" s="296"/>
    </row>
    <row r="238" spans="4:36" x14ac:dyDescent="0.25">
      <c r="D238" s="296"/>
      <c r="H238" s="296"/>
      <c r="L238" s="296"/>
      <c r="P238" s="296"/>
      <c r="T238" s="296"/>
      <c r="X238" s="296"/>
      <c r="AB238" s="296"/>
      <c r="AF238" s="296"/>
      <c r="AJ238" s="296"/>
    </row>
    <row r="239" spans="4:36" x14ac:dyDescent="0.25">
      <c r="D239" s="296"/>
      <c r="H239" s="296"/>
      <c r="L239" s="296"/>
      <c r="P239" s="296"/>
      <c r="T239" s="296"/>
      <c r="X239" s="296"/>
      <c r="AB239" s="296"/>
      <c r="AF239" s="296"/>
      <c r="AJ239" s="296"/>
    </row>
    <row r="240" spans="4:36" x14ac:dyDescent="0.25">
      <c r="D240" s="296"/>
      <c r="H240" s="296"/>
      <c r="L240" s="296"/>
      <c r="P240" s="296"/>
      <c r="T240" s="296"/>
      <c r="X240" s="296"/>
      <c r="AB240" s="296"/>
      <c r="AF240" s="296"/>
      <c r="AJ240" s="296"/>
    </row>
    <row r="241" spans="4:36" x14ac:dyDescent="0.25">
      <c r="D241" s="296"/>
      <c r="H241" s="296"/>
      <c r="L241" s="296"/>
      <c r="P241" s="296"/>
      <c r="T241" s="296"/>
      <c r="X241" s="296"/>
      <c r="AB241" s="296"/>
      <c r="AF241" s="296"/>
      <c r="AJ241" s="296"/>
    </row>
    <row r="242" spans="4:36" x14ac:dyDescent="0.25">
      <c r="D242" s="296"/>
      <c r="H242" s="296"/>
      <c r="L242" s="296"/>
      <c r="P242" s="296"/>
      <c r="T242" s="296"/>
      <c r="X242" s="296"/>
      <c r="AB242" s="296"/>
      <c r="AF242" s="296"/>
      <c r="AJ242" s="296"/>
    </row>
    <row r="243" spans="4:36" x14ac:dyDescent="0.25">
      <c r="D243" s="296"/>
      <c r="H243" s="296"/>
      <c r="L243" s="296"/>
      <c r="P243" s="296"/>
      <c r="T243" s="296"/>
      <c r="X243" s="296"/>
      <c r="AB243" s="296"/>
      <c r="AF243" s="296"/>
      <c r="AJ243" s="296"/>
    </row>
    <row r="244" spans="4:36" x14ac:dyDescent="0.25">
      <c r="D244" s="296"/>
      <c r="H244" s="296"/>
      <c r="L244" s="296"/>
      <c r="P244" s="296"/>
      <c r="T244" s="296"/>
      <c r="X244" s="296"/>
      <c r="AB244" s="296"/>
      <c r="AF244" s="296"/>
      <c r="AJ244" s="296"/>
    </row>
    <row r="245" spans="4:36" x14ac:dyDescent="0.25">
      <c r="D245" s="296"/>
      <c r="H245" s="296"/>
      <c r="L245" s="296"/>
      <c r="P245" s="296"/>
      <c r="T245" s="296"/>
      <c r="X245" s="296"/>
      <c r="AB245" s="296"/>
      <c r="AF245" s="296"/>
      <c r="AJ245" s="296"/>
    </row>
    <row r="246" spans="4:36" x14ac:dyDescent="0.25">
      <c r="D246" s="296"/>
      <c r="H246" s="296"/>
      <c r="L246" s="296"/>
      <c r="P246" s="296"/>
      <c r="T246" s="296"/>
      <c r="X246" s="296"/>
      <c r="AB246" s="296"/>
      <c r="AF246" s="296"/>
      <c r="AJ246" s="296"/>
    </row>
    <row r="247" spans="4:36" x14ac:dyDescent="0.25">
      <c r="D247" s="296"/>
      <c r="H247" s="296"/>
      <c r="L247" s="296"/>
      <c r="P247" s="296"/>
      <c r="T247" s="296"/>
      <c r="X247" s="296"/>
      <c r="AB247" s="296"/>
      <c r="AF247" s="296"/>
      <c r="AJ247" s="296"/>
    </row>
    <row r="248" spans="4:36" x14ac:dyDescent="0.25">
      <c r="D248" s="296"/>
      <c r="H248" s="296"/>
      <c r="L248" s="296"/>
      <c r="P248" s="296"/>
      <c r="T248" s="296"/>
      <c r="X248" s="296"/>
      <c r="AB248" s="296"/>
      <c r="AF248" s="296"/>
      <c r="AJ248" s="296"/>
    </row>
    <row r="249" spans="4:36" x14ac:dyDescent="0.25">
      <c r="D249" s="296"/>
      <c r="H249" s="296"/>
      <c r="L249" s="296"/>
      <c r="P249" s="296"/>
      <c r="T249" s="296"/>
      <c r="X249" s="296"/>
      <c r="AB249" s="296"/>
      <c r="AF249" s="296"/>
      <c r="AJ249" s="296"/>
    </row>
    <row r="250" spans="4:36" x14ac:dyDescent="0.25">
      <c r="D250" s="296"/>
      <c r="H250" s="296"/>
      <c r="L250" s="296"/>
      <c r="P250" s="296"/>
      <c r="T250" s="296"/>
      <c r="X250" s="296"/>
      <c r="AB250" s="296"/>
      <c r="AF250" s="296"/>
      <c r="AJ250" s="296"/>
    </row>
    <row r="251" spans="4:36" x14ac:dyDescent="0.25">
      <c r="D251" s="296"/>
      <c r="H251" s="296"/>
      <c r="L251" s="296"/>
      <c r="P251" s="296"/>
      <c r="T251" s="296"/>
      <c r="X251" s="296"/>
      <c r="AB251" s="296"/>
      <c r="AF251" s="296"/>
      <c r="AJ251" s="296"/>
    </row>
    <row r="252" spans="4:36" x14ac:dyDescent="0.25">
      <c r="D252" s="296"/>
      <c r="H252" s="296"/>
      <c r="L252" s="296"/>
      <c r="P252" s="296"/>
      <c r="T252" s="296"/>
      <c r="X252" s="296"/>
      <c r="AB252" s="296"/>
      <c r="AF252" s="296"/>
      <c r="AJ252" s="296"/>
    </row>
    <row r="253" spans="4:36" x14ac:dyDescent="0.25">
      <c r="D253" s="296"/>
      <c r="H253" s="296"/>
      <c r="L253" s="296"/>
      <c r="P253" s="296"/>
      <c r="T253" s="296"/>
      <c r="X253" s="296"/>
      <c r="AB253" s="296"/>
      <c r="AF253" s="296"/>
      <c r="AJ253" s="296"/>
    </row>
    <row r="254" spans="4:36" x14ac:dyDescent="0.25">
      <c r="D254" s="296"/>
      <c r="H254" s="296"/>
      <c r="L254" s="296"/>
      <c r="P254" s="296"/>
      <c r="T254" s="296"/>
      <c r="X254" s="296"/>
      <c r="AB254" s="296"/>
      <c r="AF254" s="296"/>
      <c r="AJ254" s="296"/>
    </row>
    <row r="255" spans="4:36" x14ac:dyDescent="0.25">
      <c r="D255" s="296"/>
      <c r="H255" s="296"/>
      <c r="L255" s="296"/>
      <c r="P255" s="296"/>
      <c r="T255" s="296"/>
      <c r="X255" s="296"/>
      <c r="AB255" s="296"/>
      <c r="AF255" s="296"/>
      <c r="AJ255" s="296"/>
    </row>
    <row r="256" spans="4:36" x14ac:dyDescent="0.25">
      <c r="D256" s="296"/>
      <c r="H256" s="296"/>
      <c r="L256" s="296"/>
      <c r="P256" s="296"/>
      <c r="T256" s="296"/>
      <c r="X256" s="296"/>
      <c r="AB256" s="296"/>
      <c r="AF256" s="296"/>
      <c r="AJ256" s="296"/>
    </row>
    <row r="257" spans="4:36" x14ac:dyDescent="0.25">
      <c r="D257" s="296"/>
      <c r="H257" s="296"/>
      <c r="L257" s="296"/>
      <c r="P257" s="296"/>
      <c r="T257" s="296"/>
      <c r="X257" s="296"/>
      <c r="AB257" s="296"/>
      <c r="AF257" s="296"/>
      <c r="AJ257" s="296"/>
    </row>
    <row r="258" spans="4:36" x14ac:dyDescent="0.25">
      <c r="D258" s="296"/>
      <c r="H258" s="296"/>
      <c r="L258" s="296"/>
      <c r="P258" s="296"/>
      <c r="T258" s="296"/>
      <c r="X258" s="296"/>
      <c r="AB258" s="296"/>
      <c r="AF258" s="296"/>
      <c r="AJ258" s="296"/>
    </row>
    <row r="259" spans="4:36" x14ac:dyDescent="0.25">
      <c r="D259" s="296"/>
      <c r="H259" s="296"/>
      <c r="L259" s="296"/>
      <c r="P259" s="296"/>
      <c r="T259" s="296"/>
      <c r="X259" s="296"/>
      <c r="AB259" s="296"/>
      <c r="AF259" s="296"/>
      <c r="AJ259" s="296"/>
    </row>
    <row r="260" spans="4:36" x14ac:dyDescent="0.25">
      <c r="D260" s="296"/>
      <c r="H260" s="296"/>
      <c r="L260" s="296"/>
      <c r="P260" s="296"/>
      <c r="T260" s="296"/>
      <c r="X260" s="296"/>
      <c r="AB260" s="296"/>
      <c r="AF260" s="296"/>
      <c r="AJ260" s="296"/>
    </row>
    <row r="261" spans="4:36" x14ac:dyDescent="0.25">
      <c r="D261" s="296"/>
      <c r="H261" s="296"/>
      <c r="L261" s="296"/>
      <c r="P261" s="296"/>
      <c r="T261" s="296"/>
      <c r="X261" s="296"/>
      <c r="AB261" s="296"/>
      <c r="AF261" s="296"/>
      <c r="AJ261" s="296"/>
    </row>
    <row r="262" spans="4:36" x14ac:dyDescent="0.25">
      <c r="D262" s="296"/>
      <c r="H262" s="296"/>
      <c r="L262" s="296"/>
      <c r="P262" s="296"/>
      <c r="T262" s="296"/>
      <c r="X262" s="296"/>
      <c r="AB262" s="296"/>
      <c r="AF262" s="296"/>
      <c r="AJ262" s="296"/>
    </row>
    <row r="263" spans="4:36" x14ac:dyDescent="0.25">
      <c r="D263" s="296"/>
      <c r="H263" s="296"/>
      <c r="L263" s="296"/>
      <c r="P263" s="296"/>
      <c r="T263" s="296"/>
      <c r="X263" s="296"/>
      <c r="AB263" s="296"/>
      <c r="AF263" s="296"/>
      <c r="AJ263" s="296"/>
    </row>
    <row r="264" spans="4:36" x14ac:dyDescent="0.25">
      <c r="D264" s="296"/>
      <c r="H264" s="296"/>
      <c r="L264" s="296"/>
      <c r="P264" s="296"/>
      <c r="T264" s="296"/>
      <c r="X264" s="296"/>
      <c r="AB264" s="296"/>
      <c r="AF264" s="296"/>
      <c r="AJ264" s="296"/>
    </row>
    <row r="265" spans="4:36" x14ac:dyDescent="0.25">
      <c r="D265" s="296"/>
      <c r="H265" s="296"/>
      <c r="L265" s="296"/>
      <c r="P265" s="296"/>
      <c r="T265" s="296"/>
      <c r="X265" s="296"/>
      <c r="AB265" s="296"/>
      <c r="AF265" s="296"/>
      <c r="AJ265" s="296"/>
    </row>
    <row r="266" spans="4:36" x14ac:dyDescent="0.25">
      <c r="D266" s="296"/>
      <c r="H266" s="296"/>
      <c r="L266" s="296"/>
      <c r="P266" s="296"/>
      <c r="T266" s="296"/>
      <c r="X266" s="296"/>
      <c r="AB266" s="296"/>
      <c r="AF266" s="296"/>
      <c r="AJ266" s="296"/>
    </row>
    <row r="267" spans="4:36" x14ac:dyDescent="0.25">
      <c r="D267" s="296"/>
      <c r="H267" s="296"/>
      <c r="L267" s="296"/>
      <c r="P267" s="296"/>
      <c r="T267" s="296"/>
      <c r="X267" s="296"/>
      <c r="AB267" s="296"/>
      <c r="AF267" s="296"/>
      <c r="AJ267" s="296"/>
    </row>
    <row r="268" spans="4:36" x14ac:dyDescent="0.25">
      <c r="D268" s="296"/>
      <c r="H268" s="296"/>
      <c r="L268" s="296"/>
      <c r="P268" s="296"/>
      <c r="T268" s="296"/>
      <c r="X268" s="296"/>
      <c r="AB268" s="296"/>
      <c r="AF268" s="296"/>
      <c r="AJ268" s="296"/>
    </row>
    <row r="269" spans="4:36" x14ac:dyDescent="0.25">
      <c r="D269" s="296"/>
      <c r="H269" s="296"/>
      <c r="L269" s="296"/>
      <c r="P269" s="296"/>
      <c r="T269" s="296"/>
      <c r="X269" s="296"/>
      <c r="AB269" s="296"/>
      <c r="AF269" s="296"/>
      <c r="AJ269" s="296"/>
    </row>
    <row r="270" spans="4:36" x14ac:dyDescent="0.25">
      <c r="D270" s="296"/>
      <c r="H270" s="296"/>
      <c r="L270" s="296"/>
      <c r="P270" s="296"/>
      <c r="T270" s="296"/>
      <c r="X270" s="296"/>
      <c r="AB270" s="296"/>
      <c r="AF270" s="296"/>
      <c r="AJ270" s="296"/>
    </row>
    <row r="271" spans="4:36" x14ac:dyDescent="0.25">
      <c r="D271" s="296"/>
      <c r="H271" s="296"/>
      <c r="L271" s="296"/>
      <c r="P271" s="296"/>
      <c r="T271" s="296"/>
      <c r="X271" s="296"/>
      <c r="AB271" s="296"/>
      <c r="AF271" s="296"/>
      <c r="AJ271" s="296"/>
    </row>
    <row r="272" spans="4:36" x14ac:dyDescent="0.25">
      <c r="D272" s="296"/>
      <c r="H272" s="296"/>
      <c r="L272" s="296"/>
      <c r="P272" s="296"/>
      <c r="T272" s="296"/>
      <c r="X272" s="296"/>
      <c r="AB272" s="296"/>
      <c r="AF272" s="296"/>
      <c r="AJ272" s="296"/>
    </row>
    <row r="273" spans="4:36" x14ac:dyDescent="0.25">
      <c r="D273" s="296"/>
      <c r="H273" s="296"/>
      <c r="L273" s="296"/>
      <c r="P273" s="296"/>
      <c r="T273" s="296"/>
      <c r="X273" s="296"/>
      <c r="AB273" s="296"/>
      <c r="AF273" s="296"/>
      <c r="AJ273" s="296"/>
    </row>
    <row r="274" spans="4:36" x14ac:dyDescent="0.25">
      <c r="D274" s="296"/>
      <c r="H274" s="296"/>
      <c r="L274" s="296"/>
      <c r="P274" s="296"/>
      <c r="T274" s="296"/>
      <c r="X274" s="296"/>
      <c r="AB274" s="296"/>
      <c r="AF274" s="296"/>
      <c r="AJ274" s="296"/>
    </row>
    <row r="275" spans="4:36" x14ac:dyDescent="0.25">
      <c r="D275" s="296"/>
      <c r="H275" s="296"/>
      <c r="L275" s="296"/>
      <c r="P275" s="296"/>
      <c r="T275" s="296"/>
      <c r="X275" s="296"/>
      <c r="AB275" s="296"/>
      <c r="AF275" s="296"/>
      <c r="AJ275" s="296"/>
    </row>
    <row r="276" spans="4:36" x14ac:dyDescent="0.25">
      <c r="D276" s="296"/>
      <c r="H276" s="296"/>
      <c r="L276" s="296"/>
      <c r="P276" s="296"/>
      <c r="T276" s="296"/>
      <c r="X276" s="296"/>
      <c r="AB276" s="296"/>
      <c r="AF276" s="296"/>
      <c r="AJ276" s="296"/>
    </row>
    <row r="277" spans="4:36" x14ac:dyDescent="0.25">
      <c r="D277" s="296"/>
      <c r="H277" s="296"/>
      <c r="L277" s="296"/>
      <c r="P277" s="296"/>
      <c r="T277" s="296"/>
      <c r="X277" s="296"/>
      <c r="AB277" s="296"/>
      <c r="AF277" s="296"/>
      <c r="AJ277" s="296"/>
    </row>
    <row r="278" spans="4:36" x14ac:dyDescent="0.25">
      <c r="D278" s="296"/>
      <c r="H278" s="296"/>
      <c r="L278" s="296"/>
      <c r="P278" s="296"/>
      <c r="T278" s="296"/>
      <c r="X278" s="296"/>
      <c r="AB278" s="296"/>
      <c r="AF278" s="296"/>
      <c r="AJ278" s="296"/>
    </row>
    <row r="279" spans="4:36" x14ac:dyDescent="0.25">
      <c r="D279" s="296"/>
      <c r="H279" s="296"/>
      <c r="L279" s="296"/>
      <c r="P279" s="296"/>
      <c r="T279" s="296"/>
      <c r="X279" s="296"/>
      <c r="AB279" s="296"/>
      <c r="AF279" s="296"/>
      <c r="AJ279" s="296"/>
    </row>
    <row r="280" spans="4:36" x14ac:dyDescent="0.25">
      <c r="D280" s="296"/>
      <c r="H280" s="296"/>
      <c r="L280" s="296"/>
      <c r="P280" s="296"/>
      <c r="T280" s="296"/>
      <c r="X280" s="296"/>
      <c r="AB280" s="296"/>
      <c r="AF280" s="296"/>
      <c r="AJ280" s="296"/>
    </row>
    <row r="281" spans="4:36" x14ac:dyDescent="0.25">
      <c r="D281" s="296"/>
      <c r="H281" s="296"/>
      <c r="L281" s="296"/>
      <c r="P281" s="296"/>
      <c r="T281" s="296"/>
      <c r="X281" s="296"/>
      <c r="AB281" s="296"/>
      <c r="AF281" s="296"/>
      <c r="AJ281" s="296"/>
    </row>
    <row r="282" spans="4:36" x14ac:dyDescent="0.25">
      <c r="D282" s="296"/>
      <c r="H282" s="296"/>
      <c r="L282" s="296"/>
      <c r="P282" s="296"/>
      <c r="T282" s="296"/>
      <c r="X282" s="296"/>
      <c r="AB282" s="296"/>
      <c r="AF282" s="296"/>
      <c r="AJ282" s="296"/>
    </row>
    <row r="283" spans="4:36" x14ac:dyDescent="0.25">
      <c r="D283" s="296"/>
      <c r="H283" s="296"/>
      <c r="L283" s="296"/>
      <c r="P283" s="296"/>
      <c r="T283" s="296"/>
      <c r="X283" s="296"/>
      <c r="AB283" s="296"/>
      <c r="AF283" s="296"/>
      <c r="AJ283" s="296"/>
    </row>
    <row r="284" spans="4:36" x14ac:dyDescent="0.25">
      <c r="D284" s="296"/>
      <c r="H284" s="296"/>
      <c r="L284" s="296"/>
      <c r="P284" s="296"/>
      <c r="T284" s="296"/>
      <c r="X284" s="296"/>
      <c r="AB284" s="296"/>
      <c r="AF284" s="296"/>
      <c r="AJ284" s="296"/>
    </row>
    <row r="285" spans="4:36" x14ac:dyDescent="0.25">
      <c r="D285" s="296"/>
      <c r="H285" s="296"/>
      <c r="L285" s="296"/>
      <c r="P285" s="296"/>
      <c r="T285" s="296"/>
      <c r="X285" s="296"/>
      <c r="AB285" s="296"/>
      <c r="AF285" s="296"/>
      <c r="AJ285" s="296"/>
    </row>
    <row r="286" spans="4:36" x14ac:dyDescent="0.25">
      <c r="D286" s="296"/>
      <c r="H286" s="296"/>
      <c r="L286" s="296"/>
      <c r="P286" s="296"/>
      <c r="T286" s="296"/>
      <c r="X286" s="296"/>
      <c r="AB286" s="296"/>
      <c r="AF286" s="296"/>
      <c r="AJ286" s="296"/>
    </row>
    <row r="287" spans="4:36" x14ac:dyDescent="0.25">
      <c r="D287" s="296"/>
      <c r="H287" s="296"/>
      <c r="L287" s="296"/>
      <c r="P287" s="296"/>
      <c r="T287" s="296"/>
      <c r="X287" s="296"/>
      <c r="AB287" s="296"/>
      <c r="AF287" s="296"/>
      <c r="AJ287" s="296"/>
    </row>
    <row r="288" spans="4:36" x14ac:dyDescent="0.25">
      <c r="D288" s="296"/>
      <c r="H288" s="296"/>
      <c r="L288" s="296"/>
      <c r="P288" s="296"/>
      <c r="T288" s="296"/>
      <c r="X288" s="296"/>
      <c r="AB288" s="296"/>
      <c r="AF288" s="296"/>
      <c r="AJ288" s="296"/>
    </row>
    <row r="289" spans="4:36" x14ac:dyDescent="0.25">
      <c r="D289" s="296"/>
      <c r="H289" s="296"/>
      <c r="L289" s="296"/>
      <c r="P289" s="296"/>
      <c r="T289" s="296"/>
      <c r="X289" s="296"/>
      <c r="AB289" s="296"/>
      <c r="AF289" s="296"/>
      <c r="AJ289" s="296"/>
    </row>
    <row r="290" spans="4:36" x14ac:dyDescent="0.25">
      <c r="D290" s="296"/>
      <c r="H290" s="296"/>
      <c r="L290" s="296"/>
      <c r="P290" s="296"/>
      <c r="T290" s="296"/>
      <c r="X290" s="296"/>
      <c r="AB290" s="296"/>
      <c r="AF290" s="296"/>
      <c r="AJ290" s="296"/>
    </row>
    <row r="291" spans="4:36" x14ac:dyDescent="0.25">
      <c r="D291" s="296"/>
      <c r="H291" s="296"/>
      <c r="L291" s="296"/>
      <c r="P291" s="296"/>
      <c r="T291" s="296"/>
      <c r="X291" s="296"/>
      <c r="AB291" s="296"/>
      <c r="AF291" s="296"/>
      <c r="AJ291" s="296"/>
    </row>
    <row r="292" spans="4:36" x14ac:dyDescent="0.25">
      <c r="D292" s="296"/>
      <c r="H292" s="296"/>
      <c r="L292" s="296"/>
      <c r="P292" s="296"/>
      <c r="T292" s="296"/>
      <c r="X292" s="296"/>
      <c r="AB292" s="296"/>
      <c r="AF292" s="296"/>
      <c r="AJ292" s="296"/>
    </row>
    <row r="293" spans="4:36" x14ac:dyDescent="0.25">
      <c r="D293" s="296"/>
      <c r="H293" s="296"/>
      <c r="L293" s="296"/>
      <c r="P293" s="296"/>
      <c r="T293" s="296"/>
      <c r="X293" s="296"/>
      <c r="AB293" s="296"/>
      <c r="AF293" s="296"/>
      <c r="AJ293" s="296"/>
    </row>
    <row r="294" spans="4:36" x14ac:dyDescent="0.25">
      <c r="D294" s="296"/>
      <c r="H294" s="296"/>
      <c r="L294" s="296"/>
      <c r="P294" s="296"/>
      <c r="T294" s="296"/>
      <c r="X294" s="296"/>
      <c r="AB294" s="296"/>
      <c r="AF294" s="296"/>
      <c r="AJ294" s="296"/>
    </row>
    <row r="295" spans="4:36" x14ac:dyDescent="0.25">
      <c r="D295" s="296"/>
      <c r="H295" s="296"/>
      <c r="L295" s="296"/>
      <c r="P295" s="296"/>
      <c r="T295" s="296"/>
      <c r="X295" s="296"/>
      <c r="AB295" s="296"/>
      <c r="AF295" s="296"/>
      <c r="AJ295" s="296"/>
    </row>
    <row r="296" spans="4:36" x14ac:dyDescent="0.25">
      <c r="D296" s="296"/>
      <c r="H296" s="296"/>
      <c r="L296" s="296"/>
      <c r="P296" s="296"/>
      <c r="T296" s="296"/>
      <c r="X296" s="296"/>
      <c r="AB296" s="296"/>
      <c r="AF296" s="296"/>
      <c r="AJ296" s="296"/>
    </row>
    <row r="297" spans="4:36" x14ac:dyDescent="0.25">
      <c r="D297" s="296"/>
      <c r="H297" s="296"/>
      <c r="L297" s="296"/>
      <c r="P297" s="296"/>
      <c r="T297" s="296"/>
      <c r="X297" s="296"/>
      <c r="AB297" s="296"/>
      <c r="AF297" s="296"/>
      <c r="AJ297" s="296"/>
    </row>
    <row r="298" spans="4:36" x14ac:dyDescent="0.25">
      <c r="D298" s="296"/>
      <c r="H298" s="296"/>
      <c r="L298" s="296"/>
      <c r="P298" s="296"/>
      <c r="T298" s="296"/>
      <c r="X298" s="296"/>
      <c r="AB298" s="296"/>
      <c r="AF298" s="296"/>
      <c r="AJ298" s="296"/>
    </row>
    <row r="299" spans="4:36" x14ac:dyDescent="0.25">
      <c r="D299" s="296"/>
      <c r="H299" s="296"/>
      <c r="L299" s="296"/>
      <c r="P299" s="296"/>
      <c r="T299" s="296"/>
      <c r="X299" s="296"/>
      <c r="AB299" s="296"/>
      <c r="AF299" s="296"/>
      <c r="AJ299" s="296"/>
    </row>
    <row r="300" spans="4:36" x14ac:dyDescent="0.25">
      <c r="D300" s="296"/>
      <c r="H300" s="296"/>
      <c r="L300" s="296"/>
      <c r="P300" s="296"/>
      <c r="T300" s="296"/>
      <c r="X300" s="296"/>
      <c r="AB300" s="296"/>
      <c r="AF300" s="296"/>
      <c r="AJ300" s="296"/>
    </row>
    <row r="301" spans="4:36" x14ac:dyDescent="0.25">
      <c r="D301" s="296"/>
      <c r="H301" s="296"/>
      <c r="L301" s="296"/>
      <c r="P301" s="296"/>
      <c r="T301" s="296"/>
      <c r="X301" s="296"/>
      <c r="AB301" s="296"/>
      <c r="AF301" s="296"/>
      <c r="AJ301" s="296"/>
    </row>
    <row r="302" spans="4:36" x14ac:dyDescent="0.25">
      <c r="D302" s="296"/>
      <c r="H302" s="296"/>
      <c r="L302" s="296"/>
      <c r="P302" s="296"/>
      <c r="T302" s="296"/>
      <c r="X302" s="296"/>
      <c r="AB302" s="296"/>
      <c r="AF302" s="296"/>
      <c r="AJ302" s="296"/>
    </row>
    <row r="303" spans="4:36" x14ac:dyDescent="0.25">
      <c r="D303" s="296"/>
      <c r="H303" s="296"/>
      <c r="L303" s="296"/>
      <c r="P303" s="296"/>
      <c r="T303" s="296"/>
      <c r="X303" s="296"/>
      <c r="AB303" s="296"/>
      <c r="AF303" s="296"/>
      <c r="AJ303" s="296"/>
    </row>
    <row r="304" spans="4:36" x14ac:dyDescent="0.25">
      <c r="D304" s="296"/>
      <c r="H304" s="296"/>
      <c r="L304" s="296"/>
      <c r="P304" s="296"/>
      <c r="T304" s="296"/>
      <c r="X304" s="296"/>
      <c r="AB304" s="296"/>
      <c r="AF304" s="296"/>
      <c r="AJ304" s="296"/>
    </row>
    <row r="305" spans="4:36" x14ac:dyDescent="0.25">
      <c r="D305" s="296"/>
      <c r="H305" s="296"/>
      <c r="L305" s="296"/>
      <c r="P305" s="296"/>
      <c r="T305" s="296"/>
      <c r="X305" s="296"/>
      <c r="AB305" s="296"/>
      <c r="AF305" s="296"/>
      <c r="AJ305" s="296"/>
    </row>
    <row r="306" spans="4:36" x14ac:dyDescent="0.25">
      <c r="D306" s="296"/>
      <c r="H306" s="296"/>
      <c r="L306" s="296"/>
      <c r="P306" s="296"/>
      <c r="T306" s="296"/>
      <c r="X306" s="296"/>
      <c r="AB306" s="296"/>
      <c r="AF306" s="296"/>
      <c r="AJ306" s="296"/>
    </row>
    <row r="307" spans="4:36" x14ac:dyDescent="0.25">
      <c r="D307" s="296"/>
      <c r="H307" s="296"/>
      <c r="L307" s="296"/>
      <c r="P307" s="296"/>
      <c r="T307" s="296"/>
      <c r="X307" s="296"/>
      <c r="AB307" s="296"/>
      <c r="AF307" s="296"/>
      <c r="AJ307" s="296"/>
    </row>
    <row r="308" spans="4:36" x14ac:dyDescent="0.25">
      <c r="D308" s="296"/>
      <c r="H308" s="296"/>
      <c r="L308" s="296"/>
      <c r="P308" s="296"/>
      <c r="T308" s="296"/>
      <c r="X308" s="296"/>
      <c r="AB308" s="296"/>
      <c r="AF308" s="296"/>
      <c r="AJ308" s="296"/>
    </row>
    <row r="309" spans="4:36" x14ac:dyDescent="0.25">
      <c r="D309" s="296"/>
      <c r="H309" s="296"/>
      <c r="L309" s="296"/>
      <c r="P309" s="296"/>
      <c r="T309" s="296"/>
      <c r="X309" s="296"/>
      <c r="AB309" s="296"/>
      <c r="AF309" s="296"/>
      <c r="AJ309" s="296"/>
    </row>
    <row r="310" spans="4:36" x14ac:dyDescent="0.25">
      <c r="D310" s="296"/>
      <c r="H310" s="296"/>
      <c r="L310" s="296"/>
      <c r="P310" s="296"/>
      <c r="T310" s="296"/>
      <c r="X310" s="296"/>
      <c r="AB310" s="296"/>
      <c r="AF310" s="296"/>
      <c r="AJ310" s="296"/>
    </row>
    <row r="311" spans="4:36" x14ac:dyDescent="0.25">
      <c r="D311" s="296"/>
      <c r="H311" s="296"/>
      <c r="L311" s="296"/>
      <c r="P311" s="296"/>
      <c r="T311" s="296"/>
      <c r="X311" s="296"/>
      <c r="AB311" s="296"/>
      <c r="AF311" s="296"/>
      <c r="AJ311" s="296"/>
    </row>
    <row r="312" spans="4:36" x14ac:dyDescent="0.25">
      <c r="D312" s="296"/>
      <c r="H312" s="296"/>
      <c r="L312" s="296"/>
      <c r="P312" s="296"/>
      <c r="T312" s="296"/>
      <c r="X312" s="296"/>
      <c r="AB312" s="296"/>
      <c r="AF312" s="296"/>
      <c r="AJ312" s="296"/>
    </row>
    <row r="313" spans="4:36" x14ac:dyDescent="0.25">
      <c r="D313" s="296"/>
      <c r="H313" s="296"/>
      <c r="L313" s="296"/>
      <c r="P313" s="296"/>
      <c r="T313" s="296"/>
      <c r="X313" s="296"/>
      <c r="AB313" s="296"/>
      <c r="AF313" s="296"/>
      <c r="AJ313" s="296"/>
    </row>
    <row r="314" spans="4:36" x14ac:dyDescent="0.25">
      <c r="D314" s="296"/>
      <c r="H314" s="296"/>
      <c r="L314" s="296"/>
      <c r="P314" s="296"/>
      <c r="T314" s="296"/>
      <c r="X314" s="296"/>
      <c r="AB314" s="296"/>
      <c r="AF314" s="296"/>
      <c r="AJ314" s="296"/>
    </row>
    <row r="315" spans="4:36" x14ac:dyDescent="0.25">
      <c r="D315" s="296"/>
      <c r="H315" s="296"/>
      <c r="L315" s="296"/>
      <c r="P315" s="296"/>
      <c r="T315" s="296"/>
      <c r="X315" s="296"/>
      <c r="AB315" s="296"/>
      <c r="AF315" s="296"/>
      <c r="AJ315" s="296"/>
    </row>
    <row r="316" spans="4:36" x14ac:dyDescent="0.25">
      <c r="D316" s="296"/>
      <c r="H316" s="296"/>
      <c r="L316" s="296"/>
      <c r="P316" s="296"/>
      <c r="T316" s="296"/>
      <c r="X316" s="296"/>
      <c r="AB316" s="296"/>
      <c r="AF316" s="296"/>
      <c r="AJ316" s="296"/>
    </row>
    <row r="317" spans="4:36" x14ac:dyDescent="0.25">
      <c r="D317" s="296"/>
      <c r="H317" s="296"/>
      <c r="L317" s="296"/>
      <c r="P317" s="296"/>
      <c r="T317" s="296"/>
      <c r="X317" s="296"/>
      <c r="AB317" s="296"/>
      <c r="AF317" s="296"/>
      <c r="AJ317" s="296"/>
    </row>
    <row r="318" spans="4:36" x14ac:dyDescent="0.25">
      <c r="D318" s="296"/>
      <c r="H318" s="296"/>
      <c r="L318" s="296"/>
      <c r="P318" s="296"/>
      <c r="T318" s="296"/>
      <c r="X318" s="296"/>
      <c r="AB318" s="296"/>
      <c r="AF318" s="296"/>
      <c r="AJ318" s="296"/>
    </row>
    <row r="319" spans="4:36" x14ac:dyDescent="0.25">
      <c r="D319" s="296"/>
      <c r="H319" s="296"/>
      <c r="L319" s="296"/>
      <c r="P319" s="296"/>
      <c r="T319" s="296"/>
      <c r="X319" s="296"/>
      <c r="AB319" s="296"/>
      <c r="AF319" s="296"/>
      <c r="AJ319" s="296"/>
    </row>
    <row r="320" spans="4:36" x14ac:dyDescent="0.25">
      <c r="D320" s="296"/>
      <c r="H320" s="296"/>
      <c r="L320" s="296"/>
      <c r="P320" s="296"/>
      <c r="T320" s="296"/>
      <c r="X320" s="296"/>
      <c r="AB320" s="296"/>
      <c r="AF320" s="296"/>
      <c r="AJ320" s="296"/>
    </row>
    <row r="321" spans="4:36" x14ac:dyDescent="0.25">
      <c r="D321" s="296"/>
      <c r="H321" s="296"/>
      <c r="L321" s="296"/>
      <c r="P321" s="296"/>
      <c r="T321" s="296"/>
      <c r="X321" s="296"/>
      <c r="AB321" s="296"/>
      <c r="AF321" s="296"/>
      <c r="AJ321" s="296"/>
    </row>
    <row r="322" spans="4:36" x14ac:dyDescent="0.25">
      <c r="D322" s="296"/>
      <c r="H322" s="296"/>
      <c r="L322" s="296"/>
      <c r="P322" s="296"/>
      <c r="T322" s="296"/>
      <c r="X322" s="296"/>
      <c r="AB322" s="296"/>
      <c r="AF322" s="296"/>
      <c r="AJ322" s="296"/>
    </row>
    <row r="323" spans="4:36" x14ac:dyDescent="0.25">
      <c r="D323" s="296"/>
      <c r="H323" s="296"/>
      <c r="L323" s="296"/>
      <c r="P323" s="296"/>
      <c r="T323" s="296"/>
      <c r="X323" s="296"/>
      <c r="AB323" s="296"/>
      <c r="AF323" s="296"/>
      <c r="AJ323" s="296"/>
    </row>
    <row r="324" spans="4:36" x14ac:dyDescent="0.25">
      <c r="D324" s="296"/>
      <c r="H324" s="296"/>
      <c r="L324" s="296"/>
      <c r="P324" s="296"/>
      <c r="T324" s="296"/>
      <c r="X324" s="296"/>
      <c r="AB324" s="296"/>
      <c r="AF324" s="296"/>
      <c r="AJ324" s="296"/>
    </row>
    <row r="325" spans="4:36" x14ac:dyDescent="0.25">
      <c r="D325" s="296"/>
      <c r="H325" s="296"/>
      <c r="L325" s="296"/>
      <c r="P325" s="296"/>
      <c r="T325" s="296"/>
      <c r="X325" s="296"/>
      <c r="AB325" s="296"/>
      <c r="AF325" s="296"/>
      <c r="AJ325" s="296"/>
    </row>
    <row r="326" spans="4:36" x14ac:dyDescent="0.25">
      <c r="D326" s="296"/>
      <c r="H326" s="296"/>
      <c r="L326" s="296"/>
      <c r="P326" s="296"/>
      <c r="T326" s="296"/>
      <c r="X326" s="296"/>
      <c r="AB326" s="296"/>
      <c r="AF326" s="296"/>
      <c r="AJ326" s="296"/>
    </row>
    <row r="327" spans="4:36" x14ac:dyDescent="0.25">
      <c r="D327" s="296"/>
      <c r="H327" s="296"/>
      <c r="L327" s="296"/>
      <c r="P327" s="296"/>
      <c r="T327" s="296"/>
      <c r="X327" s="296"/>
      <c r="AB327" s="296"/>
      <c r="AF327" s="296"/>
      <c r="AJ327" s="296"/>
    </row>
    <row r="328" spans="4:36" x14ac:dyDescent="0.25">
      <c r="D328" s="296"/>
      <c r="H328" s="296"/>
      <c r="L328" s="296"/>
      <c r="P328" s="296"/>
      <c r="T328" s="296"/>
      <c r="X328" s="296"/>
      <c r="AB328" s="296"/>
      <c r="AF328" s="296"/>
      <c r="AJ328" s="296"/>
    </row>
    <row r="329" spans="4:36" x14ac:dyDescent="0.25">
      <c r="D329" s="296"/>
      <c r="H329" s="296"/>
      <c r="L329" s="296"/>
      <c r="P329" s="296"/>
      <c r="T329" s="296"/>
      <c r="X329" s="296"/>
      <c r="AB329" s="296"/>
      <c r="AF329" s="296"/>
      <c r="AJ329" s="296"/>
    </row>
    <row r="330" spans="4:36" x14ac:dyDescent="0.25">
      <c r="D330" s="296"/>
      <c r="H330" s="296"/>
      <c r="L330" s="296"/>
      <c r="P330" s="296"/>
      <c r="T330" s="296"/>
      <c r="X330" s="296"/>
      <c r="AB330" s="296"/>
      <c r="AF330" s="296"/>
      <c r="AJ330" s="296"/>
    </row>
    <row r="331" spans="4:36" x14ac:dyDescent="0.25">
      <c r="D331" s="296"/>
      <c r="H331" s="296"/>
      <c r="L331" s="296"/>
      <c r="P331" s="296"/>
      <c r="T331" s="296"/>
      <c r="X331" s="296"/>
      <c r="AB331" s="296"/>
      <c r="AF331" s="296"/>
      <c r="AJ331" s="296"/>
    </row>
    <row r="332" spans="4:36" x14ac:dyDescent="0.25">
      <c r="D332" s="296"/>
      <c r="H332" s="296"/>
      <c r="L332" s="296"/>
      <c r="P332" s="296"/>
      <c r="T332" s="296"/>
      <c r="X332" s="296"/>
      <c r="AB332" s="296"/>
      <c r="AF332" s="296"/>
      <c r="AJ332" s="296"/>
    </row>
    <row r="333" spans="4:36" x14ac:dyDescent="0.25">
      <c r="D333" s="296"/>
      <c r="H333" s="296"/>
      <c r="L333" s="296"/>
      <c r="P333" s="296"/>
      <c r="T333" s="296"/>
      <c r="X333" s="296"/>
      <c r="AB333" s="296"/>
      <c r="AF333" s="296"/>
      <c r="AJ333" s="296"/>
    </row>
    <row r="334" spans="4:36" x14ac:dyDescent="0.25">
      <c r="D334" s="296"/>
      <c r="H334" s="296"/>
      <c r="L334" s="296"/>
      <c r="P334" s="296"/>
      <c r="T334" s="296"/>
      <c r="X334" s="296"/>
      <c r="AB334" s="296"/>
      <c r="AF334" s="296"/>
      <c r="AJ334" s="296"/>
    </row>
    <row r="335" spans="4:36" x14ac:dyDescent="0.25">
      <c r="D335" s="296"/>
      <c r="H335" s="296"/>
      <c r="L335" s="296"/>
      <c r="P335" s="296"/>
      <c r="T335" s="296"/>
      <c r="X335" s="296"/>
      <c r="AB335" s="296"/>
      <c r="AF335" s="296"/>
      <c r="AJ335" s="296"/>
    </row>
    <row r="336" spans="4:36" x14ac:dyDescent="0.25">
      <c r="D336" s="296"/>
      <c r="H336" s="296"/>
      <c r="L336" s="296"/>
      <c r="P336" s="296"/>
      <c r="T336" s="296"/>
      <c r="X336" s="296"/>
      <c r="AB336" s="296"/>
      <c r="AF336" s="296"/>
      <c r="AJ336" s="296"/>
    </row>
    <row r="337" spans="4:36" x14ac:dyDescent="0.25">
      <c r="D337" s="296"/>
      <c r="H337" s="296"/>
      <c r="L337" s="296"/>
      <c r="P337" s="296"/>
      <c r="T337" s="296"/>
      <c r="X337" s="296"/>
      <c r="AB337" s="296"/>
      <c r="AF337" s="296"/>
      <c r="AJ337" s="296"/>
    </row>
    <row r="338" spans="4:36" x14ac:dyDescent="0.25">
      <c r="D338" s="296"/>
      <c r="H338" s="296"/>
      <c r="L338" s="296"/>
      <c r="P338" s="296"/>
      <c r="T338" s="296"/>
      <c r="X338" s="296"/>
      <c r="AB338" s="296"/>
      <c r="AF338" s="296"/>
      <c r="AJ338" s="296"/>
    </row>
    <row r="339" spans="4:36" x14ac:dyDescent="0.25">
      <c r="D339" s="296"/>
      <c r="H339" s="296"/>
      <c r="L339" s="296"/>
      <c r="P339" s="296"/>
      <c r="T339" s="296"/>
      <c r="X339" s="296"/>
      <c r="AB339" s="296"/>
      <c r="AF339" s="296"/>
      <c r="AJ339" s="296"/>
    </row>
    <row r="340" spans="4:36" x14ac:dyDescent="0.25">
      <c r="D340" s="296"/>
      <c r="H340" s="296"/>
      <c r="L340" s="296"/>
      <c r="P340" s="296"/>
      <c r="T340" s="296"/>
      <c r="X340" s="296"/>
      <c r="AB340" s="296"/>
      <c r="AF340" s="296"/>
      <c r="AJ340" s="296"/>
    </row>
    <row r="341" spans="4:36" x14ac:dyDescent="0.25">
      <c r="D341" s="296"/>
      <c r="H341" s="296"/>
      <c r="L341" s="296"/>
      <c r="P341" s="296"/>
      <c r="T341" s="296"/>
      <c r="X341" s="296"/>
      <c r="AB341" s="296"/>
      <c r="AF341" s="296"/>
      <c r="AJ341" s="296"/>
    </row>
    <row r="342" spans="4:36" x14ac:dyDescent="0.25">
      <c r="D342" s="296"/>
      <c r="H342" s="296"/>
      <c r="L342" s="296"/>
      <c r="P342" s="296"/>
      <c r="T342" s="296"/>
      <c r="X342" s="296"/>
      <c r="AB342" s="296"/>
      <c r="AF342" s="296"/>
      <c r="AJ342" s="296"/>
    </row>
    <row r="343" spans="4:36" x14ac:dyDescent="0.25">
      <c r="D343" s="296"/>
      <c r="H343" s="296"/>
      <c r="L343" s="296"/>
      <c r="P343" s="296"/>
      <c r="T343" s="296"/>
      <c r="X343" s="296"/>
      <c r="AB343" s="296"/>
      <c r="AF343" s="296"/>
      <c r="AJ343" s="296"/>
    </row>
    <row r="344" spans="4:36" x14ac:dyDescent="0.25">
      <c r="D344" s="296"/>
      <c r="H344" s="296"/>
      <c r="L344" s="296"/>
      <c r="P344" s="296"/>
      <c r="T344" s="296"/>
      <c r="X344" s="296"/>
      <c r="AB344" s="296"/>
      <c r="AF344" s="296"/>
      <c r="AJ344" s="296"/>
    </row>
    <row r="345" spans="4:36" x14ac:dyDescent="0.25">
      <c r="D345" s="296"/>
      <c r="H345" s="296"/>
      <c r="L345" s="296"/>
      <c r="P345" s="296"/>
      <c r="T345" s="296"/>
      <c r="X345" s="296"/>
      <c r="AB345" s="296"/>
      <c r="AF345" s="296"/>
      <c r="AJ345" s="296"/>
    </row>
    <row r="346" spans="4:36" x14ac:dyDescent="0.25">
      <c r="D346" s="296"/>
      <c r="H346" s="296"/>
      <c r="L346" s="296"/>
      <c r="P346" s="296"/>
      <c r="T346" s="296"/>
      <c r="X346" s="296"/>
      <c r="AB346" s="296"/>
      <c r="AF346" s="296"/>
      <c r="AJ346" s="296"/>
    </row>
    <row r="347" spans="4:36" x14ac:dyDescent="0.25">
      <c r="D347" s="296"/>
      <c r="H347" s="296"/>
      <c r="L347" s="296"/>
      <c r="P347" s="296"/>
      <c r="T347" s="296"/>
      <c r="X347" s="296"/>
      <c r="AB347" s="296"/>
      <c r="AF347" s="296"/>
      <c r="AJ347" s="296"/>
    </row>
    <row r="348" spans="4:36" x14ac:dyDescent="0.25">
      <c r="D348" s="296"/>
      <c r="H348" s="296"/>
      <c r="L348" s="296"/>
      <c r="P348" s="296"/>
      <c r="T348" s="296"/>
      <c r="X348" s="296"/>
      <c r="AB348" s="296"/>
      <c r="AF348" s="296"/>
      <c r="AJ348" s="296"/>
    </row>
    <row r="349" spans="4:36" x14ac:dyDescent="0.25">
      <c r="D349" s="296"/>
      <c r="H349" s="296"/>
      <c r="L349" s="296"/>
      <c r="P349" s="296"/>
      <c r="T349" s="296"/>
      <c r="X349" s="296"/>
      <c r="AB349" s="296"/>
      <c r="AF349" s="296"/>
      <c r="AJ349" s="296"/>
    </row>
    <row r="350" spans="4:36" x14ac:dyDescent="0.25">
      <c r="D350" s="296"/>
      <c r="H350" s="296"/>
      <c r="L350" s="296"/>
      <c r="P350" s="296"/>
      <c r="T350" s="296"/>
      <c r="X350" s="296"/>
      <c r="AB350" s="296"/>
      <c r="AF350" s="296"/>
      <c r="AJ350" s="296"/>
    </row>
    <row r="351" spans="4:36" x14ac:dyDescent="0.25">
      <c r="D351" s="296"/>
      <c r="H351" s="296"/>
      <c r="L351" s="296"/>
      <c r="P351" s="296"/>
      <c r="T351" s="296"/>
      <c r="X351" s="296"/>
      <c r="AB351" s="296"/>
      <c r="AF351" s="296"/>
      <c r="AJ351" s="296"/>
    </row>
    <row r="352" spans="4:36" x14ac:dyDescent="0.25">
      <c r="D352" s="296"/>
      <c r="H352" s="296"/>
      <c r="L352" s="296"/>
      <c r="P352" s="296"/>
      <c r="T352" s="296"/>
      <c r="X352" s="296"/>
      <c r="AB352" s="296"/>
      <c r="AF352" s="296"/>
      <c r="AJ352" s="296"/>
    </row>
    <row r="353" spans="4:36" x14ac:dyDescent="0.25">
      <c r="D353" s="296"/>
      <c r="H353" s="296"/>
      <c r="L353" s="296"/>
      <c r="P353" s="296"/>
      <c r="T353" s="296"/>
      <c r="X353" s="296"/>
      <c r="AB353" s="296"/>
      <c r="AF353" s="296"/>
      <c r="AJ353" s="296"/>
    </row>
    <row r="354" spans="4:36" x14ac:dyDescent="0.25">
      <c r="D354" s="296"/>
      <c r="H354" s="296"/>
      <c r="L354" s="296"/>
      <c r="P354" s="296"/>
      <c r="T354" s="296"/>
      <c r="X354" s="296"/>
      <c r="AB354" s="296"/>
      <c r="AF354" s="296"/>
      <c r="AJ354" s="296"/>
    </row>
    <row r="355" spans="4:36" x14ac:dyDescent="0.25">
      <c r="D355" s="296"/>
      <c r="H355" s="296"/>
      <c r="L355" s="296"/>
      <c r="P355" s="296"/>
      <c r="T355" s="296"/>
      <c r="X355" s="296"/>
      <c r="AB355" s="296"/>
      <c r="AF355" s="296"/>
      <c r="AJ355" s="296"/>
    </row>
    <row r="356" spans="4:36" x14ac:dyDescent="0.25">
      <c r="D356" s="296"/>
      <c r="H356" s="296"/>
      <c r="L356" s="296"/>
      <c r="P356" s="296"/>
      <c r="T356" s="296"/>
      <c r="X356" s="296"/>
      <c r="AB356" s="296"/>
      <c r="AF356" s="296"/>
      <c r="AJ356" s="296"/>
    </row>
    <row r="357" spans="4:36" x14ac:dyDescent="0.25">
      <c r="D357" s="296"/>
      <c r="H357" s="296"/>
      <c r="L357" s="296"/>
      <c r="P357" s="296"/>
      <c r="T357" s="296"/>
      <c r="X357" s="296"/>
      <c r="AB357" s="296"/>
      <c r="AF357" s="296"/>
      <c r="AJ357" s="296"/>
    </row>
    <row r="358" spans="4:36" x14ac:dyDescent="0.25">
      <c r="D358" s="296"/>
      <c r="H358" s="296"/>
      <c r="L358" s="296"/>
      <c r="P358" s="296"/>
      <c r="T358" s="296"/>
      <c r="X358" s="296"/>
      <c r="AB358" s="296"/>
      <c r="AF358" s="296"/>
      <c r="AJ358" s="296"/>
    </row>
    <row r="359" spans="4:36" x14ac:dyDescent="0.25">
      <c r="D359" s="296"/>
      <c r="H359" s="296"/>
      <c r="L359" s="296"/>
      <c r="P359" s="296"/>
      <c r="T359" s="296"/>
      <c r="X359" s="296"/>
      <c r="AB359" s="296"/>
      <c r="AF359" s="296"/>
      <c r="AJ359" s="296"/>
    </row>
    <row r="360" spans="4:36" x14ac:dyDescent="0.25">
      <c r="D360" s="296"/>
      <c r="H360" s="296"/>
      <c r="L360" s="296"/>
      <c r="P360" s="296"/>
      <c r="T360" s="296"/>
      <c r="X360" s="296"/>
      <c r="AB360" s="296"/>
      <c r="AF360" s="296"/>
      <c r="AJ360" s="296"/>
    </row>
    <row r="361" spans="4:36" x14ac:dyDescent="0.25">
      <c r="D361" s="296"/>
      <c r="H361" s="296"/>
      <c r="L361" s="296"/>
      <c r="P361" s="296"/>
      <c r="T361" s="296"/>
      <c r="X361" s="296"/>
      <c r="AB361" s="296"/>
      <c r="AF361" s="296"/>
      <c r="AJ361" s="296"/>
    </row>
    <row r="362" spans="4:36" x14ac:dyDescent="0.25">
      <c r="D362" s="296"/>
      <c r="H362" s="296"/>
      <c r="L362" s="296"/>
      <c r="P362" s="296"/>
      <c r="T362" s="296"/>
      <c r="X362" s="296"/>
      <c r="AB362" s="296"/>
      <c r="AF362" s="296"/>
      <c r="AJ362" s="296"/>
    </row>
    <row r="363" spans="4:36" x14ac:dyDescent="0.25">
      <c r="D363" s="296"/>
      <c r="H363" s="296"/>
      <c r="L363" s="296"/>
      <c r="P363" s="296"/>
      <c r="T363" s="296"/>
      <c r="X363" s="296"/>
      <c r="AB363" s="296"/>
      <c r="AF363" s="296"/>
      <c r="AJ363" s="296"/>
    </row>
    <row r="364" spans="4:36" x14ac:dyDescent="0.25">
      <c r="D364" s="296"/>
      <c r="H364" s="296"/>
      <c r="L364" s="296"/>
      <c r="P364" s="296"/>
      <c r="T364" s="296"/>
      <c r="X364" s="296"/>
      <c r="AB364" s="296"/>
      <c r="AF364" s="296"/>
      <c r="AJ364" s="296"/>
    </row>
    <row r="365" spans="4:36" x14ac:dyDescent="0.25">
      <c r="D365" s="296"/>
      <c r="H365" s="296"/>
      <c r="L365" s="296"/>
      <c r="P365" s="296"/>
      <c r="T365" s="296"/>
      <c r="X365" s="296"/>
      <c r="AB365" s="296"/>
      <c r="AF365" s="296"/>
      <c r="AJ365" s="296"/>
    </row>
    <row r="366" spans="4:36" x14ac:dyDescent="0.25">
      <c r="D366" s="296"/>
      <c r="H366" s="296"/>
      <c r="L366" s="296"/>
      <c r="P366" s="296"/>
      <c r="T366" s="296"/>
      <c r="X366" s="296"/>
      <c r="AB366" s="296"/>
      <c r="AF366" s="296"/>
      <c r="AJ366" s="296"/>
    </row>
    <row r="367" spans="4:36" x14ac:dyDescent="0.25">
      <c r="D367" s="296"/>
      <c r="H367" s="296"/>
      <c r="L367" s="296"/>
      <c r="P367" s="296"/>
      <c r="T367" s="296"/>
      <c r="X367" s="296"/>
      <c r="AB367" s="296"/>
      <c r="AF367" s="296"/>
      <c r="AJ367" s="296"/>
    </row>
    <row r="368" spans="4:36" x14ac:dyDescent="0.25">
      <c r="D368" s="296"/>
      <c r="H368" s="296"/>
      <c r="L368" s="296"/>
      <c r="P368" s="296"/>
      <c r="T368" s="296"/>
      <c r="X368" s="296"/>
      <c r="AB368" s="296"/>
      <c r="AF368" s="296"/>
      <c r="AJ368" s="296"/>
    </row>
    <row r="369" spans="4:36" x14ac:dyDescent="0.25">
      <c r="D369" s="296"/>
      <c r="H369" s="296"/>
      <c r="L369" s="296"/>
      <c r="P369" s="296"/>
      <c r="T369" s="296"/>
      <c r="X369" s="296"/>
      <c r="AB369" s="296"/>
      <c r="AF369" s="296"/>
      <c r="AJ369" s="296"/>
    </row>
    <row r="370" spans="4:36" x14ac:dyDescent="0.25">
      <c r="D370" s="296"/>
      <c r="H370" s="296"/>
      <c r="L370" s="296"/>
      <c r="P370" s="296"/>
      <c r="T370" s="296"/>
      <c r="X370" s="296"/>
      <c r="AB370" s="296"/>
      <c r="AF370" s="296"/>
      <c r="AJ370" s="296"/>
    </row>
    <row r="371" spans="4:36" x14ac:dyDescent="0.25">
      <c r="D371" s="296"/>
      <c r="H371" s="296"/>
      <c r="L371" s="296"/>
      <c r="P371" s="296"/>
      <c r="T371" s="296"/>
      <c r="X371" s="296"/>
      <c r="AB371" s="296"/>
      <c r="AF371" s="296"/>
      <c r="AJ371" s="296"/>
    </row>
    <row r="372" spans="4:36" x14ac:dyDescent="0.25">
      <c r="D372" s="296"/>
      <c r="H372" s="296"/>
      <c r="L372" s="296"/>
      <c r="P372" s="296"/>
      <c r="T372" s="296"/>
      <c r="X372" s="296"/>
      <c r="AB372" s="296"/>
      <c r="AF372" s="296"/>
      <c r="AJ372" s="296"/>
    </row>
    <row r="373" spans="4:36" x14ac:dyDescent="0.25">
      <c r="D373" s="296"/>
      <c r="H373" s="296"/>
      <c r="L373" s="296"/>
      <c r="P373" s="296"/>
      <c r="T373" s="296"/>
      <c r="X373" s="296"/>
      <c r="AB373" s="296"/>
      <c r="AF373" s="296"/>
      <c r="AJ373" s="296"/>
    </row>
  </sheetData>
  <mergeCells count="12">
    <mergeCell ref="X3:Z3"/>
    <mergeCell ref="D3:F3"/>
    <mergeCell ref="H3:J3"/>
    <mergeCell ref="L3:N3"/>
    <mergeCell ref="P3:R3"/>
    <mergeCell ref="T3:V3"/>
    <mergeCell ref="AB3:AD3"/>
    <mergeCell ref="AN3:AP3"/>
    <mergeCell ref="AJ3:AL3"/>
    <mergeCell ref="AF3:AH3"/>
    <mergeCell ref="AV3:AY3"/>
    <mergeCell ref="AR3:AT3"/>
  </mergeCells>
  <pageMargins left="0.75" right="0.75" top="1" bottom="1" header="0.5" footer="0.5"/>
  <pageSetup paperSize="5" scale="91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Y371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27.42578125" style="106" customWidth="1"/>
    <col min="4" max="5" width="11.5703125" style="135" bestFit="1" customWidth="1"/>
    <col min="6" max="6" width="6.140625" style="135" bestFit="1" customWidth="1"/>
    <col min="7" max="7" width="1.5703125" style="137" customWidth="1"/>
    <col min="8" max="9" width="11.5703125" style="135" bestFit="1" customWidth="1"/>
    <col min="10" max="10" width="6.140625" style="135" bestFit="1" customWidth="1"/>
    <col min="11" max="11" width="1.5703125" style="137" customWidth="1"/>
    <col min="12" max="13" width="11.5703125" style="135" bestFit="1" customWidth="1"/>
    <col min="14" max="14" width="6.140625" style="135" bestFit="1" customWidth="1"/>
    <col min="15" max="15" width="1.5703125" style="137" customWidth="1"/>
    <col min="16" max="17" width="11.5703125" style="135" bestFit="1" customWidth="1"/>
    <col min="18" max="18" width="7.140625" style="135" bestFit="1" customWidth="1"/>
    <col min="19" max="19" width="1.5703125" style="137" customWidth="1"/>
    <col min="20" max="21" width="11.5703125" style="106" bestFit="1" customWidth="1"/>
    <col min="22" max="22" width="7.140625" style="106" bestFit="1" customWidth="1"/>
    <col min="23" max="23" width="1.5703125" style="59" customWidth="1"/>
    <col min="24" max="25" width="11.5703125" style="106" customWidth="1"/>
    <col min="26" max="26" width="7.5703125" style="106" bestFit="1" customWidth="1"/>
    <col min="27" max="27" width="1.5703125" style="59" customWidth="1"/>
    <col min="28" max="29" width="11.5703125" style="106" customWidth="1"/>
    <col min="30" max="30" width="6.140625" style="106" bestFit="1" customWidth="1"/>
    <col min="31" max="31" width="1.5703125" style="137" customWidth="1"/>
    <col min="32" max="32" width="11.5703125" style="135" customWidth="1"/>
    <col min="33" max="33" width="11.5703125" style="135" bestFit="1" customWidth="1"/>
    <col min="34" max="34" width="7.5703125" style="135" bestFit="1" customWidth="1"/>
    <col min="35" max="35" width="1.85546875" style="106" customWidth="1"/>
    <col min="36" max="36" width="11.5703125" style="287" bestFit="1" customWidth="1"/>
    <col min="37" max="37" width="11.5703125" style="347" bestFit="1" customWidth="1"/>
    <col min="38" max="38" width="6.140625" style="347" customWidth="1"/>
    <col min="39" max="39" width="2.5703125" style="290" customWidth="1"/>
    <col min="40" max="40" width="11.5703125" style="292" bestFit="1" customWidth="1"/>
    <col min="41" max="41" width="11.5703125" style="287" customWidth="1"/>
    <col min="42" max="42" width="9.85546875" style="287" customWidth="1"/>
    <col min="43" max="43" width="1.5703125" style="290" customWidth="1"/>
    <col min="44" max="44" width="11.5703125" style="292" bestFit="1" customWidth="1"/>
    <col min="45" max="45" width="11.5703125" style="347" customWidth="1"/>
    <col min="46" max="46" width="10.140625" style="347" customWidth="1"/>
    <col min="47" max="47" width="1.5703125" style="290" customWidth="1"/>
    <col min="48" max="48" width="11.5703125" style="60" hidden="1" customWidth="1"/>
    <col min="49" max="49" width="12" style="60" hidden="1" customWidth="1"/>
    <col min="50" max="50" width="8.5703125" style="106" hidden="1" customWidth="1"/>
    <col min="51" max="51" width="6" style="106" hidden="1" customWidth="1"/>
    <col min="52" max="58" width="0" style="106" hidden="1" customWidth="1"/>
    <col min="59" max="16384" width="9.140625" style="106"/>
  </cols>
  <sheetData>
    <row r="3" spans="1:51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547" t="s">
        <v>1637</v>
      </c>
      <c r="AK3" s="548"/>
      <c r="AL3" s="549"/>
      <c r="AN3" s="547" t="s">
        <v>1636</v>
      </c>
      <c r="AO3" s="548"/>
      <c r="AP3" s="549"/>
      <c r="AR3" s="547"/>
      <c r="AS3" s="548" t="s">
        <v>1742</v>
      </c>
      <c r="AT3" s="549"/>
      <c r="AV3" s="551" t="s">
        <v>1639</v>
      </c>
      <c r="AW3" s="552"/>
      <c r="AX3" s="552"/>
      <c r="AY3" s="553"/>
    </row>
    <row r="4" spans="1:51" s="530" customFormat="1" ht="28.5" x14ac:dyDescent="0.3">
      <c r="B4" s="531"/>
      <c r="C4" s="545" t="s">
        <v>1502</v>
      </c>
      <c r="D4" s="521" t="s">
        <v>29</v>
      </c>
      <c r="E4" s="521" t="s">
        <v>27</v>
      </c>
      <c r="F4" s="521" t="s">
        <v>162</v>
      </c>
      <c r="G4" s="126"/>
      <c r="H4" s="521" t="s">
        <v>29</v>
      </c>
      <c r="I4" s="521" t="s">
        <v>27</v>
      </c>
      <c r="J4" s="521" t="s">
        <v>162</v>
      </c>
      <c r="K4" s="126"/>
      <c r="L4" s="521" t="s">
        <v>29</v>
      </c>
      <c r="M4" s="521" t="s">
        <v>27</v>
      </c>
      <c r="N4" s="521" t="s">
        <v>162</v>
      </c>
      <c r="O4" s="126"/>
      <c r="P4" s="521" t="s">
        <v>29</v>
      </c>
      <c r="Q4" s="521" t="s">
        <v>27</v>
      </c>
      <c r="R4" s="521" t="s">
        <v>162</v>
      </c>
      <c r="S4" s="126"/>
      <c r="T4" s="521" t="s">
        <v>29</v>
      </c>
      <c r="U4" s="521" t="s">
        <v>27</v>
      </c>
      <c r="V4" s="521" t="s">
        <v>162</v>
      </c>
      <c r="W4" s="126"/>
      <c r="X4" s="521" t="s">
        <v>29</v>
      </c>
      <c r="Y4" s="521" t="s">
        <v>27</v>
      </c>
      <c r="Z4" s="521" t="s">
        <v>162</v>
      </c>
      <c r="AA4" s="126"/>
      <c r="AB4" s="521" t="s">
        <v>29</v>
      </c>
      <c r="AC4" s="521" t="s">
        <v>27</v>
      </c>
      <c r="AD4" s="521" t="s">
        <v>162</v>
      </c>
      <c r="AE4" s="126"/>
      <c r="AF4" s="532" t="s">
        <v>1040</v>
      </c>
      <c r="AG4" s="521" t="s">
        <v>27</v>
      </c>
      <c r="AH4" s="521" t="s">
        <v>162</v>
      </c>
      <c r="AI4" s="521"/>
      <c r="AJ4" s="521" t="s">
        <v>29</v>
      </c>
      <c r="AK4" s="521" t="s">
        <v>27</v>
      </c>
      <c r="AL4" s="521" t="s">
        <v>162</v>
      </c>
      <c r="AM4" s="126"/>
      <c r="AN4" s="521" t="s">
        <v>29</v>
      </c>
      <c r="AO4" s="521" t="s">
        <v>27</v>
      </c>
      <c r="AP4" s="521" t="s">
        <v>162</v>
      </c>
      <c r="AQ4" s="126"/>
      <c r="AR4" s="521" t="s">
        <v>29</v>
      </c>
      <c r="AS4" s="533" t="s">
        <v>1773</v>
      </c>
      <c r="AT4" s="521" t="s">
        <v>162</v>
      </c>
      <c r="AU4" s="126"/>
      <c r="AV4" s="525" t="s">
        <v>163</v>
      </c>
      <c r="AW4" s="526" t="s">
        <v>30</v>
      </c>
      <c r="AX4" s="527" t="s">
        <v>721</v>
      </c>
      <c r="AY4" s="534" t="s">
        <v>164</v>
      </c>
    </row>
    <row r="5" spans="1:51" x14ac:dyDescent="0.25">
      <c r="A5" s="195" t="s">
        <v>161</v>
      </c>
      <c r="C5" s="61" t="s">
        <v>165</v>
      </c>
      <c r="AN5" s="290"/>
      <c r="AR5" s="290"/>
      <c r="AV5" s="59"/>
      <c r="AW5" s="59"/>
      <c r="AY5" s="61"/>
    </row>
    <row r="6" spans="1:51" x14ac:dyDescent="0.25">
      <c r="D6" s="62"/>
      <c r="E6" s="62"/>
      <c r="F6" s="61"/>
      <c r="H6" s="62"/>
      <c r="I6" s="62"/>
      <c r="J6" s="61"/>
      <c r="L6" s="62"/>
      <c r="M6" s="62"/>
      <c r="N6" s="61"/>
      <c r="P6" s="62"/>
      <c r="Q6" s="62"/>
      <c r="R6" s="61"/>
      <c r="T6" s="62"/>
      <c r="U6" s="62"/>
      <c r="V6" s="61"/>
      <c r="X6" s="62"/>
      <c r="Y6" s="62"/>
      <c r="Z6" s="61"/>
      <c r="AB6" s="62"/>
      <c r="AC6" s="62"/>
      <c r="AD6" s="61"/>
      <c r="AF6" s="141"/>
      <c r="AG6" s="62"/>
      <c r="AH6" s="61"/>
      <c r="AI6" s="61"/>
      <c r="AJ6" s="62"/>
      <c r="AK6" s="62"/>
      <c r="AL6" s="61"/>
      <c r="AN6" s="141"/>
      <c r="AO6" s="141"/>
      <c r="AP6" s="61"/>
      <c r="AR6" s="141"/>
      <c r="AS6" s="141"/>
      <c r="AT6" s="61"/>
      <c r="AV6" s="85"/>
      <c r="AW6" s="85"/>
      <c r="AX6" s="61"/>
      <c r="AY6" s="135"/>
    </row>
    <row r="7" spans="1:51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/>
      <c r="AG7" s="148">
        <f>SUM(AG6:AG6)</f>
        <v>0</v>
      </c>
      <c r="AH7" s="149"/>
      <c r="AI7" s="149"/>
      <c r="AJ7" s="148">
        <f>SUM(AJ6:AJ6)</f>
        <v>0</v>
      </c>
      <c r="AK7" s="148">
        <f>SUM(AK6:AK6)</f>
        <v>0</v>
      </c>
      <c r="AL7" s="149"/>
      <c r="AM7" s="147"/>
      <c r="AN7" s="150"/>
      <c r="AO7" s="148">
        <f>AN7-P7</f>
        <v>0</v>
      </c>
      <c r="AP7" s="149"/>
      <c r="AQ7" s="147"/>
      <c r="AR7" s="150"/>
      <c r="AS7" s="148">
        <f>AQ7-S7</f>
        <v>0</v>
      </c>
      <c r="AT7" s="149"/>
      <c r="AU7" s="147"/>
      <c r="AV7" s="150"/>
      <c r="AW7" s="148">
        <f>AV7-T7</f>
        <v>0</v>
      </c>
      <c r="AX7" s="149"/>
      <c r="AY7" s="147"/>
    </row>
    <row r="8" spans="1:51" x14ac:dyDescent="0.25">
      <c r="D8" s="62"/>
      <c r="E8" s="62"/>
      <c r="F8" s="61"/>
      <c r="H8" s="62"/>
      <c r="I8" s="62"/>
      <c r="J8" s="61"/>
      <c r="L8" s="62"/>
      <c r="M8" s="62"/>
      <c r="N8" s="61"/>
      <c r="P8" s="62"/>
      <c r="Q8" s="62"/>
      <c r="R8" s="61"/>
      <c r="T8" s="62"/>
      <c r="U8" s="62"/>
      <c r="V8" s="61"/>
      <c r="X8" s="62"/>
      <c r="Y8" s="62"/>
      <c r="Z8" s="61"/>
      <c r="AB8" s="62"/>
      <c r="AC8" s="62"/>
      <c r="AD8" s="61"/>
      <c r="AF8" s="141"/>
      <c r="AG8" s="62"/>
      <c r="AH8" s="61"/>
      <c r="AI8" s="61"/>
      <c r="AJ8" s="62"/>
      <c r="AK8" s="62"/>
      <c r="AL8" s="61"/>
      <c r="AN8" s="141"/>
      <c r="AO8" s="141"/>
      <c r="AP8" s="61"/>
      <c r="AR8" s="141"/>
      <c r="AS8" s="141"/>
      <c r="AT8" s="61"/>
      <c r="AV8" s="85"/>
      <c r="AW8" s="85"/>
      <c r="AX8" s="61"/>
    </row>
    <row r="9" spans="1:51" x14ac:dyDescent="0.25">
      <c r="C9" s="61" t="s">
        <v>166</v>
      </c>
      <c r="D9" s="62"/>
      <c r="E9" s="62"/>
      <c r="F9" s="61"/>
      <c r="H9" s="62"/>
      <c r="I9" s="62"/>
      <c r="J9" s="61"/>
      <c r="L9" s="62"/>
      <c r="M9" s="62"/>
      <c r="N9" s="61"/>
      <c r="P9" s="62"/>
      <c r="Q9" s="62"/>
      <c r="R9" s="61"/>
      <c r="T9" s="62"/>
      <c r="U9" s="62"/>
      <c r="V9" s="61"/>
      <c r="X9" s="62"/>
      <c r="Y9" s="62"/>
      <c r="Z9" s="61"/>
      <c r="AB9" s="62"/>
      <c r="AC9" s="62"/>
      <c r="AD9" s="61"/>
      <c r="AF9" s="141"/>
      <c r="AG9" s="62"/>
      <c r="AH9" s="61"/>
      <c r="AI9" s="61"/>
      <c r="AJ9" s="62"/>
      <c r="AK9" s="62"/>
      <c r="AL9" s="61"/>
      <c r="AN9" s="141"/>
      <c r="AO9" s="141"/>
      <c r="AP9" s="61"/>
      <c r="AR9" s="141"/>
      <c r="AS9" s="141"/>
      <c r="AT9" s="61"/>
      <c r="AV9" s="85"/>
      <c r="AW9" s="85"/>
      <c r="AX9" s="61"/>
      <c r="AY9" s="61"/>
    </row>
    <row r="10" spans="1:51" s="287" customFormat="1" ht="14.25" x14ac:dyDescent="0.3">
      <c r="A10" s="287" t="s">
        <v>720</v>
      </c>
      <c r="B10" s="288" t="str">
        <f>MID(A10,14,4)</f>
        <v>5692</v>
      </c>
      <c r="C10" s="287" t="s">
        <v>1454</v>
      </c>
      <c r="D10" s="62">
        <v>120146</v>
      </c>
      <c r="E10" s="62">
        <v>120146</v>
      </c>
      <c r="F10" s="61"/>
      <c r="G10" s="290"/>
      <c r="H10" s="62">
        <v>126331</v>
      </c>
      <c r="I10" s="62">
        <v>126331</v>
      </c>
      <c r="J10" s="61"/>
      <c r="K10" s="290"/>
      <c r="L10" s="62">
        <v>129376</v>
      </c>
      <c r="M10" s="62">
        <v>129376</v>
      </c>
      <c r="N10" s="61"/>
      <c r="O10" s="290"/>
      <c r="P10" s="62">
        <v>154661</v>
      </c>
      <c r="Q10" s="62">
        <v>154661</v>
      </c>
      <c r="R10" s="61"/>
      <c r="S10" s="290"/>
      <c r="T10" s="62">
        <v>176600</v>
      </c>
      <c r="U10" s="62">
        <v>176600</v>
      </c>
      <c r="V10" s="61"/>
      <c r="W10" s="290"/>
      <c r="X10" s="62">
        <v>173808</v>
      </c>
      <c r="Y10" s="62">
        <v>173808</v>
      </c>
      <c r="Z10" s="61"/>
      <c r="AA10" s="290"/>
      <c r="AB10" s="62">
        <v>173809</v>
      </c>
      <c r="AC10" s="62">
        <v>173809</v>
      </c>
      <c r="AD10" s="1">
        <f>(AB10-X10)/X10</f>
        <v>5.7534750989597715E-6</v>
      </c>
      <c r="AE10" s="290"/>
      <c r="AF10" s="284">
        <v>172197</v>
      </c>
      <c r="AG10" s="62">
        <v>172197</v>
      </c>
      <c r="AH10" s="1">
        <f>(AF10-AB10)/AB10</f>
        <v>-9.2745484986393109E-3</v>
      </c>
      <c r="AI10" s="289"/>
      <c r="AJ10" s="62">
        <v>182062</v>
      </c>
      <c r="AK10" s="62">
        <v>176462</v>
      </c>
      <c r="AL10" s="1">
        <f>(AJ10-AF10)/AF10</f>
        <v>5.7289035232901853E-2</v>
      </c>
      <c r="AM10" s="290"/>
      <c r="AN10" s="141">
        <v>169186</v>
      </c>
      <c r="AO10" s="141">
        <v>169186</v>
      </c>
      <c r="AP10" s="1">
        <f>(AN10-AJ10)/AJ10</f>
        <v>-7.0723160242115321E-2</v>
      </c>
      <c r="AQ10" s="290"/>
      <c r="AR10" s="141">
        <v>190241</v>
      </c>
      <c r="AS10" s="141">
        <v>190241</v>
      </c>
      <c r="AT10" s="1">
        <f>(AR10-AN10)/AN10</f>
        <v>0.12444883146359628</v>
      </c>
      <c r="AU10" s="290"/>
      <c r="AV10" s="63">
        <v>187142</v>
      </c>
      <c r="AW10" s="141">
        <f>AV10-AR10</f>
        <v>-3099</v>
      </c>
      <c r="AX10" s="1">
        <f>(AV10-AR10)/AR10</f>
        <v>-1.6289863909462209E-2</v>
      </c>
      <c r="AY10" s="339"/>
    </row>
    <row r="11" spans="1:51" ht="14.25" x14ac:dyDescent="0.3">
      <c r="A11" s="288"/>
      <c r="B11" s="138"/>
      <c r="C11" s="287"/>
      <c r="D11" s="62"/>
      <c r="E11" s="62"/>
      <c r="F11" s="61"/>
      <c r="H11" s="62"/>
      <c r="I11" s="62"/>
      <c r="J11" s="61"/>
      <c r="L11" s="62"/>
      <c r="M11" s="62"/>
      <c r="N11" s="61"/>
      <c r="P11" s="62"/>
      <c r="Q11" s="62"/>
      <c r="R11" s="61"/>
      <c r="T11" s="62"/>
      <c r="U11" s="62"/>
      <c r="V11" s="61"/>
      <c r="W11" s="137"/>
      <c r="X11" s="62"/>
      <c r="Y11" s="62"/>
      <c r="Z11" s="61"/>
      <c r="AA11" s="137"/>
      <c r="AB11" s="62"/>
      <c r="AC11" s="62"/>
      <c r="AD11" s="61"/>
      <c r="AF11" s="284"/>
      <c r="AG11" s="62"/>
      <c r="AH11" s="61"/>
      <c r="AI11" s="38"/>
      <c r="AJ11" s="62"/>
      <c r="AK11" s="62"/>
      <c r="AL11" s="61"/>
      <c r="AN11" s="141"/>
      <c r="AO11" s="141"/>
      <c r="AP11" s="61"/>
      <c r="AR11" s="141"/>
      <c r="AS11" s="141"/>
      <c r="AT11" s="61"/>
      <c r="AV11" s="63"/>
      <c r="AW11" s="85"/>
      <c r="AX11" s="61"/>
      <c r="AY11" s="339"/>
    </row>
    <row r="12" spans="1:51" s="64" customFormat="1" x14ac:dyDescent="0.25">
      <c r="A12" s="142"/>
      <c r="B12" s="142"/>
      <c r="C12" s="142" t="s">
        <v>168</v>
      </c>
      <c r="D12" s="294">
        <f>SUM(D10:D11)</f>
        <v>120146</v>
      </c>
      <c r="E12" s="294">
        <f>SUM(E10:E11)</f>
        <v>120146</v>
      </c>
      <c r="F12" s="144">
        <v>2.41E-2</v>
      </c>
      <c r="G12" s="142"/>
      <c r="H12" s="294">
        <f>SUM(H10:H11)</f>
        <v>126331</v>
      </c>
      <c r="I12" s="294">
        <f>SUM(I10:I11)</f>
        <v>126331</v>
      </c>
      <c r="J12" s="144">
        <f>(H12-D12)/D12</f>
        <v>5.1479033842158704E-2</v>
      </c>
      <c r="K12" s="142"/>
      <c r="L12" s="294">
        <f>SUM(L10:L11)</f>
        <v>129376</v>
      </c>
      <c r="M12" s="294">
        <f>SUM(M10:M11)</f>
        <v>129376</v>
      </c>
      <c r="N12" s="144">
        <f>(L12-H12)/H12</f>
        <v>2.4103347555231892E-2</v>
      </c>
      <c r="O12" s="142"/>
      <c r="P12" s="294">
        <f>SUM(P10:P11)</f>
        <v>154661</v>
      </c>
      <c r="Q12" s="294">
        <f>SUM(Q10:Q11)</f>
        <v>154661</v>
      </c>
      <c r="R12" s="144">
        <f>(P12-L12)/L12</f>
        <v>0.19543810289389069</v>
      </c>
      <c r="S12" s="142"/>
      <c r="T12" s="294">
        <f>SUM(T10:T11)</f>
        <v>176600</v>
      </c>
      <c r="U12" s="294">
        <f>SUM(U10:U11)</f>
        <v>176600</v>
      </c>
      <c r="V12" s="144">
        <f>(T12-P12)/P12</f>
        <v>0.14185217992900601</v>
      </c>
      <c r="W12" s="142"/>
      <c r="X12" s="294">
        <f>SUM(X10:X11)</f>
        <v>173808</v>
      </c>
      <c r="Y12" s="294">
        <f>SUM(Y10:Y11)</f>
        <v>173808</v>
      </c>
      <c r="Z12" s="145">
        <f>(X12-T12)/T12</f>
        <v>-1.5809739524348811E-2</v>
      </c>
      <c r="AA12" s="142"/>
      <c r="AB12" s="294">
        <f>SUM(AB10:AB11)</f>
        <v>173809</v>
      </c>
      <c r="AC12" s="143">
        <f>SUM(AC10:AC11)</f>
        <v>173809</v>
      </c>
      <c r="AD12" s="144">
        <f>(AB12-X12)/X12</f>
        <v>5.7534750989597715E-6</v>
      </c>
      <c r="AE12" s="142"/>
      <c r="AF12" s="280">
        <f>SUM(AF10:AF11)</f>
        <v>172197</v>
      </c>
      <c r="AG12" s="280">
        <f>SUM(AG10:AG11)</f>
        <v>172197</v>
      </c>
      <c r="AH12" s="144">
        <f>(AF12-AB12)/AB12</f>
        <v>-9.2745484986393109E-3</v>
      </c>
      <c r="AI12" s="144"/>
      <c r="AJ12" s="294">
        <f>SUM(AJ10:AJ11)</f>
        <v>182062</v>
      </c>
      <c r="AK12" s="294">
        <f>SUM(AK10:AK11)</f>
        <v>176462</v>
      </c>
      <c r="AL12" s="144">
        <f>(AJ12-AF12)/AF12</f>
        <v>5.7289035232901853E-2</v>
      </c>
      <c r="AM12" s="142"/>
      <c r="AN12" s="146">
        <f>SUM(AN10:AN11)</f>
        <v>169186</v>
      </c>
      <c r="AO12" s="146">
        <f>SUM(AO10:AO11)</f>
        <v>169186</v>
      </c>
      <c r="AP12" s="144">
        <f>(AN12-AJ12)/AJ12</f>
        <v>-7.0723160242115321E-2</v>
      </c>
      <c r="AQ12" s="142"/>
      <c r="AR12" s="146">
        <f>SUM(AR10:AR11)</f>
        <v>190241</v>
      </c>
      <c r="AS12" s="146">
        <f>SUM(AS10:AS11)</f>
        <v>190241</v>
      </c>
      <c r="AT12" s="144">
        <f>(AR12-AN12)/AN12</f>
        <v>0.12444883146359628</v>
      </c>
      <c r="AU12" s="142"/>
      <c r="AV12" s="146">
        <f>SUM(AV10:AV11)</f>
        <v>187142</v>
      </c>
      <c r="AW12" s="146">
        <f>SUM(AW10:AW11)</f>
        <v>-3099</v>
      </c>
      <c r="AX12" s="144">
        <f>(AV12-AR12)/AR12</f>
        <v>-1.6289863909462209E-2</v>
      </c>
      <c r="AY12" s="142"/>
    </row>
    <row r="13" spans="1:51" s="135" customFormat="1" x14ac:dyDescent="0.25">
      <c r="D13" s="62"/>
      <c r="E13" s="62"/>
      <c r="F13" s="139"/>
      <c r="G13" s="137"/>
      <c r="H13" s="62"/>
      <c r="I13" s="62"/>
      <c r="J13" s="139"/>
      <c r="K13" s="137"/>
      <c r="L13" s="62"/>
      <c r="M13" s="62"/>
      <c r="N13" s="139"/>
      <c r="O13" s="137"/>
      <c r="P13" s="62"/>
      <c r="Q13" s="62"/>
      <c r="R13" s="139"/>
      <c r="S13" s="137"/>
      <c r="T13" s="62"/>
      <c r="U13" s="62"/>
      <c r="V13" s="139"/>
      <c r="W13" s="137"/>
      <c r="X13" s="62"/>
      <c r="Y13" s="62"/>
      <c r="Z13" s="139"/>
      <c r="AA13" s="137"/>
      <c r="AB13" s="62"/>
      <c r="AC13" s="62"/>
      <c r="AD13" s="139"/>
      <c r="AE13" s="137"/>
      <c r="AF13" s="62"/>
      <c r="AG13" s="62"/>
      <c r="AH13" s="289"/>
      <c r="AI13" s="139"/>
      <c r="AJ13" s="62"/>
      <c r="AK13" s="62"/>
      <c r="AL13" s="289"/>
      <c r="AM13" s="290"/>
      <c r="AN13" s="292"/>
      <c r="AO13" s="292"/>
      <c r="AP13" s="289"/>
      <c r="AQ13" s="290"/>
      <c r="AR13" s="292"/>
      <c r="AS13" s="292"/>
      <c r="AT13" s="289"/>
      <c r="AU13" s="290"/>
      <c r="AV13" s="136"/>
      <c r="AW13" s="136"/>
      <c r="AX13" s="289"/>
    </row>
    <row r="14" spans="1:51" s="64" customFormat="1" ht="12.75" x14ac:dyDescent="0.2">
      <c r="A14" s="151"/>
      <c r="B14" s="151"/>
      <c r="C14" s="156" t="s">
        <v>169</v>
      </c>
      <c r="D14" s="295">
        <f>D7+D12</f>
        <v>120146</v>
      </c>
      <c r="E14" s="295">
        <f>E7+E12</f>
        <v>120146</v>
      </c>
      <c r="F14" s="154">
        <v>2.41E-2</v>
      </c>
      <c r="G14" s="151"/>
      <c r="H14" s="295">
        <f>H7+H12</f>
        <v>126331</v>
      </c>
      <c r="I14" s="295">
        <f>I7+I12</f>
        <v>126331</v>
      </c>
      <c r="J14" s="154">
        <f>(H14-D14)/D14</f>
        <v>5.1479033842158704E-2</v>
      </c>
      <c r="K14" s="151"/>
      <c r="L14" s="295">
        <f>L7+L12</f>
        <v>129376</v>
      </c>
      <c r="M14" s="295">
        <f>M7+M12</f>
        <v>129376</v>
      </c>
      <c r="N14" s="154">
        <f>(L14-H14)/H14</f>
        <v>2.4103347555231892E-2</v>
      </c>
      <c r="O14" s="151"/>
      <c r="P14" s="295">
        <f>P7+P12</f>
        <v>154661</v>
      </c>
      <c r="Q14" s="295">
        <f>Q7+Q12</f>
        <v>154661</v>
      </c>
      <c r="R14" s="154">
        <f>(P14-L14)/L14</f>
        <v>0.19543810289389069</v>
      </c>
      <c r="S14" s="151"/>
      <c r="T14" s="295">
        <f>T7+T12</f>
        <v>176600</v>
      </c>
      <c r="U14" s="295">
        <f>U7+U12</f>
        <v>176600</v>
      </c>
      <c r="V14" s="154">
        <f>(T14-P14)/P14</f>
        <v>0.14185217992900601</v>
      </c>
      <c r="W14" s="151"/>
      <c r="X14" s="295">
        <f>X7+X12</f>
        <v>173808</v>
      </c>
      <c r="Y14" s="295">
        <f>Y7+Y12</f>
        <v>173808</v>
      </c>
      <c r="Z14" s="154">
        <f>(X14-T14)/T14</f>
        <v>-1.5809739524348811E-2</v>
      </c>
      <c r="AA14" s="151"/>
      <c r="AB14" s="153">
        <f>AB7+AB12</f>
        <v>173809</v>
      </c>
      <c r="AC14" s="153">
        <f>AC7+AC12</f>
        <v>173809</v>
      </c>
      <c r="AD14" s="154">
        <f>(AB14-X14)/X14</f>
        <v>5.7534750989597715E-6</v>
      </c>
      <c r="AE14" s="151"/>
      <c r="AF14" s="280">
        <f>AF7+AF12</f>
        <v>172197</v>
      </c>
      <c r="AG14" s="153">
        <f>AG7+AG12</f>
        <v>172197</v>
      </c>
      <c r="AH14" s="154">
        <f>(AF14-AB14)/AB14</f>
        <v>-9.2745484986393109E-3</v>
      </c>
      <c r="AI14" s="154"/>
      <c r="AJ14" s="295">
        <f>AJ7+AJ12</f>
        <v>182062</v>
      </c>
      <c r="AK14" s="295">
        <f>AK7+AK12</f>
        <v>176462</v>
      </c>
      <c r="AL14" s="154">
        <f>(AJ14-AF14)/AF14</f>
        <v>5.7289035232901853E-2</v>
      </c>
      <c r="AM14" s="151"/>
      <c r="AN14" s="155">
        <f>AN7+AN12</f>
        <v>169186</v>
      </c>
      <c r="AO14" s="295">
        <f>AO7+AO12</f>
        <v>169186</v>
      </c>
      <c r="AP14" s="154">
        <f>(AN14-AJ14)/AJ14</f>
        <v>-7.0723160242115321E-2</v>
      </c>
      <c r="AQ14" s="151"/>
      <c r="AR14" s="155">
        <f>AR7+AR12</f>
        <v>190241</v>
      </c>
      <c r="AS14" s="295">
        <f>AS7+AS12</f>
        <v>190241</v>
      </c>
      <c r="AT14" s="154">
        <f>(AR14-AN14)/AN14</f>
        <v>0.12444883146359628</v>
      </c>
      <c r="AU14" s="151"/>
      <c r="AV14" s="155">
        <f>AV7+AV12</f>
        <v>187142</v>
      </c>
      <c r="AW14" s="153">
        <f>AW7+AW12</f>
        <v>-3099</v>
      </c>
      <c r="AX14" s="154">
        <f>(AV14-AR14)/AR14</f>
        <v>-1.6289863909462209E-2</v>
      </c>
      <c r="AY14" s="156"/>
    </row>
    <row r="15" spans="1:51" ht="12" customHeight="1" x14ac:dyDescent="0.25">
      <c r="D15" s="67"/>
      <c r="H15" s="67"/>
      <c r="L15" s="67"/>
      <c r="P15" s="67"/>
      <c r="T15" s="67"/>
      <c r="X15" s="67"/>
      <c r="AB15" s="67"/>
      <c r="AF15" s="67"/>
      <c r="AJ15" s="296"/>
      <c r="AO15" s="292"/>
      <c r="AP15" s="347"/>
      <c r="AS15" s="292"/>
      <c r="AX15" s="347"/>
    </row>
    <row r="16" spans="1:51" s="61" customFormat="1" thickBot="1" x14ac:dyDescent="0.25">
      <c r="C16" s="61" t="s">
        <v>170</v>
      </c>
      <c r="D16" s="69"/>
      <c r="E16" s="68">
        <f>D14-E14</f>
        <v>0</v>
      </c>
      <c r="G16" s="65"/>
      <c r="H16" s="69"/>
      <c r="I16" s="68">
        <f>H14-I14</f>
        <v>0</v>
      </c>
      <c r="K16" s="65"/>
      <c r="L16" s="69"/>
      <c r="M16" s="68">
        <f>L14-M14</f>
        <v>0</v>
      </c>
      <c r="O16" s="65"/>
      <c r="P16" s="69"/>
      <c r="Q16" s="68">
        <f>P14-Q14</f>
        <v>0</v>
      </c>
      <c r="S16" s="65"/>
      <c r="T16" s="69"/>
      <c r="U16" s="68">
        <f>T14-U14</f>
        <v>0</v>
      </c>
      <c r="W16" s="65"/>
      <c r="X16" s="69"/>
      <c r="Y16" s="68">
        <f>X14-Y14</f>
        <v>0</v>
      </c>
      <c r="AA16" s="65"/>
      <c r="AB16" s="69"/>
      <c r="AC16" s="68">
        <f>AB14-AC14</f>
        <v>0</v>
      </c>
      <c r="AE16" s="65"/>
      <c r="AF16" s="69"/>
      <c r="AG16" s="68">
        <f>AF14-AG14</f>
        <v>0</v>
      </c>
      <c r="AJ16" s="69"/>
      <c r="AK16" s="68">
        <f>AJ14-AK14</f>
        <v>5600</v>
      </c>
      <c r="AM16" s="65"/>
      <c r="AN16" s="70"/>
      <c r="AO16" s="68">
        <f>AN14-AO14</f>
        <v>0</v>
      </c>
      <c r="AQ16" s="65"/>
      <c r="AR16" s="70"/>
      <c r="AS16" s="68">
        <f>AR14-AS14</f>
        <v>0</v>
      </c>
      <c r="AU16" s="306"/>
      <c r="AV16" s="70"/>
      <c r="AW16" s="70"/>
    </row>
    <row r="17" spans="4:47" ht="14.25" thickTop="1" x14ac:dyDescent="0.25">
      <c r="D17" s="67"/>
      <c r="F17" s="61"/>
      <c r="H17" s="67"/>
      <c r="J17" s="61"/>
      <c r="L17" s="67"/>
      <c r="N17" s="61"/>
      <c r="P17" s="67"/>
      <c r="R17" s="61"/>
      <c r="T17" s="67"/>
      <c r="V17" s="61"/>
      <c r="X17" s="67"/>
      <c r="AB17" s="67"/>
      <c r="AF17" s="67"/>
      <c r="AJ17" s="296"/>
      <c r="AO17" s="292"/>
      <c r="AS17" s="292"/>
      <c r="AU17" s="76"/>
    </row>
    <row r="18" spans="4:47" x14ac:dyDescent="0.25">
      <c r="D18" s="67"/>
      <c r="F18" s="61"/>
      <c r="H18" s="67"/>
      <c r="J18" s="61"/>
      <c r="L18" s="67"/>
      <c r="N18" s="61"/>
      <c r="P18" s="67"/>
      <c r="R18" s="61"/>
      <c r="T18" s="67"/>
      <c r="V18" s="61"/>
      <c r="X18" s="67"/>
      <c r="AB18" s="67"/>
      <c r="AF18" s="67"/>
      <c r="AJ18" s="296"/>
      <c r="AO18" s="292"/>
      <c r="AS18" s="292"/>
      <c r="AU18" s="76"/>
    </row>
    <row r="19" spans="4:47" x14ac:dyDescent="0.25">
      <c r="D19" s="67"/>
      <c r="F19" s="61"/>
      <c r="H19" s="67"/>
      <c r="J19" s="61"/>
      <c r="L19" s="67"/>
      <c r="N19" s="61"/>
      <c r="P19" s="67"/>
      <c r="R19" s="61"/>
      <c r="T19" s="67"/>
      <c r="V19" s="61"/>
      <c r="X19" s="67"/>
      <c r="AB19" s="67"/>
      <c r="AF19" s="67"/>
      <c r="AJ19" s="296"/>
      <c r="AO19" s="292"/>
      <c r="AS19" s="292"/>
      <c r="AU19" s="76"/>
    </row>
    <row r="20" spans="4:47" x14ac:dyDescent="0.25">
      <c r="D20" s="67"/>
      <c r="F20" s="61"/>
      <c r="H20" s="67"/>
      <c r="J20" s="61"/>
      <c r="L20" s="67"/>
      <c r="N20" s="61"/>
      <c r="P20" s="67"/>
      <c r="R20" s="61"/>
      <c r="T20" s="67"/>
      <c r="V20" s="61"/>
      <c r="X20" s="67"/>
      <c r="AB20" s="67"/>
      <c r="AF20" s="67"/>
      <c r="AJ20" s="296"/>
      <c r="AO20" s="292"/>
      <c r="AS20" s="292"/>
      <c r="AU20" s="76"/>
    </row>
    <row r="21" spans="4:47" x14ac:dyDescent="0.25">
      <c r="D21" s="67"/>
      <c r="F21" s="61"/>
      <c r="H21" s="67"/>
      <c r="J21" s="61"/>
      <c r="L21" s="67"/>
      <c r="N21" s="61"/>
      <c r="P21" s="67"/>
      <c r="R21" s="61"/>
      <c r="T21" s="67"/>
      <c r="V21" s="61"/>
      <c r="X21" s="67"/>
      <c r="AB21" s="67"/>
      <c r="AF21" s="67"/>
      <c r="AJ21" s="296"/>
      <c r="AO21" s="292"/>
      <c r="AS21" s="292"/>
      <c r="AU21" s="76"/>
    </row>
    <row r="22" spans="4:47" x14ac:dyDescent="0.25">
      <c r="D22" s="67"/>
      <c r="F22" s="61"/>
      <c r="H22" s="67"/>
      <c r="J22" s="61"/>
      <c r="L22" s="67"/>
      <c r="N22" s="61"/>
      <c r="P22" s="67"/>
      <c r="R22" s="61"/>
      <c r="T22" s="67"/>
      <c r="V22" s="61"/>
      <c r="X22" s="67"/>
      <c r="AB22" s="67"/>
      <c r="AF22" s="67"/>
      <c r="AJ22" s="296"/>
      <c r="AO22" s="292"/>
      <c r="AS22" s="292"/>
      <c r="AU22" s="76"/>
    </row>
    <row r="23" spans="4:47" x14ac:dyDescent="0.25">
      <c r="D23" s="67"/>
      <c r="F23" s="61"/>
      <c r="H23" s="67"/>
      <c r="J23" s="61"/>
      <c r="L23" s="67"/>
      <c r="N23" s="61"/>
      <c r="P23" s="67"/>
      <c r="R23" s="61"/>
      <c r="T23" s="67"/>
      <c r="V23" s="61"/>
      <c r="X23" s="67"/>
      <c r="AB23" s="67"/>
      <c r="AF23" s="67"/>
      <c r="AJ23" s="296"/>
      <c r="AO23" s="292"/>
      <c r="AS23" s="292"/>
      <c r="AU23" s="76"/>
    </row>
    <row r="24" spans="4:47" x14ac:dyDescent="0.25">
      <c r="D24" s="67"/>
      <c r="F24" s="61"/>
      <c r="H24" s="67"/>
      <c r="J24" s="61"/>
      <c r="L24" s="67"/>
      <c r="N24" s="61"/>
      <c r="P24" s="67"/>
      <c r="R24" s="61"/>
      <c r="T24" s="67"/>
      <c r="V24" s="61"/>
      <c r="X24" s="67"/>
      <c r="AB24" s="67"/>
      <c r="AF24" s="67"/>
      <c r="AJ24" s="296"/>
      <c r="AO24" s="292"/>
      <c r="AS24" s="292"/>
      <c r="AU24" s="76"/>
    </row>
    <row r="25" spans="4:47" x14ac:dyDescent="0.25">
      <c r="D25" s="67"/>
      <c r="F25" s="61"/>
      <c r="H25" s="67"/>
      <c r="J25" s="61"/>
      <c r="L25" s="67"/>
      <c r="N25" s="61"/>
      <c r="P25" s="67"/>
      <c r="R25" s="61"/>
      <c r="T25" s="67"/>
      <c r="V25" s="61"/>
      <c r="X25" s="67"/>
      <c r="AB25" s="67"/>
      <c r="AF25" s="67"/>
      <c r="AJ25" s="296"/>
      <c r="AO25" s="292"/>
      <c r="AS25" s="292"/>
      <c r="AU25" s="76"/>
    </row>
    <row r="26" spans="4:47" x14ac:dyDescent="0.25">
      <c r="D26" s="67"/>
      <c r="F26" s="61"/>
      <c r="H26" s="67"/>
      <c r="J26" s="61"/>
      <c r="L26" s="67"/>
      <c r="N26" s="61"/>
      <c r="P26" s="67"/>
      <c r="R26" s="61"/>
      <c r="T26" s="67"/>
      <c r="V26" s="61"/>
      <c r="X26" s="67"/>
      <c r="AB26" s="67"/>
      <c r="AF26" s="67"/>
      <c r="AJ26" s="296"/>
      <c r="AO26" s="292"/>
      <c r="AS26" s="292"/>
      <c r="AU26" s="76"/>
    </row>
    <row r="27" spans="4:47" x14ac:dyDescent="0.25">
      <c r="D27" s="67"/>
      <c r="F27" s="61"/>
      <c r="H27" s="67"/>
      <c r="J27" s="61"/>
      <c r="L27" s="67"/>
      <c r="N27" s="61"/>
      <c r="P27" s="67"/>
      <c r="R27" s="61"/>
      <c r="T27" s="67"/>
      <c r="V27" s="61"/>
      <c r="X27" s="67"/>
      <c r="AB27" s="67"/>
      <c r="AF27" s="67"/>
      <c r="AJ27" s="296"/>
      <c r="AO27" s="292"/>
      <c r="AS27" s="292"/>
      <c r="AU27" s="76"/>
    </row>
    <row r="28" spans="4:47" x14ac:dyDescent="0.25">
      <c r="D28" s="67"/>
      <c r="F28" s="61"/>
      <c r="H28" s="67"/>
      <c r="J28" s="61"/>
      <c r="L28" s="67"/>
      <c r="N28" s="61"/>
      <c r="P28" s="67"/>
      <c r="R28" s="61"/>
      <c r="T28" s="67"/>
      <c r="V28" s="61"/>
      <c r="X28" s="67"/>
      <c r="AB28" s="67"/>
      <c r="AF28" s="67"/>
      <c r="AJ28" s="296"/>
      <c r="AO28" s="292"/>
      <c r="AS28" s="292"/>
      <c r="AU28" s="76"/>
    </row>
    <row r="29" spans="4:47" x14ac:dyDescent="0.25">
      <c r="D29" s="67"/>
      <c r="F29" s="61"/>
      <c r="H29" s="67"/>
      <c r="J29" s="61"/>
      <c r="L29" s="67"/>
      <c r="N29" s="61"/>
      <c r="P29" s="67"/>
      <c r="R29" s="61"/>
      <c r="T29" s="67"/>
      <c r="V29" s="61"/>
      <c r="X29" s="67"/>
      <c r="AB29" s="67"/>
      <c r="AF29" s="67"/>
      <c r="AJ29" s="296"/>
      <c r="AO29" s="292"/>
      <c r="AS29" s="292"/>
      <c r="AU29" s="76"/>
    </row>
    <row r="30" spans="4:47" x14ac:dyDescent="0.25">
      <c r="D30" s="67"/>
      <c r="F30" s="61"/>
      <c r="H30" s="67"/>
      <c r="J30" s="61"/>
      <c r="L30" s="67"/>
      <c r="N30" s="61"/>
      <c r="P30" s="67"/>
      <c r="R30" s="61"/>
      <c r="T30" s="67"/>
      <c r="V30" s="61"/>
      <c r="X30" s="67"/>
      <c r="AB30" s="67"/>
      <c r="AF30" s="67"/>
      <c r="AJ30" s="296"/>
      <c r="AO30" s="292"/>
      <c r="AS30" s="292"/>
      <c r="AU30" s="76"/>
    </row>
    <row r="31" spans="4:47" x14ac:dyDescent="0.25">
      <c r="D31" s="67"/>
      <c r="F31" s="61"/>
      <c r="H31" s="67"/>
      <c r="J31" s="61"/>
      <c r="L31" s="67"/>
      <c r="N31" s="61"/>
      <c r="P31" s="67"/>
      <c r="R31" s="61"/>
      <c r="T31" s="67"/>
      <c r="V31" s="61"/>
      <c r="X31" s="67"/>
      <c r="AB31" s="67"/>
      <c r="AF31" s="67"/>
      <c r="AJ31" s="296"/>
      <c r="AO31" s="292"/>
      <c r="AS31" s="292"/>
      <c r="AU31" s="76"/>
    </row>
    <row r="32" spans="4:47" x14ac:dyDescent="0.25">
      <c r="D32" s="67"/>
      <c r="F32" s="61"/>
      <c r="H32" s="67"/>
      <c r="J32" s="61"/>
      <c r="L32" s="67"/>
      <c r="N32" s="61"/>
      <c r="P32" s="67"/>
      <c r="R32" s="61"/>
      <c r="T32" s="67"/>
      <c r="V32" s="61"/>
      <c r="X32" s="67"/>
      <c r="AB32" s="67"/>
      <c r="AF32" s="67"/>
      <c r="AJ32" s="296"/>
      <c r="AU32" s="76"/>
    </row>
    <row r="33" spans="4:47" x14ac:dyDescent="0.25">
      <c r="D33" s="67"/>
      <c r="F33" s="61"/>
      <c r="H33" s="67"/>
      <c r="J33" s="61"/>
      <c r="L33" s="67"/>
      <c r="N33" s="61"/>
      <c r="P33" s="67"/>
      <c r="R33" s="61"/>
      <c r="T33" s="67"/>
      <c r="V33" s="61"/>
      <c r="X33" s="67"/>
      <c r="AB33" s="67"/>
      <c r="AF33" s="67"/>
      <c r="AJ33" s="296"/>
      <c r="AU33" s="76"/>
    </row>
    <row r="34" spans="4:47" x14ac:dyDescent="0.25">
      <c r="D34" s="67"/>
      <c r="F34" s="61"/>
      <c r="H34" s="67"/>
      <c r="J34" s="61"/>
      <c r="L34" s="67"/>
      <c r="N34" s="61"/>
      <c r="P34" s="67"/>
      <c r="R34" s="61"/>
      <c r="T34" s="67"/>
      <c r="V34" s="61"/>
      <c r="X34" s="67"/>
      <c r="AB34" s="67"/>
      <c r="AF34" s="67"/>
      <c r="AJ34" s="296"/>
      <c r="AU34" s="76"/>
    </row>
    <row r="35" spans="4:47" x14ac:dyDescent="0.25">
      <c r="D35" s="67"/>
      <c r="F35" s="61"/>
      <c r="H35" s="67"/>
      <c r="J35" s="61"/>
      <c r="L35" s="67"/>
      <c r="N35" s="61"/>
      <c r="P35" s="67"/>
      <c r="R35" s="61"/>
      <c r="T35" s="67"/>
      <c r="V35" s="61"/>
      <c r="X35" s="67"/>
      <c r="AB35" s="67"/>
      <c r="AF35" s="67"/>
      <c r="AJ35" s="296"/>
      <c r="AU35" s="76"/>
    </row>
    <row r="36" spans="4:47" x14ac:dyDescent="0.25">
      <c r="D36" s="67"/>
      <c r="F36" s="61"/>
      <c r="H36" s="67"/>
      <c r="J36" s="61"/>
      <c r="L36" s="67"/>
      <c r="N36" s="61"/>
      <c r="P36" s="67"/>
      <c r="R36" s="61"/>
      <c r="T36" s="67"/>
      <c r="V36" s="61"/>
      <c r="X36" s="67"/>
      <c r="AB36" s="67"/>
      <c r="AF36" s="67"/>
      <c r="AJ36" s="296"/>
      <c r="AU36" s="76"/>
    </row>
    <row r="37" spans="4:47" x14ac:dyDescent="0.25">
      <c r="D37" s="67"/>
      <c r="F37" s="61"/>
      <c r="H37" s="67"/>
      <c r="J37" s="61"/>
      <c r="L37" s="67"/>
      <c r="N37" s="61"/>
      <c r="P37" s="67"/>
      <c r="R37" s="61"/>
      <c r="T37" s="67"/>
      <c r="V37" s="61"/>
      <c r="X37" s="67"/>
      <c r="AB37" s="67"/>
      <c r="AF37" s="67"/>
      <c r="AJ37" s="296"/>
      <c r="AU37" s="76"/>
    </row>
    <row r="38" spans="4:47" x14ac:dyDescent="0.25">
      <c r="D38" s="67"/>
      <c r="F38" s="61"/>
      <c r="H38" s="67"/>
      <c r="J38" s="61"/>
      <c r="L38" s="67"/>
      <c r="N38" s="61"/>
      <c r="P38" s="67"/>
      <c r="R38" s="61"/>
      <c r="T38" s="67"/>
      <c r="V38" s="61"/>
      <c r="X38" s="67"/>
      <c r="AB38" s="67"/>
      <c r="AF38" s="67"/>
      <c r="AJ38" s="296"/>
      <c r="AU38" s="76"/>
    </row>
    <row r="39" spans="4:47" x14ac:dyDescent="0.25">
      <c r="D39" s="67"/>
      <c r="F39" s="61"/>
      <c r="H39" s="67"/>
      <c r="J39" s="61"/>
      <c r="L39" s="67"/>
      <c r="N39" s="61"/>
      <c r="P39" s="67"/>
      <c r="R39" s="61"/>
      <c r="T39" s="67"/>
      <c r="V39" s="61"/>
      <c r="X39" s="67"/>
      <c r="AB39" s="67"/>
      <c r="AF39" s="67"/>
      <c r="AJ39" s="296"/>
      <c r="AU39" s="76"/>
    </row>
    <row r="40" spans="4:47" x14ac:dyDescent="0.25">
      <c r="D40" s="67"/>
      <c r="F40" s="61"/>
      <c r="H40" s="67"/>
      <c r="J40" s="61"/>
      <c r="L40" s="67"/>
      <c r="N40" s="61"/>
      <c r="P40" s="67"/>
      <c r="R40" s="61"/>
      <c r="T40" s="67"/>
      <c r="V40" s="61"/>
      <c r="X40" s="67"/>
      <c r="AB40" s="67"/>
      <c r="AF40" s="67"/>
      <c r="AJ40" s="296"/>
    </row>
    <row r="41" spans="4:47" x14ac:dyDescent="0.25">
      <c r="D41" s="67"/>
      <c r="H41" s="67"/>
      <c r="L41" s="67"/>
      <c r="P41" s="67"/>
      <c r="T41" s="67"/>
      <c r="X41" s="67"/>
      <c r="AB41" s="67"/>
      <c r="AF41" s="67"/>
      <c r="AJ41" s="296"/>
    </row>
    <row r="42" spans="4:47" x14ac:dyDescent="0.25">
      <c r="D42" s="67"/>
      <c r="H42" s="67"/>
      <c r="L42" s="67"/>
      <c r="P42" s="67"/>
      <c r="T42" s="67"/>
      <c r="X42" s="67"/>
      <c r="AB42" s="67"/>
      <c r="AF42" s="67"/>
      <c r="AJ42" s="296"/>
    </row>
    <row r="43" spans="4:47" x14ac:dyDescent="0.25">
      <c r="D43" s="67"/>
      <c r="H43" s="67"/>
      <c r="L43" s="67"/>
      <c r="P43" s="67"/>
      <c r="T43" s="67"/>
      <c r="X43" s="67"/>
      <c r="AB43" s="67"/>
      <c r="AF43" s="67"/>
      <c r="AJ43" s="296"/>
    </row>
    <row r="44" spans="4:47" x14ac:dyDescent="0.25">
      <c r="D44" s="67"/>
      <c r="H44" s="67"/>
      <c r="L44" s="67"/>
      <c r="P44" s="67"/>
      <c r="T44" s="67"/>
      <c r="X44" s="67"/>
      <c r="AB44" s="67"/>
      <c r="AF44" s="67"/>
      <c r="AJ44" s="296"/>
    </row>
    <row r="45" spans="4:47" x14ac:dyDescent="0.25">
      <c r="D45" s="67"/>
      <c r="H45" s="67"/>
      <c r="L45" s="67"/>
      <c r="P45" s="67"/>
      <c r="T45" s="67"/>
      <c r="X45" s="67"/>
      <c r="AB45" s="67"/>
      <c r="AF45" s="67"/>
      <c r="AJ45" s="296"/>
    </row>
    <row r="46" spans="4:47" x14ac:dyDescent="0.25">
      <c r="D46" s="67"/>
      <c r="H46" s="67"/>
      <c r="L46" s="67"/>
      <c r="P46" s="67"/>
      <c r="T46" s="67"/>
      <c r="X46" s="67"/>
      <c r="AB46" s="67"/>
      <c r="AF46" s="67"/>
      <c r="AJ46" s="296"/>
    </row>
    <row r="47" spans="4:47" x14ac:dyDescent="0.25">
      <c r="D47" s="67"/>
      <c r="H47" s="67"/>
      <c r="L47" s="67"/>
      <c r="P47" s="67"/>
      <c r="T47" s="67"/>
      <c r="X47" s="67"/>
      <c r="AB47" s="67"/>
      <c r="AF47" s="67"/>
      <c r="AJ47" s="296"/>
    </row>
    <row r="48" spans="4:47" x14ac:dyDescent="0.25">
      <c r="D48" s="67"/>
      <c r="H48" s="67"/>
      <c r="L48" s="67"/>
      <c r="P48" s="67"/>
      <c r="T48" s="67"/>
      <c r="X48" s="67"/>
      <c r="AB48" s="67"/>
      <c r="AF48" s="67"/>
      <c r="AJ48" s="296"/>
    </row>
    <row r="49" spans="4:36" x14ac:dyDescent="0.25">
      <c r="D49" s="67"/>
      <c r="H49" s="67"/>
      <c r="L49" s="67"/>
      <c r="P49" s="67"/>
      <c r="T49" s="67"/>
      <c r="X49" s="67"/>
      <c r="AB49" s="67"/>
      <c r="AF49" s="67"/>
      <c r="AJ49" s="296"/>
    </row>
    <row r="50" spans="4:36" x14ac:dyDescent="0.25">
      <c r="D50" s="67"/>
      <c r="H50" s="67"/>
      <c r="L50" s="67"/>
      <c r="P50" s="67"/>
      <c r="T50" s="67"/>
      <c r="X50" s="67"/>
      <c r="AB50" s="67"/>
      <c r="AF50" s="67"/>
      <c r="AJ50" s="296"/>
    </row>
    <row r="51" spans="4:36" x14ac:dyDescent="0.25">
      <c r="D51" s="67"/>
      <c r="H51" s="67"/>
      <c r="L51" s="67"/>
      <c r="P51" s="67"/>
      <c r="T51" s="67"/>
      <c r="X51" s="67"/>
      <c r="AB51" s="67"/>
      <c r="AF51" s="67"/>
      <c r="AJ51" s="296"/>
    </row>
    <row r="52" spans="4:36" x14ac:dyDescent="0.25">
      <c r="D52" s="67"/>
      <c r="H52" s="67"/>
      <c r="L52" s="67"/>
      <c r="P52" s="67"/>
      <c r="T52" s="67"/>
      <c r="X52" s="67"/>
      <c r="AB52" s="67"/>
      <c r="AF52" s="67"/>
      <c r="AJ52" s="296"/>
    </row>
    <row r="53" spans="4:36" x14ac:dyDescent="0.25">
      <c r="D53" s="67"/>
      <c r="H53" s="67"/>
      <c r="L53" s="67"/>
      <c r="P53" s="67"/>
      <c r="T53" s="67"/>
      <c r="X53" s="67"/>
      <c r="AB53" s="67"/>
      <c r="AF53" s="67"/>
      <c r="AJ53" s="296"/>
    </row>
    <row r="54" spans="4:36" x14ac:dyDescent="0.25">
      <c r="D54" s="67"/>
      <c r="H54" s="67"/>
      <c r="L54" s="67"/>
      <c r="P54" s="67"/>
      <c r="T54" s="67"/>
      <c r="X54" s="67"/>
      <c r="AB54" s="67"/>
      <c r="AF54" s="67"/>
      <c r="AJ54" s="296"/>
    </row>
    <row r="55" spans="4:36" x14ac:dyDescent="0.25">
      <c r="D55" s="67"/>
      <c r="H55" s="67"/>
      <c r="L55" s="67"/>
      <c r="P55" s="67"/>
      <c r="T55" s="67"/>
      <c r="X55" s="67"/>
      <c r="AB55" s="67"/>
      <c r="AF55" s="67"/>
      <c r="AJ55" s="296"/>
    </row>
    <row r="56" spans="4:36" x14ac:dyDescent="0.25">
      <c r="D56" s="67"/>
      <c r="H56" s="67"/>
      <c r="L56" s="67"/>
      <c r="P56" s="67"/>
      <c r="T56" s="67"/>
      <c r="X56" s="67"/>
      <c r="AB56" s="67"/>
      <c r="AF56" s="67"/>
      <c r="AJ56" s="296"/>
    </row>
    <row r="57" spans="4:36" x14ac:dyDescent="0.25">
      <c r="D57" s="67"/>
      <c r="H57" s="67"/>
      <c r="L57" s="67"/>
      <c r="P57" s="67"/>
      <c r="T57" s="67"/>
      <c r="X57" s="67"/>
      <c r="AB57" s="67"/>
      <c r="AF57" s="67"/>
      <c r="AJ57" s="296"/>
    </row>
    <row r="58" spans="4:36" x14ac:dyDescent="0.25">
      <c r="D58" s="67"/>
      <c r="H58" s="67"/>
      <c r="L58" s="67"/>
      <c r="P58" s="67"/>
      <c r="T58" s="67"/>
      <c r="X58" s="67"/>
      <c r="AB58" s="67"/>
      <c r="AF58" s="67"/>
      <c r="AJ58" s="296"/>
    </row>
    <row r="59" spans="4:36" x14ac:dyDescent="0.25">
      <c r="D59" s="67"/>
      <c r="H59" s="67"/>
      <c r="L59" s="67"/>
      <c r="P59" s="67"/>
      <c r="T59" s="67"/>
      <c r="X59" s="67"/>
      <c r="AB59" s="67"/>
      <c r="AF59" s="67"/>
      <c r="AJ59" s="296"/>
    </row>
    <row r="60" spans="4:36" x14ac:dyDescent="0.25">
      <c r="D60" s="67"/>
      <c r="H60" s="67"/>
      <c r="L60" s="67"/>
      <c r="P60" s="67"/>
      <c r="T60" s="67"/>
      <c r="X60" s="67"/>
      <c r="AB60" s="67"/>
      <c r="AF60" s="67"/>
      <c r="AJ60" s="296"/>
    </row>
    <row r="61" spans="4:36" x14ac:dyDescent="0.25">
      <c r="D61" s="67"/>
      <c r="H61" s="67"/>
      <c r="L61" s="67"/>
      <c r="P61" s="67"/>
      <c r="T61" s="67"/>
      <c r="X61" s="67"/>
      <c r="AB61" s="67"/>
      <c r="AF61" s="67"/>
      <c r="AJ61" s="296"/>
    </row>
    <row r="62" spans="4:36" x14ac:dyDescent="0.25">
      <c r="D62" s="67"/>
      <c r="H62" s="67"/>
      <c r="L62" s="67"/>
      <c r="P62" s="67"/>
      <c r="T62" s="67"/>
      <c r="X62" s="67"/>
      <c r="AB62" s="67"/>
      <c r="AF62" s="67"/>
      <c r="AJ62" s="296"/>
    </row>
    <row r="63" spans="4:36" x14ac:dyDescent="0.25">
      <c r="D63" s="67"/>
      <c r="H63" s="67"/>
      <c r="L63" s="67"/>
      <c r="P63" s="67"/>
      <c r="T63" s="67"/>
      <c r="X63" s="67"/>
      <c r="AB63" s="67"/>
      <c r="AF63" s="67"/>
      <c r="AJ63" s="296"/>
    </row>
    <row r="64" spans="4:36" x14ac:dyDescent="0.25">
      <c r="D64" s="67"/>
      <c r="H64" s="67"/>
      <c r="L64" s="67"/>
      <c r="P64" s="67"/>
      <c r="T64" s="67"/>
      <c r="X64" s="67"/>
      <c r="AB64" s="67"/>
      <c r="AF64" s="67"/>
      <c r="AJ64" s="296"/>
    </row>
    <row r="65" spans="4:36" x14ac:dyDescent="0.25">
      <c r="D65" s="67"/>
      <c r="H65" s="67"/>
      <c r="L65" s="67"/>
      <c r="P65" s="67"/>
      <c r="T65" s="67"/>
      <c r="X65" s="67"/>
      <c r="AB65" s="67"/>
      <c r="AF65" s="67"/>
      <c r="AJ65" s="296"/>
    </row>
    <row r="66" spans="4:36" x14ac:dyDescent="0.25">
      <c r="D66" s="67"/>
      <c r="H66" s="67"/>
      <c r="L66" s="67"/>
      <c r="P66" s="67"/>
      <c r="T66" s="67"/>
      <c r="X66" s="67"/>
      <c r="AB66" s="67"/>
      <c r="AF66" s="67"/>
      <c r="AJ66" s="296"/>
    </row>
    <row r="67" spans="4:36" x14ac:dyDescent="0.25">
      <c r="D67" s="67"/>
      <c r="H67" s="67"/>
      <c r="L67" s="67"/>
      <c r="P67" s="67"/>
      <c r="T67" s="67"/>
      <c r="X67" s="67"/>
      <c r="AB67" s="67"/>
      <c r="AF67" s="67"/>
      <c r="AJ67" s="296"/>
    </row>
    <row r="68" spans="4:36" x14ac:dyDescent="0.25">
      <c r="D68" s="67"/>
      <c r="H68" s="67"/>
      <c r="L68" s="67"/>
      <c r="P68" s="67"/>
      <c r="T68" s="67"/>
      <c r="X68" s="67"/>
      <c r="AB68" s="67"/>
      <c r="AF68" s="67"/>
      <c r="AJ68" s="296"/>
    </row>
    <row r="69" spans="4:36" x14ac:dyDescent="0.25">
      <c r="D69" s="67"/>
      <c r="H69" s="67"/>
      <c r="L69" s="67"/>
      <c r="P69" s="67"/>
      <c r="T69" s="67"/>
      <c r="X69" s="67"/>
      <c r="AB69" s="67"/>
      <c r="AF69" s="67"/>
      <c r="AJ69" s="296"/>
    </row>
    <row r="70" spans="4:36" x14ac:dyDescent="0.25">
      <c r="D70" s="67"/>
      <c r="H70" s="67"/>
      <c r="L70" s="67"/>
      <c r="P70" s="67"/>
      <c r="T70" s="67"/>
      <c r="X70" s="67"/>
      <c r="AB70" s="67"/>
      <c r="AF70" s="67"/>
      <c r="AJ70" s="296"/>
    </row>
    <row r="71" spans="4:36" x14ac:dyDescent="0.25">
      <c r="D71" s="67"/>
      <c r="H71" s="67"/>
      <c r="L71" s="67"/>
      <c r="P71" s="67"/>
      <c r="T71" s="67"/>
      <c r="X71" s="67"/>
      <c r="AB71" s="67"/>
      <c r="AF71" s="67"/>
      <c r="AJ71" s="296"/>
    </row>
    <row r="72" spans="4:36" x14ac:dyDescent="0.25">
      <c r="D72" s="67"/>
      <c r="H72" s="67"/>
      <c r="L72" s="67"/>
      <c r="P72" s="67"/>
      <c r="T72" s="67"/>
      <c r="X72" s="67"/>
      <c r="AB72" s="67"/>
      <c r="AF72" s="67"/>
      <c r="AJ72" s="296"/>
    </row>
    <row r="73" spans="4:36" x14ac:dyDescent="0.25">
      <c r="D73" s="67"/>
      <c r="H73" s="67"/>
      <c r="L73" s="67"/>
      <c r="P73" s="67"/>
      <c r="T73" s="67"/>
      <c r="X73" s="67"/>
      <c r="AB73" s="67"/>
      <c r="AF73" s="67"/>
      <c r="AJ73" s="296"/>
    </row>
    <row r="74" spans="4:36" x14ac:dyDescent="0.25">
      <c r="D74" s="67"/>
      <c r="H74" s="67"/>
      <c r="L74" s="67"/>
      <c r="P74" s="67"/>
      <c r="T74" s="67"/>
      <c r="X74" s="67"/>
      <c r="AB74" s="67"/>
      <c r="AF74" s="67"/>
      <c r="AJ74" s="296"/>
    </row>
    <row r="75" spans="4:36" x14ac:dyDescent="0.25">
      <c r="D75" s="67"/>
      <c r="H75" s="67"/>
      <c r="L75" s="67"/>
      <c r="P75" s="67"/>
      <c r="T75" s="67"/>
      <c r="X75" s="67"/>
      <c r="AB75" s="67"/>
      <c r="AF75" s="67"/>
      <c r="AJ75" s="296"/>
    </row>
    <row r="76" spans="4:36" x14ac:dyDescent="0.25">
      <c r="D76" s="67"/>
      <c r="H76" s="67"/>
      <c r="L76" s="67"/>
      <c r="P76" s="67"/>
      <c r="T76" s="67"/>
      <c r="X76" s="67"/>
      <c r="AB76" s="67"/>
      <c r="AF76" s="67"/>
      <c r="AJ76" s="296"/>
    </row>
    <row r="77" spans="4:36" x14ac:dyDescent="0.25">
      <c r="D77" s="67"/>
      <c r="H77" s="67"/>
      <c r="L77" s="67"/>
      <c r="P77" s="67"/>
      <c r="T77" s="67"/>
      <c r="X77" s="67"/>
      <c r="AB77" s="67"/>
      <c r="AF77" s="67"/>
      <c r="AJ77" s="296"/>
    </row>
    <row r="78" spans="4:36" x14ac:dyDescent="0.25">
      <c r="D78" s="67"/>
      <c r="H78" s="67"/>
      <c r="L78" s="67"/>
      <c r="P78" s="67"/>
      <c r="T78" s="67"/>
      <c r="X78" s="67"/>
      <c r="AB78" s="67"/>
      <c r="AF78" s="67"/>
      <c r="AJ78" s="296"/>
    </row>
    <row r="79" spans="4:36" x14ac:dyDescent="0.25">
      <c r="D79" s="67"/>
      <c r="H79" s="67"/>
      <c r="L79" s="67"/>
      <c r="P79" s="67"/>
      <c r="T79" s="67"/>
      <c r="X79" s="67"/>
      <c r="AB79" s="67"/>
      <c r="AF79" s="67"/>
      <c r="AJ79" s="296"/>
    </row>
    <row r="80" spans="4:36" x14ac:dyDescent="0.25">
      <c r="D80" s="67"/>
      <c r="H80" s="67"/>
      <c r="L80" s="67"/>
      <c r="P80" s="67"/>
      <c r="T80" s="67"/>
      <c r="X80" s="67"/>
      <c r="AB80" s="67"/>
      <c r="AF80" s="67"/>
      <c r="AJ80" s="296"/>
    </row>
    <row r="81" spans="4:36" x14ac:dyDescent="0.25">
      <c r="D81" s="67"/>
      <c r="H81" s="67"/>
      <c r="L81" s="67"/>
      <c r="P81" s="67"/>
      <c r="T81" s="67"/>
      <c r="X81" s="67"/>
      <c r="AB81" s="67"/>
      <c r="AF81" s="67"/>
      <c r="AJ81" s="296"/>
    </row>
    <row r="82" spans="4:36" x14ac:dyDescent="0.25">
      <c r="D82" s="67"/>
      <c r="H82" s="67"/>
      <c r="L82" s="67"/>
      <c r="P82" s="67"/>
      <c r="T82" s="67"/>
      <c r="X82" s="67"/>
      <c r="AB82" s="67"/>
      <c r="AF82" s="67"/>
      <c r="AJ82" s="296"/>
    </row>
    <row r="83" spans="4:36" x14ac:dyDescent="0.25">
      <c r="D83" s="67"/>
      <c r="H83" s="67"/>
      <c r="L83" s="67"/>
      <c r="P83" s="67"/>
      <c r="T83" s="67"/>
      <c r="X83" s="67"/>
      <c r="AB83" s="67"/>
      <c r="AF83" s="67"/>
      <c r="AJ83" s="296"/>
    </row>
    <row r="84" spans="4:36" x14ac:dyDescent="0.25">
      <c r="D84" s="67"/>
      <c r="H84" s="67"/>
      <c r="L84" s="67"/>
      <c r="P84" s="67"/>
      <c r="T84" s="67"/>
      <c r="X84" s="67"/>
      <c r="AB84" s="67"/>
      <c r="AF84" s="67"/>
      <c r="AJ84" s="296"/>
    </row>
    <row r="85" spans="4:36" x14ac:dyDescent="0.25">
      <c r="D85" s="67"/>
      <c r="H85" s="67"/>
      <c r="L85" s="67"/>
      <c r="P85" s="67"/>
      <c r="T85" s="67"/>
      <c r="X85" s="67"/>
      <c r="AB85" s="67"/>
      <c r="AF85" s="67"/>
      <c r="AJ85" s="296"/>
    </row>
    <row r="86" spans="4:36" x14ac:dyDescent="0.25">
      <c r="D86" s="67"/>
      <c r="H86" s="67"/>
      <c r="L86" s="67"/>
      <c r="P86" s="67"/>
      <c r="T86" s="67"/>
      <c r="X86" s="67"/>
      <c r="AB86" s="67"/>
      <c r="AF86" s="67"/>
      <c r="AJ86" s="296"/>
    </row>
    <row r="87" spans="4:36" x14ac:dyDescent="0.25">
      <c r="D87" s="67"/>
      <c r="H87" s="67"/>
      <c r="L87" s="67"/>
      <c r="P87" s="67"/>
      <c r="T87" s="67"/>
      <c r="X87" s="67"/>
      <c r="AB87" s="67"/>
      <c r="AF87" s="67"/>
      <c r="AJ87" s="296"/>
    </row>
    <row r="88" spans="4:36" x14ac:dyDescent="0.25">
      <c r="D88" s="67"/>
      <c r="H88" s="67"/>
      <c r="L88" s="67"/>
      <c r="P88" s="67"/>
      <c r="T88" s="67"/>
      <c r="X88" s="67"/>
      <c r="AB88" s="67"/>
      <c r="AF88" s="67"/>
      <c r="AJ88" s="296"/>
    </row>
    <row r="89" spans="4:36" x14ac:dyDescent="0.25">
      <c r="D89" s="67"/>
      <c r="H89" s="67"/>
      <c r="L89" s="67"/>
      <c r="P89" s="67"/>
      <c r="T89" s="67"/>
      <c r="X89" s="67"/>
      <c r="AB89" s="67"/>
      <c r="AF89" s="67"/>
      <c r="AJ89" s="296"/>
    </row>
    <row r="90" spans="4:36" x14ac:dyDescent="0.25">
      <c r="D90" s="67"/>
      <c r="H90" s="67"/>
      <c r="L90" s="67"/>
      <c r="P90" s="67"/>
      <c r="T90" s="67"/>
      <c r="X90" s="67"/>
      <c r="AB90" s="67"/>
      <c r="AF90" s="67"/>
      <c r="AJ90" s="296"/>
    </row>
    <row r="91" spans="4:36" x14ac:dyDescent="0.25">
      <c r="D91" s="67"/>
      <c r="H91" s="67"/>
      <c r="L91" s="67"/>
      <c r="P91" s="67"/>
      <c r="T91" s="67"/>
      <c r="X91" s="67"/>
      <c r="AB91" s="67"/>
      <c r="AF91" s="67"/>
      <c r="AJ91" s="296"/>
    </row>
    <row r="92" spans="4:36" x14ac:dyDescent="0.25">
      <c r="D92" s="67"/>
      <c r="H92" s="67"/>
      <c r="L92" s="67"/>
      <c r="P92" s="67"/>
      <c r="T92" s="67"/>
      <c r="X92" s="67"/>
      <c r="AB92" s="67"/>
      <c r="AF92" s="67"/>
      <c r="AJ92" s="296"/>
    </row>
    <row r="93" spans="4:36" x14ac:dyDescent="0.25">
      <c r="D93" s="67"/>
      <c r="H93" s="67"/>
      <c r="L93" s="67"/>
      <c r="P93" s="67"/>
      <c r="T93" s="67"/>
      <c r="X93" s="67"/>
      <c r="AB93" s="67"/>
      <c r="AF93" s="67"/>
      <c r="AJ93" s="296"/>
    </row>
    <row r="94" spans="4:36" x14ac:dyDescent="0.25">
      <c r="D94" s="67"/>
      <c r="H94" s="67"/>
      <c r="L94" s="67"/>
      <c r="P94" s="67"/>
      <c r="T94" s="67"/>
      <c r="X94" s="67"/>
      <c r="AB94" s="67"/>
      <c r="AF94" s="67"/>
      <c r="AJ94" s="296"/>
    </row>
    <row r="95" spans="4:36" x14ac:dyDescent="0.25">
      <c r="D95" s="67"/>
      <c r="H95" s="67"/>
      <c r="L95" s="67"/>
      <c r="P95" s="67"/>
      <c r="T95" s="67"/>
      <c r="X95" s="67"/>
      <c r="AB95" s="67"/>
      <c r="AF95" s="67"/>
      <c r="AJ95" s="296"/>
    </row>
    <row r="96" spans="4:36" x14ac:dyDescent="0.25">
      <c r="D96" s="67"/>
      <c r="H96" s="67"/>
      <c r="L96" s="67"/>
      <c r="P96" s="67"/>
      <c r="T96" s="67"/>
      <c r="X96" s="67"/>
      <c r="AB96" s="67"/>
      <c r="AF96" s="67"/>
      <c r="AJ96" s="296"/>
    </row>
    <row r="97" spans="4:36" x14ac:dyDescent="0.25">
      <c r="D97" s="67"/>
      <c r="H97" s="67"/>
      <c r="L97" s="67"/>
      <c r="P97" s="67"/>
      <c r="T97" s="67"/>
      <c r="X97" s="67"/>
      <c r="AB97" s="67"/>
      <c r="AF97" s="67"/>
      <c r="AJ97" s="296"/>
    </row>
    <row r="98" spans="4:36" x14ac:dyDescent="0.25">
      <c r="D98" s="67"/>
      <c r="H98" s="67"/>
      <c r="L98" s="67"/>
      <c r="P98" s="67"/>
      <c r="T98" s="67"/>
      <c r="X98" s="67"/>
      <c r="AB98" s="67"/>
      <c r="AF98" s="67"/>
      <c r="AJ98" s="296"/>
    </row>
    <row r="99" spans="4:36" x14ac:dyDescent="0.25">
      <c r="D99" s="67"/>
      <c r="H99" s="67"/>
      <c r="L99" s="67"/>
      <c r="P99" s="67"/>
      <c r="T99" s="67"/>
      <c r="X99" s="67"/>
      <c r="AB99" s="67"/>
      <c r="AF99" s="67"/>
      <c r="AJ99" s="296"/>
    </row>
    <row r="100" spans="4:36" x14ac:dyDescent="0.25">
      <c r="D100" s="67"/>
      <c r="H100" s="67"/>
      <c r="L100" s="67"/>
      <c r="P100" s="67"/>
      <c r="T100" s="67"/>
      <c r="X100" s="67"/>
      <c r="AB100" s="67"/>
      <c r="AF100" s="67"/>
      <c r="AJ100" s="296"/>
    </row>
    <row r="101" spans="4:36" x14ac:dyDescent="0.25">
      <c r="D101" s="67"/>
      <c r="H101" s="67"/>
      <c r="L101" s="67"/>
      <c r="P101" s="67"/>
      <c r="T101" s="67"/>
      <c r="X101" s="67"/>
      <c r="AB101" s="67"/>
      <c r="AF101" s="67"/>
      <c r="AJ101" s="296"/>
    </row>
    <row r="102" spans="4:36" x14ac:dyDescent="0.25">
      <c r="D102" s="67"/>
      <c r="H102" s="67"/>
      <c r="L102" s="67"/>
      <c r="P102" s="67"/>
      <c r="T102" s="67"/>
      <c r="X102" s="67"/>
      <c r="AB102" s="67"/>
      <c r="AF102" s="67"/>
      <c r="AJ102" s="296"/>
    </row>
    <row r="103" spans="4:36" x14ac:dyDescent="0.25">
      <c r="D103" s="67"/>
      <c r="H103" s="67"/>
      <c r="L103" s="67"/>
      <c r="P103" s="67"/>
      <c r="T103" s="67"/>
      <c r="X103" s="67"/>
      <c r="AB103" s="67"/>
      <c r="AF103" s="67"/>
      <c r="AJ103" s="296"/>
    </row>
    <row r="104" spans="4:36" x14ac:dyDescent="0.25">
      <c r="D104" s="67"/>
      <c r="H104" s="67"/>
      <c r="L104" s="67"/>
      <c r="P104" s="67"/>
      <c r="T104" s="67"/>
      <c r="X104" s="67"/>
      <c r="AB104" s="67"/>
      <c r="AF104" s="67"/>
      <c r="AJ104" s="296"/>
    </row>
    <row r="105" spans="4:36" x14ac:dyDescent="0.25">
      <c r="D105" s="67"/>
      <c r="H105" s="67"/>
      <c r="L105" s="67"/>
      <c r="P105" s="67"/>
      <c r="T105" s="67"/>
      <c r="X105" s="67"/>
      <c r="AB105" s="67"/>
      <c r="AF105" s="67"/>
      <c r="AJ105" s="296"/>
    </row>
    <row r="106" spans="4:36" x14ac:dyDescent="0.25">
      <c r="D106" s="67"/>
      <c r="H106" s="67"/>
      <c r="L106" s="67"/>
      <c r="P106" s="67"/>
      <c r="T106" s="67"/>
      <c r="X106" s="67"/>
      <c r="AB106" s="67"/>
      <c r="AF106" s="67"/>
      <c r="AJ106" s="296"/>
    </row>
    <row r="107" spans="4:36" x14ac:dyDescent="0.25">
      <c r="D107" s="67"/>
      <c r="H107" s="67"/>
      <c r="L107" s="67"/>
      <c r="P107" s="67"/>
      <c r="T107" s="67"/>
      <c r="X107" s="67"/>
      <c r="AB107" s="67"/>
      <c r="AF107" s="67"/>
      <c r="AJ107" s="296"/>
    </row>
    <row r="108" spans="4:36" x14ac:dyDescent="0.25">
      <c r="D108" s="67"/>
      <c r="H108" s="67"/>
      <c r="L108" s="67"/>
      <c r="P108" s="67"/>
      <c r="T108" s="67"/>
      <c r="X108" s="67"/>
      <c r="AB108" s="67"/>
      <c r="AF108" s="67"/>
      <c r="AJ108" s="296"/>
    </row>
    <row r="109" spans="4:36" x14ac:dyDescent="0.25">
      <c r="D109" s="67"/>
      <c r="H109" s="67"/>
      <c r="L109" s="67"/>
      <c r="P109" s="67"/>
      <c r="T109" s="67"/>
      <c r="X109" s="67"/>
      <c r="AB109" s="67"/>
      <c r="AF109" s="67"/>
      <c r="AJ109" s="296"/>
    </row>
    <row r="110" spans="4:36" x14ac:dyDescent="0.25">
      <c r="D110" s="67"/>
      <c r="H110" s="67"/>
      <c r="L110" s="67"/>
      <c r="P110" s="67"/>
      <c r="T110" s="67"/>
      <c r="X110" s="67"/>
      <c r="AB110" s="67"/>
      <c r="AF110" s="67"/>
      <c r="AJ110" s="296"/>
    </row>
    <row r="111" spans="4:36" x14ac:dyDescent="0.25">
      <c r="D111" s="67"/>
      <c r="H111" s="67"/>
      <c r="L111" s="67"/>
      <c r="P111" s="67"/>
      <c r="T111" s="67"/>
      <c r="X111" s="67"/>
      <c r="AB111" s="67"/>
      <c r="AF111" s="67"/>
      <c r="AJ111" s="296"/>
    </row>
    <row r="112" spans="4:36" x14ac:dyDescent="0.25">
      <c r="D112" s="67"/>
      <c r="H112" s="67"/>
      <c r="L112" s="67"/>
      <c r="P112" s="67"/>
      <c r="T112" s="67"/>
      <c r="X112" s="67"/>
      <c r="AB112" s="67"/>
      <c r="AF112" s="67"/>
      <c r="AJ112" s="296"/>
    </row>
    <row r="113" spans="4:36" x14ac:dyDescent="0.25">
      <c r="D113" s="67"/>
      <c r="H113" s="67"/>
      <c r="L113" s="67"/>
      <c r="P113" s="67"/>
      <c r="T113" s="67"/>
      <c r="X113" s="67"/>
      <c r="AB113" s="67"/>
      <c r="AF113" s="67"/>
      <c r="AJ113" s="296"/>
    </row>
    <row r="114" spans="4:36" x14ac:dyDescent="0.25">
      <c r="D114" s="67"/>
      <c r="H114" s="67"/>
      <c r="L114" s="67"/>
      <c r="P114" s="67"/>
      <c r="T114" s="67"/>
      <c r="X114" s="67"/>
      <c r="AB114" s="67"/>
      <c r="AF114" s="67"/>
      <c r="AJ114" s="296"/>
    </row>
    <row r="115" spans="4:36" x14ac:dyDescent="0.25">
      <c r="D115" s="67"/>
      <c r="H115" s="67"/>
      <c r="L115" s="67"/>
      <c r="P115" s="67"/>
      <c r="T115" s="67"/>
      <c r="X115" s="67"/>
      <c r="AB115" s="67"/>
      <c r="AF115" s="67"/>
      <c r="AJ115" s="296"/>
    </row>
    <row r="116" spans="4:36" x14ac:dyDescent="0.25">
      <c r="D116" s="67"/>
      <c r="H116" s="67"/>
      <c r="L116" s="67"/>
      <c r="P116" s="67"/>
      <c r="T116" s="67"/>
      <c r="X116" s="67"/>
      <c r="AB116" s="67"/>
      <c r="AF116" s="67"/>
      <c r="AJ116" s="296"/>
    </row>
    <row r="117" spans="4:36" x14ac:dyDescent="0.25">
      <c r="D117" s="67"/>
      <c r="H117" s="67"/>
      <c r="L117" s="67"/>
      <c r="P117" s="67"/>
      <c r="T117" s="67"/>
      <c r="X117" s="67"/>
      <c r="AB117" s="67"/>
      <c r="AF117" s="67"/>
      <c r="AJ117" s="296"/>
    </row>
    <row r="118" spans="4:36" x14ac:dyDescent="0.25">
      <c r="D118" s="67"/>
      <c r="H118" s="67"/>
      <c r="L118" s="67"/>
      <c r="P118" s="67"/>
      <c r="T118" s="67"/>
      <c r="X118" s="67"/>
      <c r="AB118" s="67"/>
      <c r="AF118" s="67"/>
      <c r="AJ118" s="296"/>
    </row>
    <row r="119" spans="4:36" x14ac:dyDescent="0.25">
      <c r="D119" s="67"/>
      <c r="H119" s="67"/>
      <c r="L119" s="67"/>
      <c r="P119" s="67"/>
      <c r="T119" s="67"/>
      <c r="X119" s="67"/>
      <c r="AB119" s="67"/>
      <c r="AF119" s="67"/>
      <c r="AJ119" s="296"/>
    </row>
    <row r="120" spans="4:36" x14ac:dyDescent="0.25">
      <c r="D120" s="67"/>
      <c r="H120" s="67"/>
      <c r="L120" s="67"/>
      <c r="P120" s="67"/>
      <c r="T120" s="67"/>
      <c r="X120" s="67"/>
      <c r="AB120" s="67"/>
      <c r="AF120" s="67"/>
      <c r="AJ120" s="296"/>
    </row>
    <row r="121" spans="4:36" x14ac:dyDescent="0.25">
      <c r="D121" s="67"/>
      <c r="H121" s="67"/>
      <c r="L121" s="67"/>
      <c r="P121" s="67"/>
      <c r="T121" s="67"/>
      <c r="X121" s="67"/>
      <c r="AB121" s="67"/>
      <c r="AF121" s="67"/>
      <c r="AJ121" s="296"/>
    </row>
    <row r="122" spans="4:36" x14ac:dyDescent="0.25">
      <c r="D122" s="67"/>
      <c r="H122" s="67"/>
      <c r="L122" s="67"/>
      <c r="P122" s="67"/>
      <c r="T122" s="67"/>
      <c r="X122" s="67"/>
      <c r="AB122" s="67"/>
      <c r="AF122" s="67"/>
      <c r="AJ122" s="296"/>
    </row>
    <row r="123" spans="4:36" x14ac:dyDescent="0.25">
      <c r="D123" s="67"/>
      <c r="H123" s="67"/>
      <c r="L123" s="67"/>
      <c r="P123" s="67"/>
      <c r="T123" s="67"/>
      <c r="X123" s="67"/>
      <c r="AB123" s="67"/>
      <c r="AF123" s="67"/>
      <c r="AJ123" s="296"/>
    </row>
    <row r="124" spans="4:36" x14ac:dyDescent="0.25">
      <c r="D124" s="67"/>
      <c r="H124" s="67"/>
      <c r="L124" s="67"/>
      <c r="P124" s="67"/>
      <c r="T124" s="67"/>
      <c r="X124" s="67"/>
      <c r="AB124" s="67"/>
      <c r="AF124" s="67"/>
      <c r="AJ124" s="296"/>
    </row>
    <row r="125" spans="4:36" x14ac:dyDescent="0.25">
      <c r="D125" s="67"/>
      <c r="H125" s="67"/>
      <c r="L125" s="67"/>
      <c r="P125" s="67"/>
      <c r="T125" s="67"/>
      <c r="X125" s="67"/>
      <c r="AB125" s="67"/>
      <c r="AF125" s="67"/>
      <c r="AJ125" s="296"/>
    </row>
    <row r="126" spans="4:36" x14ac:dyDescent="0.25">
      <c r="D126" s="296" t="s">
        <v>1128</v>
      </c>
      <c r="E126" s="135">
        <v>30.35</v>
      </c>
      <c r="F126" s="135">
        <v>25</v>
      </c>
      <c r="G126" s="290"/>
      <c r="H126" s="296"/>
      <c r="I126" s="287"/>
      <c r="J126" s="287"/>
      <c r="L126" s="67"/>
      <c r="P126" s="67"/>
      <c r="T126" s="67"/>
      <c r="X126" s="67"/>
      <c r="AB126" s="67"/>
      <c r="AF126" s="67"/>
      <c r="AJ126" s="296"/>
    </row>
    <row r="127" spans="4:36" x14ac:dyDescent="0.25">
      <c r="D127" s="67"/>
      <c r="H127" s="67"/>
      <c r="L127" s="67"/>
      <c r="P127" s="67"/>
      <c r="T127" s="67"/>
      <c r="X127" s="67"/>
      <c r="AB127" s="67"/>
      <c r="AF127" s="67"/>
      <c r="AJ127" s="296"/>
    </row>
    <row r="128" spans="4:36" x14ac:dyDescent="0.25">
      <c r="D128" s="67"/>
      <c r="H128" s="67"/>
      <c r="L128" s="67"/>
      <c r="P128" s="67"/>
      <c r="T128" s="67"/>
      <c r="X128" s="67"/>
      <c r="AB128" s="67"/>
      <c r="AF128" s="67"/>
      <c r="AJ128" s="296"/>
    </row>
    <row r="129" spans="4:36" x14ac:dyDescent="0.25">
      <c r="D129" s="67"/>
      <c r="H129" s="67"/>
      <c r="L129" s="67"/>
      <c r="P129" s="67"/>
      <c r="T129" s="67"/>
      <c r="X129" s="67"/>
      <c r="AB129" s="67"/>
      <c r="AF129" s="67"/>
      <c r="AJ129" s="296"/>
    </row>
    <row r="130" spans="4:36" x14ac:dyDescent="0.25">
      <c r="D130" s="67"/>
      <c r="H130" s="67"/>
      <c r="L130" s="67"/>
      <c r="P130" s="67"/>
      <c r="T130" s="67"/>
      <c r="X130" s="67"/>
      <c r="AB130" s="67"/>
      <c r="AF130" s="67"/>
      <c r="AJ130" s="296"/>
    </row>
    <row r="131" spans="4:36" x14ac:dyDescent="0.25">
      <c r="D131" s="67"/>
      <c r="H131" s="67"/>
      <c r="L131" s="67"/>
      <c r="P131" s="67"/>
      <c r="T131" s="67"/>
      <c r="X131" s="67"/>
      <c r="AB131" s="67"/>
      <c r="AF131" s="67"/>
      <c r="AJ131" s="296"/>
    </row>
    <row r="132" spans="4:36" x14ac:dyDescent="0.25">
      <c r="D132" s="67"/>
      <c r="H132" s="67"/>
      <c r="L132" s="67"/>
      <c r="P132" s="67"/>
      <c r="T132" s="67"/>
      <c r="X132" s="67"/>
      <c r="AB132" s="67"/>
      <c r="AF132" s="67"/>
      <c r="AJ132" s="296"/>
    </row>
    <row r="133" spans="4:36" x14ac:dyDescent="0.25">
      <c r="D133" s="67"/>
      <c r="H133" s="67"/>
      <c r="L133" s="67"/>
      <c r="P133" s="67"/>
      <c r="T133" s="67"/>
      <c r="X133" s="67"/>
      <c r="AB133" s="67"/>
      <c r="AF133" s="67"/>
      <c r="AJ133" s="296"/>
    </row>
    <row r="134" spans="4:36" x14ac:dyDescent="0.25">
      <c r="D134" s="67"/>
      <c r="H134" s="67"/>
      <c r="L134" s="67"/>
      <c r="P134" s="67"/>
      <c r="T134" s="67"/>
      <c r="X134" s="67"/>
      <c r="AB134" s="67"/>
      <c r="AF134" s="67"/>
      <c r="AJ134" s="296"/>
    </row>
    <row r="135" spans="4:36" x14ac:dyDescent="0.25">
      <c r="D135" s="67"/>
      <c r="H135" s="67"/>
      <c r="L135" s="67"/>
      <c r="P135" s="67"/>
      <c r="T135" s="67"/>
      <c r="X135" s="67"/>
      <c r="AB135" s="67"/>
      <c r="AF135" s="67"/>
      <c r="AJ135" s="296"/>
    </row>
    <row r="136" spans="4:36" x14ac:dyDescent="0.25">
      <c r="D136" s="67"/>
      <c r="H136" s="67"/>
      <c r="L136" s="67"/>
      <c r="P136" s="67"/>
      <c r="T136" s="67"/>
      <c r="X136" s="67"/>
      <c r="AB136" s="67"/>
      <c r="AF136" s="67"/>
      <c r="AJ136" s="296"/>
    </row>
    <row r="137" spans="4:36" x14ac:dyDescent="0.25">
      <c r="D137" s="67"/>
      <c r="H137" s="67"/>
      <c r="L137" s="67"/>
      <c r="P137" s="67"/>
      <c r="T137" s="67"/>
      <c r="X137" s="67"/>
      <c r="AB137" s="67"/>
      <c r="AF137" s="67"/>
      <c r="AJ137" s="296"/>
    </row>
    <row r="138" spans="4:36" x14ac:dyDescent="0.25">
      <c r="D138" s="67"/>
      <c r="H138" s="67"/>
      <c r="L138" s="67"/>
      <c r="P138" s="67"/>
      <c r="T138" s="67"/>
      <c r="X138" s="67"/>
      <c r="AB138" s="67"/>
      <c r="AF138" s="67"/>
      <c r="AJ138" s="296"/>
    </row>
    <row r="139" spans="4:36" x14ac:dyDescent="0.25">
      <c r="D139" s="67"/>
      <c r="H139" s="67"/>
      <c r="L139" s="67"/>
      <c r="P139" s="67"/>
      <c r="T139" s="67"/>
      <c r="X139" s="67"/>
      <c r="AB139" s="67"/>
      <c r="AF139" s="67"/>
      <c r="AJ139" s="296"/>
    </row>
    <row r="140" spans="4:36" x14ac:dyDescent="0.25">
      <c r="D140" s="67"/>
      <c r="H140" s="67"/>
      <c r="L140" s="67"/>
      <c r="P140" s="67"/>
      <c r="T140" s="67"/>
      <c r="X140" s="67"/>
      <c r="AB140" s="67"/>
      <c r="AF140" s="67"/>
      <c r="AJ140" s="296"/>
    </row>
    <row r="141" spans="4:36" x14ac:dyDescent="0.25">
      <c r="D141" s="67"/>
      <c r="H141" s="67"/>
      <c r="L141" s="67"/>
      <c r="P141" s="67"/>
      <c r="T141" s="67"/>
      <c r="X141" s="67"/>
      <c r="AB141" s="67"/>
      <c r="AF141" s="67"/>
      <c r="AJ141" s="296"/>
    </row>
    <row r="142" spans="4:36" x14ac:dyDescent="0.25">
      <c r="D142" s="67"/>
      <c r="H142" s="67"/>
      <c r="L142" s="67"/>
      <c r="P142" s="67"/>
      <c r="T142" s="67"/>
      <c r="X142" s="67"/>
      <c r="AB142" s="67"/>
      <c r="AF142" s="67"/>
      <c r="AJ142" s="296"/>
    </row>
    <row r="143" spans="4:36" x14ac:dyDescent="0.25">
      <c r="D143" s="67"/>
      <c r="H143" s="67"/>
      <c r="L143" s="67"/>
      <c r="P143" s="67"/>
      <c r="T143" s="67"/>
      <c r="X143" s="67"/>
      <c r="AB143" s="67"/>
      <c r="AF143" s="67"/>
      <c r="AJ143" s="296"/>
    </row>
    <row r="144" spans="4:36" x14ac:dyDescent="0.25">
      <c r="D144" s="67"/>
      <c r="H144" s="67"/>
      <c r="L144" s="67"/>
      <c r="P144" s="67"/>
      <c r="T144" s="67"/>
      <c r="X144" s="67"/>
      <c r="AB144" s="67"/>
      <c r="AF144" s="67"/>
      <c r="AJ144" s="296"/>
    </row>
    <row r="145" spans="4:36" x14ac:dyDescent="0.25">
      <c r="D145" s="67"/>
      <c r="H145" s="67"/>
      <c r="L145" s="67"/>
      <c r="P145" s="67"/>
      <c r="T145" s="67"/>
      <c r="X145" s="67"/>
      <c r="AB145" s="67"/>
      <c r="AF145" s="67"/>
      <c r="AJ145" s="296"/>
    </row>
    <row r="146" spans="4:36" x14ac:dyDescent="0.25">
      <c r="D146" s="67"/>
      <c r="H146" s="67"/>
      <c r="L146" s="67"/>
      <c r="P146" s="67"/>
      <c r="T146" s="67"/>
      <c r="X146" s="67"/>
      <c r="AB146" s="67"/>
      <c r="AF146" s="67"/>
      <c r="AJ146" s="296"/>
    </row>
    <row r="147" spans="4:36" x14ac:dyDescent="0.25">
      <c r="D147" s="67"/>
      <c r="H147" s="67"/>
      <c r="L147" s="67"/>
      <c r="P147" s="67"/>
      <c r="T147" s="67"/>
      <c r="X147" s="67"/>
      <c r="AB147" s="67"/>
      <c r="AF147" s="67"/>
      <c r="AJ147" s="296"/>
    </row>
    <row r="148" spans="4:36" x14ac:dyDescent="0.25">
      <c r="D148" s="67"/>
      <c r="H148" s="67"/>
      <c r="L148" s="67"/>
      <c r="P148" s="67"/>
      <c r="T148" s="67"/>
      <c r="X148" s="67"/>
      <c r="AB148" s="67"/>
      <c r="AF148" s="67"/>
      <c r="AJ148" s="296"/>
    </row>
    <row r="149" spans="4:36" x14ac:dyDescent="0.25">
      <c r="D149" s="67"/>
      <c r="H149" s="67"/>
      <c r="L149" s="67"/>
      <c r="P149" s="67"/>
      <c r="T149" s="67"/>
      <c r="X149" s="67"/>
      <c r="AB149" s="67"/>
      <c r="AF149" s="67"/>
      <c r="AJ149" s="296"/>
    </row>
    <row r="150" spans="4:36" x14ac:dyDescent="0.25">
      <c r="D150" s="67"/>
      <c r="H150" s="67"/>
      <c r="L150" s="67"/>
      <c r="P150" s="67"/>
      <c r="T150" s="67"/>
      <c r="X150" s="67"/>
      <c r="AB150" s="67"/>
      <c r="AF150" s="67"/>
      <c r="AJ150" s="296"/>
    </row>
    <row r="151" spans="4:36" x14ac:dyDescent="0.25">
      <c r="D151" s="67"/>
      <c r="H151" s="67"/>
      <c r="L151" s="67"/>
      <c r="P151" s="67"/>
      <c r="T151" s="67"/>
      <c r="X151" s="67"/>
      <c r="AB151" s="67"/>
      <c r="AF151" s="67"/>
      <c r="AJ151" s="296"/>
    </row>
    <row r="152" spans="4:36" x14ac:dyDescent="0.25">
      <c r="D152" s="67"/>
      <c r="H152" s="67"/>
      <c r="L152" s="67"/>
      <c r="P152" s="67"/>
      <c r="T152" s="67"/>
      <c r="X152" s="67"/>
      <c r="AB152" s="67"/>
      <c r="AF152" s="67"/>
      <c r="AJ152" s="296"/>
    </row>
    <row r="153" spans="4:36" x14ac:dyDescent="0.25">
      <c r="D153" s="67"/>
      <c r="H153" s="67"/>
      <c r="L153" s="67"/>
      <c r="P153" s="67"/>
      <c r="T153" s="67"/>
      <c r="X153" s="67"/>
      <c r="AB153" s="67"/>
      <c r="AF153" s="67"/>
      <c r="AJ153" s="296"/>
    </row>
    <row r="154" spans="4:36" x14ac:dyDescent="0.25">
      <c r="D154" s="67"/>
      <c r="H154" s="67"/>
      <c r="L154" s="67"/>
      <c r="P154" s="67"/>
      <c r="T154" s="67"/>
      <c r="X154" s="67"/>
      <c r="AB154" s="67"/>
      <c r="AF154" s="67"/>
      <c r="AJ154" s="296"/>
    </row>
    <row r="155" spans="4:36" x14ac:dyDescent="0.25">
      <c r="D155" s="67"/>
      <c r="H155" s="67"/>
      <c r="L155" s="67"/>
      <c r="P155" s="67"/>
      <c r="T155" s="67"/>
      <c r="X155" s="67"/>
      <c r="AB155" s="67"/>
      <c r="AF155" s="67"/>
      <c r="AJ155" s="296"/>
    </row>
    <row r="156" spans="4:36" x14ac:dyDescent="0.25">
      <c r="D156" s="67"/>
      <c r="H156" s="67"/>
      <c r="L156" s="67"/>
      <c r="P156" s="67"/>
      <c r="T156" s="67"/>
      <c r="X156" s="67"/>
      <c r="AB156" s="67"/>
      <c r="AF156" s="67"/>
      <c r="AJ156" s="296"/>
    </row>
    <row r="157" spans="4:36" x14ac:dyDescent="0.25">
      <c r="D157" s="67"/>
      <c r="H157" s="67"/>
      <c r="L157" s="67"/>
      <c r="P157" s="67"/>
      <c r="T157" s="67"/>
      <c r="X157" s="67"/>
      <c r="AB157" s="67"/>
      <c r="AF157" s="67"/>
      <c r="AJ157" s="296"/>
    </row>
    <row r="158" spans="4:36" x14ac:dyDescent="0.25">
      <c r="D158" s="67"/>
      <c r="H158" s="67"/>
      <c r="L158" s="67"/>
      <c r="P158" s="67"/>
      <c r="T158" s="67"/>
      <c r="X158" s="67"/>
      <c r="AB158" s="67"/>
      <c r="AF158" s="67"/>
      <c r="AJ158" s="296"/>
    </row>
    <row r="159" spans="4:36" x14ac:dyDescent="0.25">
      <c r="D159" s="67"/>
      <c r="H159" s="67"/>
      <c r="L159" s="67"/>
      <c r="P159" s="67"/>
      <c r="T159" s="67"/>
      <c r="X159" s="67"/>
      <c r="AB159" s="67"/>
      <c r="AF159" s="67"/>
      <c r="AJ159" s="296"/>
    </row>
    <row r="160" spans="4:36" x14ac:dyDescent="0.25">
      <c r="D160" s="67"/>
      <c r="H160" s="67"/>
      <c r="L160" s="67"/>
      <c r="P160" s="67"/>
      <c r="T160" s="67"/>
      <c r="X160" s="67"/>
      <c r="AB160" s="67"/>
      <c r="AF160" s="67"/>
      <c r="AJ160" s="296"/>
    </row>
    <row r="161" spans="4:36" x14ac:dyDescent="0.25">
      <c r="D161" s="67"/>
      <c r="H161" s="67"/>
      <c r="L161" s="67"/>
      <c r="P161" s="67"/>
      <c r="T161" s="67"/>
      <c r="X161" s="67"/>
      <c r="AB161" s="67"/>
      <c r="AF161" s="67"/>
      <c r="AJ161" s="296"/>
    </row>
    <row r="162" spans="4:36" x14ac:dyDescent="0.25">
      <c r="D162" s="67"/>
      <c r="H162" s="67"/>
      <c r="L162" s="67"/>
      <c r="P162" s="67"/>
      <c r="T162" s="67"/>
      <c r="X162" s="67"/>
      <c r="AB162" s="67"/>
      <c r="AF162" s="67"/>
      <c r="AJ162" s="296"/>
    </row>
    <row r="163" spans="4:36" x14ac:dyDescent="0.25">
      <c r="D163" s="67"/>
      <c r="H163" s="67"/>
      <c r="L163" s="67"/>
      <c r="P163" s="67"/>
      <c r="T163" s="67"/>
      <c r="X163" s="67"/>
      <c r="AB163" s="67"/>
      <c r="AF163" s="67"/>
      <c r="AJ163" s="296"/>
    </row>
    <row r="164" spans="4:36" x14ac:dyDescent="0.25">
      <c r="D164" s="67"/>
      <c r="H164" s="67"/>
      <c r="L164" s="67"/>
      <c r="P164" s="67"/>
      <c r="T164" s="67"/>
      <c r="X164" s="67"/>
      <c r="AB164" s="67"/>
      <c r="AF164" s="67"/>
      <c r="AJ164" s="296"/>
    </row>
    <row r="165" spans="4:36" x14ac:dyDescent="0.25">
      <c r="D165" s="67"/>
      <c r="H165" s="67"/>
      <c r="L165" s="67"/>
      <c r="P165" s="67"/>
      <c r="T165" s="67"/>
      <c r="X165" s="67"/>
      <c r="AB165" s="67"/>
      <c r="AF165" s="67"/>
      <c r="AJ165" s="296"/>
    </row>
    <row r="166" spans="4:36" x14ac:dyDescent="0.25">
      <c r="D166" s="67"/>
      <c r="H166" s="67"/>
      <c r="L166" s="67"/>
      <c r="P166" s="67"/>
      <c r="T166" s="67"/>
      <c r="X166" s="67"/>
      <c r="AB166" s="67"/>
      <c r="AF166" s="67"/>
      <c r="AJ166" s="296"/>
    </row>
    <row r="167" spans="4:36" x14ac:dyDescent="0.25">
      <c r="D167" s="67"/>
      <c r="H167" s="67"/>
      <c r="L167" s="67"/>
      <c r="P167" s="67"/>
      <c r="T167" s="67"/>
      <c r="X167" s="67"/>
      <c r="AB167" s="67"/>
      <c r="AF167" s="67"/>
      <c r="AJ167" s="296"/>
    </row>
    <row r="168" spans="4:36" x14ac:dyDescent="0.25">
      <c r="D168" s="67"/>
      <c r="H168" s="67"/>
      <c r="L168" s="67"/>
      <c r="P168" s="67"/>
      <c r="T168" s="67"/>
      <c r="X168" s="67"/>
      <c r="AB168" s="67"/>
      <c r="AF168" s="67"/>
      <c r="AJ168" s="296"/>
    </row>
    <row r="169" spans="4:36" x14ac:dyDescent="0.25">
      <c r="D169" s="67"/>
      <c r="H169" s="67"/>
      <c r="L169" s="67"/>
      <c r="P169" s="67"/>
      <c r="T169" s="67"/>
      <c r="X169" s="67"/>
      <c r="AB169" s="67"/>
      <c r="AF169" s="67"/>
      <c r="AJ169" s="296"/>
    </row>
    <row r="170" spans="4:36" x14ac:dyDescent="0.25">
      <c r="D170" s="67"/>
      <c r="H170" s="67"/>
      <c r="L170" s="67"/>
      <c r="P170" s="67"/>
      <c r="T170" s="67"/>
      <c r="X170" s="67"/>
      <c r="AB170" s="67"/>
      <c r="AF170" s="67"/>
      <c r="AJ170" s="296"/>
    </row>
    <row r="171" spans="4:36" x14ac:dyDescent="0.25">
      <c r="D171" s="67"/>
      <c r="H171" s="67"/>
      <c r="L171" s="67"/>
      <c r="P171" s="67"/>
      <c r="T171" s="67"/>
      <c r="X171" s="67"/>
      <c r="AB171" s="67"/>
      <c r="AF171" s="67"/>
      <c r="AJ171" s="296"/>
    </row>
    <row r="172" spans="4:36" x14ac:dyDescent="0.25">
      <c r="D172" s="67"/>
      <c r="H172" s="67"/>
      <c r="L172" s="67"/>
      <c r="P172" s="67"/>
      <c r="T172" s="67"/>
      <c r="X172" s="67"/>
      <c r="AB172" s="67"/>
      <c r="AF172" s="67"/>
      <c r="AJ172" s="296"/>
    </row>
    <row r="173" spans="4:36" x14ac:dyDescent="0.25">
      <c r="D173" s="67"/>
      <c r="H173" s="67"/>
      <c r="L173" s="67"/>
      <c r="P173" s="67"/>
      <c r="T173" s="67"/>
      <c r="X173" s="67"/>
      <c r="AB173" s="67"/>
      <c r="AF173" s="67"/>
      <c r="AJ173" s="296"/>
    </row>
    <row r="174" spans="4:36" x14ac:dyDescent="0.25">
      <c r="D174" s="67"/>
      <c r="H174" s="67"/>
      <c r="L174" s="67"/>
      <c r="P174" s="67"/>
      <c r="T174" s="67"/>
      <c r="X174" s="67"/>
      <c r="AB174" s="67"/>
      <c r="AF174" s="67"/>
      <c r="AJ174" s="296"/>
    </row>
    <row r="175" spans="4:36" x14ac:dyDescent="0.25">
      <c r="D175" s="67"/>
      <c r="H175" s="67"/>
      <c r="L175" s="67"/>
      <c r="P175" s="67"/>
      <c r="T175" s="67"/>
      <c r="X175" s="67"/>
      <c r="AB175" s="67"/>
      <c r="AF175" s="67"/>
      <c r="AJ175" s="296"/>
    </row>
    <row r="176" spans="4:36" x14ac:dyDescent="0.25">
      <c r="D176" s="67"/>
      <c r="H176" s="67"/>
      <c r="L176" s="67"/>
      <c r="P176" s="67"/>
      <c r="T176" s="67"/>
      <c r="X176" s="67"/>
      <c r="AB176" s="67"/>
      <c r="AF176" s="67"/>
      <c r="AJ176" s="296"/>
    </row>
    <row r="177" spans="4:36" x14ac:dyDescent="0.25">
      <c r="D177" s="67"/>
      <c r="H177" s="67"/>
      <c r="L177" s="67"/>
      <c r="P177" s="67"/>
      <c r="T177" s="67"/>
      <c r="X177" s="67"/>
      <c r="AB177" s="67"/>
      <c r="AF177" s="67"/>
      <c r="AJ177" s="296"/>
    </row>
    <row r="178" spans="4:36" x14ac:dyDescent="0.25">
      <c r="D178" s="67"/>
      <c r="H178" s="67"/>
      <c r="L178" s="67"/>
      <c r="P178" s="67"/>
      <c r="T178" s="67"/>
      <c r="X178" s="67"/>
      <c r="AB178" s="67"/>
      <c r="AF178" s="67"/>
      <c r="AJ178" s="296"/>
    </row>
    <row r="179" spans="4:36" x14ac:dyDescent="0.25">
      <c r="D179" s="67"/>
      <c r="H179" s="67"/>
      <c r="L179" s="67"/>
      <c r="P179" s="67"/>
      <c r="T179" s="67"/>
      <c r="X179" s="67"/>
      <c r="AB179" s="67"/>
      <c r="AF179" s="67"/>
      <c r="AJ179" s="296"/>
    </row>
    <row r="180" spans="4:36" x14ac:dyDescent="0.25">
      <c r="D180" s="67"/>
      <c r="H180" s="67"/>
      <c r="L180" s="67"/>
      <c r="P180" s="67"/>
      <c r="T180" s="67"/>
      <c r="X180" s="67"/>
      <c r="AB180" s="67"/>
      <c r="AF180" s="67"/>
      <c r="AJ180" s="296"/>
    </row>
    <row r="181" spans="4:36" x14ac:dyDescent="0.25">
      <c r="D181" s="67"/>
      <c r="H181" s="67"/>
      <c r="L181" s="67"/>
      <c r="P181" s="67"/>
      <c r="T181" s="67"/>
      <c r="X181" s="67"/>
      <c r="AB181" s="67"/>
      <c r="AF181" s="67"/>
      <c r="AJ181" s="296"/>
    </row>
    <row r="182" spans="4:36" x14ac:dyDescent="0.25">
      <c r="D182" s="67"/>
      <c r="H182" s="67"/>
      <c r="L182" s="67"/>
      <c r="P182" s="67"/>
      <c r="T182" s="67"/>
      <c r="X182" s="67"/>
      <c r="AB182" s="67"/>
      <c r="AF182" s="67"/>
      <c r="AJ182" s="296"/>
    </row>
    <row r="183" spans="4:36" x14ac:dyDescent="0.25">
      <c r="D183" s="67"/>
      <c r="H183" s="67"/>
      <c r="L183" s="67"/>
      <c r="P183" s="67"/>
      <c r="T183" s="67"/>
      <c r="X183" s="67"/>
      <c r="AB183" s="67"/>
      <c r="AF183" s="67"/>
      <c r="AJ183" s="296"/>
    </row>
    <row r="184" spans="4:36" x14ac:dyDescent="0.25">
      <c r="D184" s="67"/>
      <c r="H184" s="67"/>
      <c r="L184" s="67"/>
      <c r="P184" s="67"/>
      <c r="T184" s="67"/>
      <c r="X184" s="67"/>
      <c r="AB184" s="67"/>
      <c r="AF184" s="67"/>
      <c r="AJ184" s="296"/>
    </row>
    <row r="185" spans="4:36" x14ac:dyDescent="0.25">
      <c r="D185" s="67"/>
      <c r="H185" s="67"/>
      <c r="L185" s="67"/>
      <c r="P185" s="67"/>
      <c r="T185" s="67"/>
      <c r="X185" s="67"/>
      <c r="AB185" s="67"/>
      <c r="AF185" s="67"/>
      <c r="AJ185" s="296"/>
    </row>
    <row r="186" spans="4:36" x14ac:dyDescent="0.25">
      <c r="D186" s="67"/>
      <c r="H186" s="67"/>
      <c r="L186" s="67"/>
      <c r="P186" s="67"/>
      <c r="T186" s="67"/>
      <c r="X186" s="67"/>
      <c r="AB186" s="67"/>
      <c r="AF186" s="67"/>
      <c r="AJ186" s="296"/>
    </row>
    <row r="187" spans="4:36" x14ac:dyDescent="0.25">
      <c r="D187" s="67"/>
      <c r="H187" s="67"/>
      <c r="L187" s="67"/>
      <c r="P187" s="67"/>
      <c r="T187" s="67"/>
      <c r="X187" s="67"/>
      <c r="AB187" s="67"/>
      <c r="AF187" s="67"/>
      <c r="AJ187" s="296"/>
    </row>
    <row r="188" spans="4:36" x14ac:dyDescent="0.25">
      <c r="D188" s="67"/>
      <c r="H188" s="67"/>
      <c r="L188" s="67"/>
      <c r="P188" s="67"/>
      <c r="T188" s="67"/>
      <c r="X188" s="67"/>
      <c r="AB188" s="67"/>
      <c r="AF188" s="67"/>
      <c r="AJ188" s="296"/>
    </row>
    <row r="189" spans="4:36" x14ac:dyDescent="0.25">
      <c r="D189" s="67"/>
      <c r="H189" s="67"/>
      <c r="L189" s="67"/>
      <c r="P189" s="67"/>
      <c r="T189" s="67"/>
      <c r="X189" s="67"/>
      <c r="AB189" s="67"/>
      <c r="AF189" s="67"/>
      <c r="AJ189" s="296"/>
    </row>
    <row r="190" spans="4:36" x14ac:dyDescent="0.25">
      <c r="D190" s="67"/>
      <c r="H190" s="67"/>
      <c r="L190" s="67"/>
      <c r="P190" s="67"/>
      <c r="T190" s="67"/>
      <c r="X190" s="67"/>
      <c r="AB190" s="67"/>
      <c r="AF190" s="67"/>
      <c r="AJ190" s="296"/>
    </row>
    <row r="191" spans="4:36" x14ac:dyDescent="0.25">
      <c r="D191" s="67"/>
      <c r="H191" s="67"/>
      <c r="L191" s="67"/>
      <c r="P191" s="67"/>
      <c r="T191" s="67"/>
      <c r="X191" s="67"/>
      <c r="AB191" s="67"/>
      <c r="AF191" s="67"/>
      <c r="AJ191" s="296"/>
    </row>
    <row r="192" spans="4:36" x14ac:dyDescent="0.25">
      <c r="D192" s="67"/>
      <c r="H192" s="67"/>
      <c r="L192" s="67"/>
      <c r="P192" s="67"/>
      <c r="T192" s="67"/>
      <c r="X192" s="67"/>
      <c r="AB192" s="67"/>
      <c r="AF192" s="67"/>
      <c r="AJ192" s="296"/>
    </row>
    <row r="193" spans="4:36" x14ac:dyDescent="0.25">
      <c r="D193" s="67"/>
      <c r="H193" s="67"/>
      <c r="L193" s="67"/>
      <c r="P193" s="67"/>
      <c r="T193" s="67"/>
      <c r="X193" s="67"/>
      <c r="AB193" s="67"/>
      <c r="AF193" s="67"/>
      <c r="AJ193" s="296"/>
    </row>
    <row r="194" spans="4:36" x14ac:dyDescent="0.25">
      <c r="D194" s="67"/>
      <c r="H194" s="67"/>
      <c r="L194" s="67"/>
      <c r="P194" s="67"/>
      <c r="T194" s="67"/>
      <c r="X194" s="67"/>
      <c r="AB194" s="67"/>
      <c r="AF194" s="67"/>
      <c r="AJ194" s="296"/>
    </row>
    <row r="195" spans="4:36" x14ac:dyDescent="0.25">
      <c r="D195" s="67"/>
      <c r="H195" s="67"/>
      <c r="L195" s="67"/>
      <c r="P195" s="67"/>
      <c r="T195" s="67"/>
      <c r="X195" s="67"/>
      <c r="AB195" s="67"/>
      <c r="AF195" s="67"/>
      <c r="AJ195" s="296"/>
    </row>
    <row r="196" spans="4:36" x14ac:dyDescent="0.25">
      <c r="D196" s="67"/>
      <c r="H196" s="67"/>
      <c r="L196" s="67"/>
      <c r="P196" s="67"/>
      <c r="T196" s="67"/>
      <c r="X196" s="67"/>
      <c r="AB196" s="67"/>
      <c r="AF196" s="67"/>
      <c r="AJ196" s="296"/>
    </row>
    <row r="197" spans="4:36" x14ac:dyDescent="0.25">
      <c r="D197" s="67"/>
      <c r="H197" s="67"/>
      <c r="L197" s="67"/>
      <c r="P197" s="67"/>
      <c r="T197" s="67"/>
      <c r="X197" s="67"/>
      <c r="AB197" s="67"/>
      <c r="AF197" s="67"/>
      <c r="AJ197" s="296"/>
    </row>
    <row r="198" spans="4:36" x14ac:dyDescent="0.25">
      <c r="D198" s="67"/>
      <c r="H198" s="67"/>
      <c r="L198" s="67"/>
      <c r="P198" s="67"/>
      <c r="T198" s="67"/>
      <c r="X198" s="67"/>
      <c r="AB198" s="67"/>
      <c r="AF198" s="67"/>
      <c r="AJ198" s="296"/>
    </row>
    <row r="199" spans="4:36" x14ac:dyDescent="0.25">
      <c r="D199" s="67"/>
      <c r="H199" s="67"/>
      <c r="L199" s="67"/>
      <c r="P199" s="67"/>
      <c r="T199" s="67"/>
      <c r="X199" s="67"/>
      <c r="AB199" s="67"/>
      <c r="AF199" s="67"/>
      <c r="AJ199" s="296"/>
    </row>
    <row r="200" spans="4:36" x14ac:dyDescent="0.25">
      <c r="D200" s="67"/>
      <c r="H200" s="67"/>
      <c r="L200" s="67"/>
      <c r="P200" s="67"/>
      <c r="T200" s="67"/>
      <c r="X200" s="67"/>
      <c r="AB200" s="67"/>
      <c r="AF200" s="67"/>
      <c r="AJ200" s="296"/>
    </row>
    <row r="201" spans="4:36" x14ac:dyDescent="0.25">
      <c r="D201" s="67"/>
      <c r="H201" s="67"/>
      <c r="L201" s="67"/>
      <c r="P201" s="67"/>
      <c r="T201" s="67"/>
      <c r="X201" s="67"/>
      <c r="AB201" s="67"/>
      <c r="AF201" s="67"/>
      <c r="AJ201" s="296"/>
    </row>
    <row r="202" spans="4:36" x14ac:dyDescent="0.25">
      <c r="D202" s="67"/>
      <c r="H202" s="67"/>
      <c r="L202" s="67"/>
      <c r="P202" s="67"/>
      <c r="T202" s="67"/>
      <c r="X202" s="67"/>
      <c r="AB202" s="67"/>
      <c r="AF202" s="67"/>
      <c r="AJ202" s="296"/>
    </row>
    <row r="203" spans="4:36" x14ac:dyDescent="0.25">
      <c r="D203" s="67"/>
      <c r="H203" s="67"/>
      <c r="L203" s="67"/>
      <c r="P203" s="67"/>
      <c r="T203" s="67"/>
      <c r="X203" s="67"/>
      <c r="AB203" s="67"/>
      <c r="AF203" s="67"/>
      <c r="AJ203" s="296"/>
    </row>
    <row r="204" spans="4:36" x14ac:dyDescent="0.25">
      <c r="D204" s="67"/>
      <c r="H204" s="67"/>
      <c r="L204" s="67"/>
      <c r="P204" s="67"/>
      <c r="T204" s="67"/>
      <c r="X204" s="67"/>
      <c r="AB204" s="67"/>
      <c r="AF204" s="67"/>
      <c r="AJ204" s="296"/>
    </row>
    <row r="205" spans="4:36" x14ac:dyDescent="0.25">
      <c r="D205" s="67"/>
      <c r="H205" s="67"/>
      <c r="L205" s="67"/>
      <c r="P205" s="67"/>
      <c r="T205" s="67"/>
      <c r="X205" s="67"/>
      <c r="AB205" s="67"/>
      <c r="AF205" s="67"/>
      <c r="AJ205" s="296"/>
    </row>
    <row r="206" spans="4:36" x14ac:dyDescent="0.25">
      <c r="D206" s="67"/>
      <c r="H206" s="67"/>
      <c r="L206" s="67"/>
      <c r="P206" s="67"/>
      <c r="T206" s="67"/>
      <c r="X206" s="67"/>
      <c r="AB206" s="67"/>
      <c r="AF206" s="67"/>
      <c r="AJ206" s="296"/>
    </row>
    <row r="207" spans="4:36" x14ac:dyDescent="0.25">
      <c r="D207" s="67"/>
      <c r="H207" s="67"/>
      <c r="L207" s="67"/>
      <c r="P207" s="67"/>
      <c r="T207" s="67"/>
      <c r="X207" s="67"/>
      <c r="AB207" s="67"/>
      <c r="AF207" s="67"/>
      <c r="AJ207" s="296"/>
    </row>
    <row r="208" spans="4:36" x14ac:dyDescent="0.25">
      <c r="D208" s="67"/>
      <c r="H208" s="67"/>
      <c r="L208" s="67"/>
      <c r="P208" s="67"/>
      <c r="T208" s="67"/>
      <c r="X208" s="67"/>
      <c r="AB208" s="67"/>
      <c r="AF208" s="67"/>
      <c r="AJ208" s="296"/>
    </row>
    <row r="209" spans="4:36" x14ac:dyDescent="0.25">
      <c r="D209" s="67"/>
      <c r="H209" s="67"/>
      <c r="L209" s="67"/>
      <c r="P209" s="67"/>
      <c r="T209" s="67"/>
      <c r="X209" s="67"/>
      <c r="AB209" s="67"/>
      <c r="AF209" s="67"/>
      <c r="AJ209" s="296"/>
    </row>
    <row r="210" spans="4:36" x14ac:dyDescent="0.25">
      <c r="D210" s="67"/>
      <c r="H210" s="67"/>
      <c r="L210" s="67"/>
      <c r="P210" s="67"/>
      <c r="T210" s="67"/>
      <c r="X210" s="67"/>
      <c r="AB210" s="67"/>
      <c r="AF210" s="67"/>
      <c r="AJ210" s="296"/>
    </row>
    <row r="211" spans="4:36" x14ac:dyDescent="0.25">
      <c r="D211" s="67"/>
      <c r="H211" s="67"/>
      <c r="L211" s="67"/>
      <c r="P211" s="67"/>
      <c r="T211" s="67"/>
      <c r="X211" s="67"/>
      <c r="AB211" s="67"/>
      <c r="AF211" s="67"/>
      <c r="AJ211" s="296"/>
    </row>
    <row r="212" spans="4:36" x14ac:dyDescent="0.25">
      <c r="D212" s="67"/>
      <c r="H212" s="67"/>
      <c r="L212" s="67"/>
      <c r="P212" s="67"/>
      <c r="T212" s="67"/>
      <c r="X212" s="67"/>
      <c r="AB212" s="67"/>
      <c r="AF212" s="67"/>
      <c r="AJ212" s="296"/>
    </row>
    <row r="213" spans="4:36" x14ac:dyDescent="0.25">
      <c r="D213" s="67"/>
      <c r="H213" s="67"/>
      <c r="L213" s="67"/>
      <c r="P213" s="67"/>
      <c r="T213" s="67"/>
      <c r="X213" s="67"/>
      <c r="AB213" s="67"/>
      <c r="AF213" s="67"/>
      <c r="AJ213" s="296"/>
    </row>
    <row r="214" spans="4:36" x14ac:dyDescent="0.25">
      <c r="D214" s="67"/>
      <c r="H214" s="67"/>
      <c r="L214" s="67"/>
      <c r="P214" s="67"/>
      <c r="T214" s="67"/>
      <c r="X214" s="67"/>
      <c r="AB214" s="67"/>
      <c r="AF214" s="67"/>
      <c r="AJ214" s="296"/>
    </row>
    <row r="215" spans="4:36" x14ac:dyDescent="0.25">
      <c r="D215" s="67"/>
      <c r="H215" s="67"/>
      <c r="L215" s="67"/>
      <c r="P215" s="67"/>
      <c r="T215" s="67"/>
      <c r="X215" s="67"/>
      <c r="AB215" s="67"/>
      <c r="AF215" s="67"/>
      <c r="AJ215" s="296"/>
    </row>
    <row r="216" spans="4:36" x14ac:dyDescent="0.25">
      <c r="D216" s="67"/>
      <c r="H216" s="67"/>
      <c r="L216" s="67"/>
      <c r="P216" s="67"/>
      <c r="T216" s="67"/>
      <c r="X216" s="67"/>
      <c r="AB216" s="67"/>
      <c r="AF216" s="67"/>
      <c r="AJ216" s="296"/>
    </row>
    <row r="217" spans="4:36" x14ac:dyDescent="0.25">
      <c r="D217" s="67"/>
      <c r="H217" s="67"/>
      <c r="L217" s="67"/>
      <c r="P217" s="67"/>
      <c r="T217" s="67"/>
      <c r="X217" s="67"/>
      <c r="AB217" s="67"/>
      <c r="AF217" s="67"/>
      <c r="AJ217" s="296"/>
    </row>
    <row r="218" spans="4:36" x14ac:dyDescent="0.25">
      <c r="D218" s="67"/>
      <c r="H218" s="67"/>
      <c r="L218" s="67"/>
      <c r="P218" s="67"/>
      <c r="T218" s="67"/>
      <c r="X218" s="67"/>
      <c r="AB218" s="67"/>
      <c r="AF218" s="67"/>
      <c r="AJ218" s="296"/>
    </row>
    <row r="219" spans="4:36" x14ac:dyDescent="0.25">
      <c r="D219" s="67"/>
      <c r="H219" s="67"/>
      <c r="L219" s="67"/>
      <c r="P219" s="67"/>
      <c r="T219" s="67"/>
      <c r="X219" s="67"/>
      <c r="AB219" s="67"/>
      <c r="AF219" s="67"/>
      <c r="AJ219" s="296"/>
    </row>
    <row r="220" spans="4:36" x14ac:dyDescent="0.25">
      <c r="D220" s="67"/>
      <c r="H220" s="67"/>
      <c r="L220" s="67"/>
      <c r="P220" s="67"/>
      <c r="T220" s="67"/>
      <c r="X220" s="67"/>
      <c r="AB220" s="67"/>
      <c r="AF220" s="67"/>
      <c r="AJ220" s="296"/>
    </row>
    <row r="221" spans="4:36" x14ac:dyDescent="0.25">
      <c r="D221" s="67"/>
      <c r="H221" s="67"/>
      <c r="L221" s="67"/>
      <c r="P221" s="67"/>
      <c r="T221" s="67"/>
      <c r="X221" s="67"/>
      <c r="AB221" s="67"/>
      <c r="AF221" s="67"/>
      <c r="AJ221" s="296"/>
    </row>
    <row r="222" spans="4:36" x14ac:dyDescent="0.25">
      <c r="D222" s="67"/>
      <c r="H222" s="67"/>
      <c r="L222" s="67"/>
      <c r="P222" s="67"/>
      <c r="T222" s="67"/>
      <c r="X222" s="67"/>
      <c r="AB222" s="67"/>
      <c r="AF222" s="67"/>
      <c r="AJ222" s="296"/>
    </row>
    <row r="223" spans="4:36" x14ac:dyDescent="0.25">
      <c r="D223" s="67"/>
      <c r="H223" s="67"/>
      <c r="L223" s="67"/>
      <c r="P223" s="67"/>
      <c r="T223" s="67"/>
      <c r="X223" s="67"/>
      <c r="AB223" s="67"/>
      <c r="AF223" s="67"/>
      <c r="AJ223" s="296"/>
    </row>
    <row r="224" spans="4:36" x14ac:dyDescent="0.25">
      <c r="D224" s="67"/>
      <c r="H224" s="67"/>
      <c r="L224" s="67"/>
      <c r="P224" s="67"/>
      <c r="T224" s="67"/>
      <c r="X224" s="67"/>
      <c r="AB224" s="67"/>
      <c r="AF224" s="67"/>
      <c r="AJ224" s="296"/>
    </row>
    <row r="225" spans="4:36" x14ac:dyDescent="0.25">
      <c r="D225" s="67"/>
      <c r="H225" s="67"/>
      <c r="L225" s="67"/>
      <c r="P225" s="67"/>
      <c r="T225" s="67"/>
      <c r="X225" s="67"/>
      <c r="AB225" s="67"/>
      <c r="AF225" s="67"/>
      <c r="AJ225" s="296"/>
    </row>
    <row r="226" spans="4:36" x14ac:dyDescent="0.25">
      <c r="D226" s="67"/>
      <c r="H226" s="67"/>
      <c r="L226" s="67"/>
      <c r="P226" s="67"/>
      <c r="T226" s="67"/>
      <c r="X226" s="67"/>
      <c r="AB226" s="67"/>
      <c r="AF226" s="67"/>
      <c r="AJ226" s="296"/>
    </row>
    <row r="227" spans="4:36" x14ac:dyDescent="0.25">
      <c r="D227" s="67"/>
      <c r="H227" s="67"/>
      <c r="L227" s="67"/>
      <c r="P227" s="67"/>
      <c r="T227" s="67"/>
      <c r="X227" s="67"/>
      <c r="AB227" s="67"/>
      <c r="AF227" s="67"/>
      <c r="AJ227" s="296"/>
    </row>
    <row r="228" spans="4:36" x14ac:dyDescent="0.25">
      <c r="D228" s="67"/>
      <c r="H228" s="67"/>
      <c r="L228" s="67"/>
      <c r="P228" s="67"/>
      <c r="T228" s="67"/>
      <c r="X228" s="67"/>
      <c r="AB228" s="67"/>
      <c r="AF228" s="67"/>
      <c r="AJ228" s="296"/>
    </row>
    <row r="229" spans="4:36" x14ac:dyDescent="0.25">
      <c r="D229" s="67"/>
      <c r="H229" s="67"/>
      <c r="L229" s="67"/>
      <c r="P229" s="67"/>
      <c r="T229" s="67"/>
      <c r="X229" s="67"/>
      <c r="AB229" s="67"/>
      <c r="AF229" s="67"/>
      <c r="AJ229" s="296"/>
    </row>
    <row r="230" spans="4:36" x14ac:dyDescent="0.25">
      <c r="D230" s="67"/>
      <c r="H230" s="67"/>
      <c r="L230" s="67"/>
      <c r="P230" s="67"/>
      <c r="T230" s="67"/>
      <c r="X230" s="67"/>
      <c r="AB230" s="67"/>
      <c r="AF230" s="67"/>
      <c r="AJ230" s="296"/>
    </row>
    <row r="231" spans="4:36" x14ac:dyDescent="0.25">
      <c r="D231" s="67"/>
      <c r="H231" s="67"/>
      <c r="L231" s="67"/>
      <c r="P231" s="67"/>
      <c r="T231" s="67"/>
      <c r="X231" s="67"/>
      <c r="AB231" s="67"/>
      <c r="AF231" s="67"/>
      <c r="AJ231" s="296"/>
    </row>
    <row r="232" spans="4:36" x14ac:dyDescent="0.25">
      <c r="D232" s="67"/>
      <c r="H232" s="67"/>
      <c r="L232" s="67"/>
      <c r="P232" s="67"/>
      <c r="T232" s="67"/>
      <c r="X232" s="67"/>
      <c r="AB232" s="67"/>
      <c r="AF232" s="67"/>
      <c r="AJ232" s="296"/>
    </row>
    <row r="233" spans="4:36" x14ac:dyDescent="0.25">
      <c r="D233" s="67"/>
      <c r="H233" s="67"/>
      <c r="L233" s="67"/>
      <c r="P233" s="67"/>
      <c r="T233" s="67"/>
      <c r="X233" s="67"/>
      <c r="AB233" s="67"/>
      <c r="AF233" s="67"/>
      <c r="AJ233" s="296"/>
    </row>
    <row r="234" spans="4:36" x14ac:dyDescent="0.25">
      <c r="D234" s="67"/>
      <c r="H234" s="67"/>
      <c r="L234" s="67"/>
      <c r="P234" s="67"/>
      <c r="T234" s="67"/>
      <c r="X234" s="67"/>
      <c r="AB234" s="67"/>
      <c r="AF234" s="67"/>
      <c r="AJ234" s="296"/>
    </row>
    <row r="235" spans="4:36" x14ac:dyDescent="0.25">
      <c r="D235" s="67"/>
      <c r="H235" s="67"/>
      <c r="L235" s="67"/>
      <c r="P235" s="67"/>
      <c r="T235" s="67"/>
      <c r="X235" s="67"/>
      <c r="AB235" s="67"/>
      <c r="AF235" s="67"/>
      <c r="AJ235" s="296"/>
    </row>
    <row r="236" spans="4:36" x14ac:dyDescent="0.25">
      <c r="D236" s="67"/>
      <c r="H236" s="67"/>
      <c r="L236" s="67"/>
      <c r="P236" s="67"/>
      <c r="T236" s="67"/>
      <c r="X236" s="67"/>
      <c r="AB236" s="67"/>
      <c r="AF236" s="67"/>
      <c r="AJ236" s="296"/>
    </row>
    <row r="237" spans="4:36" x14ac:dyDescent="0.25">
      <c r="D237" s="67"/>
      <c r="H237" s="67"/>
      <c r="L237" s="67"/>
      <c r="P237" s="67"/>
      <c r="T237" s="67"/>
      <c r="X237" s="67"/>
      <c r="AB237" s="67"/>
      <c r="AF237" s="67"/>
      <c r="AJ237" s="296"/>
    </row>
    <row r="238" spans="4:36" x14ac:dyDescent="0.25">
      <c r="D238" s="67"/>
      <c r="H238" s="67"/>
      <c r="L238" s="67"/>
      <c r="P238" s="67"/>
      <c r="T238" s="67"/>
      <c r="X238" s="67"/>
      <c r="AB238" s="67"/>
      <c r="AF238" s="67"/>
      <c r="AJ238" s="296"/>
    </row>
    <row r="239" spans="4:36" x14ac:dyDescent="0.25">
      <c r="D239" s="67"/>
      <c r="H239" s="67"/>
      <c r="L239" s="67"/>
      <c r="P239" s="67"/>
      <c r="T239" s="67"/>
      <c r="X239" s="67"/>
      <c r="AB239" s="67"/>
      <c r="AF239" s="67"/>
      <c r="AJ239" s="296"/>
    </row>
    <row r="240" spans="4:36" x14ac:dyDescent="0.25">
      <c r="D240" s="67"/>
      <c r="H240" s="67"/>
      <c r="L240" s="67"/>
      <c r="P240" s="67"/>
      <c r="T240" s="67"/>
      <c r="X240" s="67"/>
      <c r="AB240" s="67"/>
      <c r="AF240" s="67"/>
      <c r="AJ240" s="296"/>
    </row>
    <row r="241" spans="4:36" x14ac:dyDescent="0.25">
      <c r="D241" s="67"/>
      <c r="H241" s="67"/>
      <c r="L241" s="67"/>
      <c r="P241" s="67"/>
      <c r="T241" s="67"/>
      <c r="X241" s="67"/>
      <c r="AB241" s="67"/>
      <c r="AF241" s="67"/>
      <c r="AJ241" s="296"/>
    </row>
    <row r="242" spans="4:36" x14ac:dyDescent="0.25">
      <c r="D242" s="67"/>
      <c r="H242" s="67"/>
      <c r="L242" s="67"/>
      <c r="P242" s="67"/>
      <c r="T242" s="67"/>
      <c r="X242" s="67"/>
      <c r="AB242" s="67"/>
      <c r="AF242" s="67"/>
      <c r="AJ242" s="296"/>
    </row>
    <row r="243" spans="4:36" x14ac:dyDescent="0.25">
      <c r="D243" s="67"/>
      <c r="H243" s="67"/>
      <c r="L243" s="67"/>
      <c r="P243" s="67"/>
      <c r="T243" s="67"/>
      <c r="X243" s="67"/>
      <c r="AB243" s="67"/>
      <c r="AF243" s="67"/>
      <c r="AJ243" s="296"/>
    </row>
    <row r="244" spans="4:36" x14ac:dyDescent="0.25">
      <c r="D244" s="67"/>
      <c r="H244" s="67"/>
      <c r="L244" s="67"/>
      <c r="P244" s="67"/>
      <c r="T244" s="67"/>
      <c r="X244" s="67"/>
      <c r="AB244" s="67"/>
      <c r="AF244" s="67"/>
      <c r="AJ244" s="296"/>
    </row>
    <row r="245" spans="4:36" x14ac:dyDescent="0.25">
      <c r="D245" s="67"/>
      <c r="H245" s="67"/>
      <c r="L245" s="67"/>
      <c r="P245" s="67"/>
      <c r="T245" s="67"/>
      <c r="X245" s="67"/>
      <c r="AB245" s="67"/>
      <c r="AF245" s="67"/>
      <c r="AJ245" s="296"/>
    </row>
    <row r="246" spans="4:36" x14ac:dyDescent="0.25">
      <c r="D246" s="67"/>
      <c r="H246" s="67"/>
      <c r="L246" s="67"/>
      <c r="P246" s="67"/>
      <c r="T246" s="67"/>
      <c r="X246" s="67"/>
      <c r="AB246" s="67"/>
      <c r="AF246" s="67"/>
      <c r="AJ246" s="296"/>
    </row>
    <row r="247" spans="4:36" x14ac:dyDescent="0.25">
      <c r="D247" s="67"/>
      <c r="H247" s="67"/>
      <c r="L247" s="67"/>
      <c r="P247" s="67"/>
      <c r="T247" s="67"/>
      <c r="X247" s="67"/>
      <c r="AB247" s="67"/>
      <c r="AF247" s="67"/>
      <c r="AJ247" s="296"/>
    </row>
    <row r="248" spans="4:36" x14ac:dyDescent="0.25">
      <c r="D248" s="67"/>
      <c r="H248" s="67"/>
      <c r="L248" s="67"/>
      <c r="P248" s="67"/>
      <c r="T248" s="67"/>
      <c r="X248" s="67"/>
      <c r="AB248" s="67"/>
      <c r="AF248" s="67"/>
      <c r="AJ248" s="296"/>
    </row>
    <row r="249" spans="4:36" x14ac:dyDescent="0.25">
      <c r="D249" s="67"/>
      <c r="H249" s="67"/>
      <c r="L249" s="67"/>
      <c r="P249" s="67"/>
      <c r="T249" s="67"/>
      <c r="X249" s="67"/>
      <c r="AB249" s="67"/>
      <c r="AF249" s="67"/>
      <c r="AJ249" s="296"/>
    </row>
    <row r="250" spans="4:36" x14ac:dyDescent="0.25">
      <c r="D250" s="67"/>
      <c r="H250" s="67"/>
      <c r="L250" s="67"/>
      <c r="P250" s="67"/>
      <c r="T250" s="67"/>
      <c r="X250" s="67"/>
      <c r="AB250" s="67"/>
      <c r="AF250" s="67"/>
      <c r="AJ250" s="296"/>
    </row>
    <row r="251" spans="4:36" x14ac:dyDescent="0.25">
      <c r="D251" s="67"/>
      <c r="H251" s="67"/>
      <c r="L251" s="67"/>
      <c r="P251" s="67"/>
      <c r="T251" s="67"/>
      <c r="X251" s="67"/>
      <c r="AB251" s="67"/>
      <c r="AF251" s="67"/>
      <c r="AJ251" s="296"/>
    </row>
    <row r="252" spans="4:36" x14ac:dyDescent="0.25">
      <c r="D252" s="67"/>
      <c r="H252" s="67"/>
      <c r="L252" s="67"/>
      <c r="P252" s="67"/>
      <c r="T252" s="67"/>
      <c r="X252" s="67"/>
      <c r="AB252" s="67"/>
      <c r="AF252" s="67"/>
      <c r="AJ252" s="296"/>
    </row>
    <row r="253" spans="4:36" x14ac:dyDescent="0.25">
      <c r="D253" s="67"/>
      <c r="H253" s="67"/>
      <c r="L253" s="67"/>
      <c r="P253" s="67"/>
      <c r="T253" s="67"/>
      <c r="X253" s="67"/>
      <c r="AB253" s="67"/>
      <c r="AF253" s="67"/>
      <c r="AJ253" s="296"/>
    </row>
    <row r="254" spans="4:36" x14ac:dyDescent="0.25">
      <c r="D254" s="67"/>
      <c r="H254" s="67"/>
      <c r="L254" s="67"/>
      <c r="P254" s="67"/>
      <c r="T254" s="67"/>
      <c r="X254" s="67"/>
      <c r="AB254" s="67"/>
      <c r="AF254" s="67"/>
      <c r="AJ254" s="296"/>
    </row>
    <row r="255" spans="4:36" x14ac:dyDescent="0.25">
      <c r="D255" s="67"/>
      <c r="H255" s="67"/>
      <c r="L255" s="67"/>
      <c r="P255" s="67"/>
      <c r="T255" s="67"/>
      <c r="X255" s="67"/>
      <c r="AB255" s="67"/>
      <c r="AF255" s="67"/>
      <c r="AJ255" s="296"/>
    </row>
    <row r="256" spans="4:36" x14ac:dyDescent="0.25">
      <c r="D256" s="67"/>
      <c r="H256" s="67"/>
      <c r="L256" s="67"/>
      <c r="P256" s="67"/>
      <c r="T256" s="67"/>
      <c r="X256" s="67"/>
      <c r="AB256" s="67"/>
      <c r="AF256" s="67"/>
      <c r="AJ256" s="296"/>
    </row>
    <row r="257" spans="4:36" x14ac:dyDescent="0.25">
      <c r="D257" s="67"/>
      <c r="H257" s="67"/>
      <c r="L257" s="67"/>
      <c r="P257" s="67"/>
      <c r="T257" s="67"/>
      <c r="X257" s="67"/>
      <c r="AB257" s="67"/>
      <c r="AF257" s="67"/>
      <c r="AJ257" s="296"/>
    </row>
    <row r="258" spans="4:36" x14ac:dyDescent="0.25">
      <c r="D258" s="67"/>
      <c r="H258" s="67"/>
      <c r="L258" s="67"/>
      <c r="P258" s="67"/>
      <c r="T258" s="67"/>
      <c r="X258" s="67"/>
      <c r="AB258" s="67"/>
      <c r="AF258" s="67"/>
      <c r="AJ258" s="296"/>
    </row>
    <row r="259" spans="4:36" x14ac:dyDescent="0.25">
      <c r="D259" s="67"/>
      <c r="H259" s="67"/>
      <c r="L259" s="67"/>
      <c r="P259" s="67"/>
      <c r="T259" s="67"/>
      <c r="X259" s="67"/>
      <c r="AB259" s="67"/>
      <c r="AF259" s="67"/>
      <c r="AJ259" s="296"/>
    </row>
    <row r="260" spans="4:36" x14ac:dyDescent="0.25">
      <c r="D260" s="67"/>
      <c r="H260" s="67"/>
      <c r="L260" s="67"/>
      <c r="P260" s="67"/>
      <c r="T260" s="67"/>
      <c r="X260" s="67"/>
      <c r="AB260" s="67"/>
      <c r="AF260" s="67"/>
      <c r="AJ260" s="296"/>
    </row>
    <row r="261" spans="4:36" x14ac:dyDescent="0.25">
      <c r="D261" s="67"/>
      <c r="H261" s="67"/>
      <c r="L261" s="67"/>
      <c r="P261" s="67"/>
      <c r="T261" s="67"/>
      <c r="X261" s="67"/>
      <c r="AB261" s="67"/>
      <c r="AF261" s="67"/>
      <c r="AJ261" s="296"/>
    </row>
    <row r="262" spans="4:36" x14ac:dyDescent="0.25">
      <c r="D262" s="67"/>
      <c r="H262" s="67"/>
      <c r="L262" s="67"/>
      <c r="P262" s="67"/>
      <c r="T262" s="67"/>
      <c r="X262" s="67"/>
      <c r="AB262" s="67"/>
      <c r="AF262" s="67"/>
      <c r="AJ262" s="296"/>
    </row>
    <row r="263" spans="4:36" x14ac:dyDescent="0.25">
      <c r="D263" s="67"/>
      <c r="H263" s="67"/>
      <c r="L263" s="67"/>
      <c r="P263" s="67"/>
      <c r="T263" s="67"/>
      <c r="X263" s="67"/>
      <c r="AB263" s="67"/>
      <c r="AF263" s="67"/>
      <c r="AJ263" s="296"/>
    </row>
    <row r="264" spans="4:36" x14ac:dyDescent="0.25">
      <c r="D264" s="67"/>
      <c r="H264" s="67"/>
      <c r="L264" s="67"/>
      <c r="P264" s="67"/>
      <c r="T264" s="67"/>
      <c r="X264" s="67"/>
      <c r="AB264" s="67"/>
      <c r="AF264" s="67"/>
      <c r="AJ264" s="296"/>
    </row>
    <row r="265" spans="4:36" x14ac:dyDescent="0.25">
      <c r="D265" s="67"/>
      <c r="H265" s="67"/>
      <c r="L265" s="67"/>
      <c r="P265" s="67"/>
      <c r="T265" s="67"/>
      <c r="X265" s="67"/>
      <c r="AB265" s="67"/>
      <c r="AF265" s="67"/>
      <c r="AJ265" s="296"/>
    </row>
    <row r="266" spans="4:36" x14ac:dyDescent="0.25">
      <c r="D266" s="67"/>
      <c r="H266" s="67"/>
      <c r="L266" s="67"/>
      <c r="P266" s="67"/>
      <c r="T266" s="67"/>
      <c r="X266" s="67"/>
      <c r="AB266" s="67"/>
      <c r="AF266" s="67"/>
      <c r="AJ266" s="296"/>
    </row>
    <row r="267" spans="4:36" x14ac:dyDescent="0.25">
      <c r="D267" s="67"/>
      <c r="H267" s="67"/>
      <c r="L267" s="67"/>
      <c r="P267" s="67"/>
      <c r="T267" s="67"/>
      <c r="X267" s="67"/>
      <c r="AB267" s="67"/>
      <c r="AF267" s="67"/>
      <c r="AJ267" s="296"/>
    </row>
    <row r="268" spans="4:36" x14ac:dyDescent="0.25">
      <c r="D268" s="67"/>
      <c r="H268" s="67"/>
      <c r="L268" s="67"/>
      <c r="P268" s="67"/>
      <c r="T268" s="67"/>
      <c r="X268" s="67"/>
      <c r="AB268" s="67"/>
      <c r="AF268" s="67"/>
      <c r="AJ268" s="296"/>
    </row>
    <row r="269" spans="4:36" x14ac:dyDescent="0.25">
      <c r="D269" s="67"/>
      <c r="H269" s="67"/>
      <c r="L269" s="67"/>
      <c r="P269" s="67"/>
      <c r="T269" s="67"/>
      <c r="X269" s="67"/>
      <c r="AB269" s="67"/>
      <c r="AF269" s="67"/>
      <c r="AJ269" s="296"/>
    </row>
    <row r="270" spans="4:36" x14ac:dyDescent="0.25">
      <c r="D270" s="67"/>
      <c r="H270" s="67"/>
      <c r="L270" s="67"/>
      <c r="P270" s="67"/>
      <c r="T270" s="67"/>
      <c r="X270" s="67"/>
      <c r="AB270" s="67"/>
      <c r="AF270" s="67"/>
      <c r="AJ270" s="296"/>
    </row>
    <row r="271" spans="4:36" x14ac:dyDescent="0.25">
      <c r="D271" s="67"/>
      <c r="H271" s="67"/>
      <c r="L271" s="67"/>
      <c r="P271" s="67"/>
      <c r="T271" s="67"/>
      <c r="X271" s="67"/>
      <c r="AB271" s="67"/>
      <c r="AF271" s="67"/>
      <c r="AJ271" s="296"/>
    </row>
    <row r="272" spans="4:36" x14ac:dyDescent="0.25">
      <c r="D272" s="67"/>
      <c r="H272" s="67"/>
      <c r="L272" s="67"/>
      <c r="P272" s="67"/>
      <c r="T272" s="67"/>
      <c r="X272" s="67"/>
      <c r="AB272" s="67"/>
      <c r="AF272" s="67"/>
      <c r="AJ272" s="296"/>
    </row>
    <row r="273" spans="4:36" x14ac:dyDescent="0.25">
      <c r="D273" s="67"/>
      <c r="H273" s="67"/>
      <c r="L273" s="67"/>
      <c r="P273" s="67"/>
      <c r="T273" s="67"/>
      <c r="X273" s="67"/>
      <c r="AB273" s="67"/>
      <c r="AF273" s="67"/>
      <c r="AJ273" s="296"/>
    </row>
    <row r="274" spans="4:36" x14ac:dyDescent="0.25">
      <c r="D274" s="67"/>
      <c r="H274" s="67"/>
      <c r="L274" s="67"/>
      <c r="P274" s="67"/>
      <c r="T274" s="67"/>
      <c r="X274" s="67"/>
      <c r="AB274" s="67"/>
      <c r="AF274" s="67"/>
      <c r="AJ274" s="296"/>
    </row>
    <row r="275" spans="4:36" x14ac:dyDescent="0.25">
      <c r="D275" s="67"/>
      <c r="H275" s="67"/>
      <c r="L275" s="67"/>
      <c r="P275" s="67"/>
      <c r="T275" s="67"/>
      <c r="X275" s="67"/>
      <c r="AB275" s="67"/>
      <c r="AF275" s="67"/>
      <c r="AJ275" s="296"/>
    </row>
    <row r="276" spans="4:36" x14ac:dyDescent="0.25">
      <c r="D276" s="67"/>
      <c r="H276" s="67"/>
      <c r="L276" s="67"/>
      <c r="P276" s="67"/>
      <c r="T276" s="67"/>
      <c r="X276" s="67"/>
      <c r="AB276" s="67"/>
      <c r="AF276" s="67"/>
      <c r="AJ276" s="296"/>
    </row>
    <row r="277" spans="4:36" x14ac:dyDescent="0.25">
      <c r="D277" s="67"/>
      <c r="H277" s="67"/>
      <c r="L277" s="67"/>
      <c r="P277" s="67"/>
      <c r="T277" s="67"/>
      <c r="X277" s="67"/>
      <c r="AB277" s="67"/>
      <c r="AF277" s="67"/>
      <c r="AJ277" s="296"/>
    </row>
    <row r="278" spans="4:36" x14ac:dyDescent="0.25">
      <c r="D278" s="67"/>
      <c r="H278" s="67"/>
      <c r="L278" s="67"/>
      <c r="P278" s="67"/>
      <c r="T278" s="67"/>
      <c r="X278" s="67"/>
      <c r="AB278" s="67"/>
      <c r="AF278" s="67"/>
      <c r="AJ278" s="296"/>
    </row>
    <row r="279" spans="4:36" x14ac:dyDescent="0.25">
      <c r="D279" s="67"/>
      <c r="H279" s="67"/>
      <c r="L279" s="67"/>
      <c r="P279" s="67"/>
      <c r="T279" s="67"/>
      <c r="X279" s="67"/>
      <c r="AB279" s="67"/>
      <c r="AF279" s="67"/>
      <c r="AJ279" s="296"/>
    </row>
    <row r="280" spans="4:36" x14ac:dyDescent="0.25">
      <c r="D280" s="67"/>
      <c r="H280" s="67"/>
      <c r="L280" s="67"/>
      <c r="P280" s="67"/>
      <c r="T280" s="67"/>
      <c r="X280" s="67"/>
      <c r="AB280" s="67"/>
      <c r="AF280" s="67"/>
      <c r="AJ280" s="296"/>
    </row>
    <row r="281" spans="4:36" x14ac:dyDescent="0.25">
      <c r="D281" s="67"/>
      <c r="H281" s="67"/>
      <c r="L281" s="67"/>
      <c r="P281" s="67"/>
      <c r="T281" s="67"/>
      <c r="X281" s="67"/>
      <c r="AB281" s="67"/>
      <c r="AF281" s="67"/>
      <c r="AJ281" s="296"/>
    </row>
    <row r="282" spans="4:36" x14ac:dyDescent="0.25">
      <c r="D282" s="67"/>
      <c r="H282" s="67"/>
      <c r="L282" s="67"/>
      <c r="P282" s="67"/>
      <c r="T282" s="67"/>
      <c r="X282" s="67"/>
      <c r="AB282" s="67"/>
      <c r="AF282" s="67"/>
      <c r="AJ282" s="296"/>
    </row>
    <row r="283" spans="4:36" x14ac:dyDescent="0.25">
      <c r="D283" s="67"/>
      <c r="H283" s="67"/>
      <c r="L283" s="67"/>
      <c r="P283" s="67"/>
      <c r="T283" s="67"/>
      <c r="X283" s="67"/>
      <c r="AB283" s="67"/>
      <c r="AF283" s="67"/>
      <c r="AJ283" s="296"/>
    </row>
    <row r="284" spans="4:36" x14ac:dyDescent="0.25">
      <c r="D284" s="67"/>
      <c r="H284" s="67"/>
      <c r="L284" s="67"/>
      <c r="P284" s="67"/>
      <c r="T284" s="67"/>
      <c r="X284" s="67"/>
      <c r="AB284" s="67"/>
      <c r="AF284" s="67"/>
      <c r="AJ284" s="296"/>
    </row>
    <row r="285" spans="4:36" x14ac:dyDescent="0.25">
      <c r="D285" s="67"/>
      <c r="H285" s="67"/>
      <c r="L285" s="67"/>
      <c r="P285" s="67"/>
      <c r="T285" s="67"/>
      <c r="X285" s="67"/>
      <c r="AB285" s="67"/>
      <c r="AF285" s="67"/>
      <c r="AJ285" s="296"/>
    </row>
    <row r="286" spans="4:36" x14ac:dyDescent="0.25">
      <c r="D286" s="67"/>
      <c r="H286" s="67"/>
      <c r="L286" s="67"/>
      <c r="P286" s="67"/>
      <c r="T286" s="67"/>
      <c r="X286" s="67"/>
      <c r="AB286" s="67"/>
      <c r="AF286" s="67"/>
      <c r="AJ286" s="296"/>
    </row>
    <row r="287" spans="4:36" x14ac:dyDescent="0.25">
      <c r="D287" s="67"/>
      <c r="H287" s="67"/>
      <c r="L287" s="67"/>
      <c r="P287" s="67"/>
      <c r="T287" s="67"/>
      <c r="X287" s="67"/>
      <c r="AB287" s="67"/>
      <c r="AF287" s="67"/>
      <c r="AJ287" s="296"/>
    </row>
    <row r="288" spans="4:36" x14ac:dyDescent="0.25">
      <c r="D288" s="67"/>
      <c r="H288" s="67"/>
      <c r="L288" s="67"/>
      <c r="P288" s="67"/>
      <c r="T288" s="67"/>
      <c r="X288" s="67"/>
      <c r="AB288" s="67"/>
      <c r="AF288" s="67"/>
      <c r="AJ288" s="296"/>
    </row>
    <row r="289" spans="4:36" x14ac:dyDescent="0.25">
      <c r="D289" s="67"/>
      <c r="H289" s="67"/>
      <c r="L289" s="67"/>
      <c r="P289" s="67"/>
      <c r="T289" s="67"/>
      <c r="X289" s="67"/>
      <c r="AB289" s="67"/>
      <c r="AF289" s="67"/>
      <c r="AJ289" s="296"/>
    </row>
    <row r="290" spans="4:36" x14ac:dyDescent="0.25">
      <c r="D290" s="67"/>
      <c r="H290" s="67"/>
      <c r="L290" s="67"/>
      <c r="P290" s="67"/>
      <c r="T290" s="67"/>
      <c r="X290" s="67"/>
      <c r="AB290" s="67"/>
      <c r="AF290" s="67"/>
      <c r="AJ290" s="296"/>
    </row>
    <row r="291" spans="4:36" x14ac:dyDescent="0.25">
      <c r="D291" s="67"/>
      <c r="H291" s="67"/>
      <c r="L291" s="67"/>
      <c r="P291" s="67"/>
      <c r="T291" s="67"/>
      <c r="X291" s="67"/>
      <c r="AB291" s="67"/>
      <c r="AF291" s="67"/>
      <c r="AJ291" s="296"/>
    </row>
    <row r="292" spans="4:36" x14ac:dyDescent="0.25">
      <c r="D292" s="67"/>
      <c r="H292" s="67"/>
      <c r="L292" s="67"/>
      <c r="P292" s="67"/>
      <c r="T292" s="67"/>
      <c r="X292" s="67"/>
      <c r="AB292" s="67"/>
      <c r="AF292" s="67"/>
      <c r="AJ292" s="296"/>
    </row>
    <row r="293" spans="4:36" x14ac:dyDescent="0.25">
      <c r="D293" s="67"/>
      <c r="H293" s="67"/>
      <c r="L293" s="67"/>
      <c r="P293" s="67"/>
      <c r="T293" s="67"/>
      <c r="X293" s="67"/>
      <c r="AB293" s="67"/>
      <c r="AF293" s="67"/>
      <c r="AJ293" s="296"/>
    </row>
    <row r="294" spans="4:36" x14ac:dyDescent="0.25">
      <c r="D294" s="67"/>
      <c r="H294" s="67"/>
      <c r="L294" s="67"/>
      <c r="P294" s="67"/>
      <c r="T294" s="67"/>
      <c r="X294" s="67"/>
      <c r="AB294" s="67"/>
      <c r="AF294" s="67"/>
      <c r="AJ294" s="296"/>
    </row>
    <row r="295" spans="4:36" x14ac:dyDescent="0.25">
      <c r="D295" s="67"/>
      <c r="H295" s="67"/>
      <c r="L295" s="67"/>
      <c r="P295" s="67"/>
      <c r="T295" s="67"/>
      <c r="X295" s="67"/>
      <c r="AB295" s="67"/>
      <c r="AF295" s="67"/>
      <c r="AJ295" s="296"/>
    </row>
    <row r="296" spans="4:36" x14ac:dyDescent="0.25">
      <c r="D296" s="67"/>
      <c r="H296" s="67"/>
      <c r="L296" s="67"/>
      <c r="P296" s="67"/>
      <c r="T296" s="67"/>
      <c r="X296" s="67"/>
      <c r="AB296" s="67"/>
      <c r="AF296" s="67"/>
      <c r="AJ296" s="296"/>
    </row>
    <row r="297" spans="4:36" x14ac:dyDescent="0.25">
      <c r="D297" s="67"/>
      <c r="H297" s="67"/>
      <c r="L297" s="67"/>
      <c r="P297" s="67"/>
      <c r="T297" s="67"/>
      <c r="X297" s="67"/>
      <c r="AB297" s="67"/>
      <c r="AF297" s="67"/>
      <c r="AJ297" s="296"/>
    </row>
    <row r="298" spans="4:36" x14ac:dyDescent="0.25">
      <c r="D298" s="67"/>
      <c r="H298" s="67"/>
      <c r="L298" s="67"/>
      <c r="P298" s="67"/>
      <c r="T298" s="67"/>
      <c r="X298" s="67"/>
      <c r="AB298" s="67"/>
      <c r="AF298" s="67"/>
      <c r="AJ298" s="296"/>
    </row>
    <row r="299" spans="4:36" x14ac:dyDescent="0.25">
      <c r="D299" s="67"/>
      <c r="H299" s="67"/>
      <c r="L299" s="67"/>
      <c r="P299" s="67"/>
      <c r="T299" s="67"/>
      <c r="X299" s="67"/>
      <c r="AB299" s="67"/>
      <c r="AF299" s="67"/>
      <c r="AJ299" s="296"/>
    </row>
    <row r="300" spans="4:36" x14ac:dyDescent="0.25">
      <c r="D300" s="67"/>
      <c r="H300" s="67"/>
      <c r="L300" s="67"/>
      <c r="P300" s="67"/>
      <c r="T300" s="67"/>
      <c r="X300" s="67"/>
      <c r="AB300" s="67"/>
      <c r="AF300" s="67"/>
      <c r="AJ300" s="296"/>
    </row>
    <row r="301" spans="4:36" x14ac:dyDescent="0.25">
      <c r="D301" s="67"/>
      <c r="H301" s="67"/>
      <c r="L301" s="67"/>
      <c r="P301" s="67"/>
      <c r="T301" s="67"/>
      <c r="X301" s="67"/>
      <c r="AB301" s="67"/>
      <c r="AF301" s="67"/>
      <c r="AJ301" s="296"/>
    </row>
    <row r="302" spans="4:36" x14ac:dyDescent="0.25">
      <c r="D302" s="67"/>
      <c r="H302" s="67"/>
      <c r="L302" s="67"/>
      <c r="P302" s="67"/>
      <c r="T302" s="67"/>
      <c r="X302" s="67"/>
      <c r="AB302" s="67"/>
      <c r="AF302" s="67"/>
      <c r="AJ302" s="296"/>
    </row>
    <row r="303" spans="4:36" x14ac:dyDescent="0.25">
      <c r="D303" s="67"/>
      <c r="H303" s="67"/>
      <c r="L303" s="67"/>
      <c r="P303" s="67"/>
      <c r="T303" s="67"/>
      <c r="X303" s="67"/>
      <c r="AB303" s="67"/>
      <c r="AF303" s="67"/>
      <c r="AJ303" s="296"/>
    </row>
    <row r="304" spans="4:36" x14ac:dyDescent="0.25">
      <c r="D304" s="67"/>
      <c r="H304" s="67"/>
      <c r="L304" s="67"/>
      <c r="P304" s="67"/>
      <c r="T304" s="67"/>
      <c r="X304" s="67"/>
      <c r="AB304" s="67"/>
      <c r="AF304" s="67"/>
      <c r="AJ304" s="296"/>
    </row>
    <row r="305" spans="4:36" x14ac:dyDescent="0.25">
      <c r="D305" s="67"/>
      <c r="H305" s="67"/>
      <c r="L305" s="67"/>
      <c r="P305" s="67"/>
      <c r="T305" s="67"/>
      <c r="X305" s="67"/>
      <c r="AB305" s="67"/>
      <c r="AF305" s="67"/>
      <c r="AJ305" s="296"/>
    </row>
    <row r="306" spans="4:36" x14ac:dyDescent="0.25">
      <c r="D306" s="67"/>
      <c r="H306" s="67"/>
      <c r="L306" s="67"/>
      <c r="P306" s="67"/>
      <c r="T306" s="67"/>
      <c r="X306" s="67"/>
      <c r="AB306" s="67"/>
      <c r="AF306" s="67"/>
      <c r="AJ306" s="296"/>
    </row>
    <row r="307" spans="4:36" x14ac:dyDescent="0.25">
      <c r="D307" s="67"/>
      <c r="H307" s="67"/>
      <c r="L307" s="67"/>
      <c r="P307" s="67"/>
      <c r="T307" s="67"/>
      <c r="X307" s="67"/>
      <c r="AB307" s="67"/>
      <c r="AF307" s="67"/>
      <c r="AJ307" s="296"/>
    </row>
    <row r="308" spans="4:36" x14ac:dyDescent="0.25">
      <c r="D308" s="67"/>
      <c r="H308" s="67"/>
      <c r="L308" s="67"/>
      <c r="P308" s="67"/>
      <c r="T308" s="67"/>
      <c r="X308" s="67"/>
      <c r="AB308" s="67"/>
      <c r="AF308" s="67"/>
      <c r="AJ308" s="296"/>
    </row>
    <row r="309" spans="4:36" x14ac:dyDescent="0.25">
      <c r="D309" s="67"/>
      <c r="H309" s="67"/>
      <c r="L309" s="67"/>
      <c r="P309" s="67"/>
      <c r="T309" s="67"/>
      <c r="X309" s="67"/>
      <c r="AB309" s="67"/>
      <c r="AF309" s="67"/>
      <c r="AJ309" s="296"/>
    </row>
    <row r="310" spans="4:36" x14ac:dyDescent="0.25">
      <c r="D310" s="67"/>
      <c r="H310" s="67"/>
      <c r="L310" s="67"/>
      <c r="P310" s="67"/>
      <c r="T310" s="67"/>
      <c r="X310" s="67"/>
      <c r="AB310" s="67"/>
      <c r="AF310" s="67"/>
      <c r="AJ310" s="296"/>
    </row>
    <row r="311" spans="4:36" x14ac:dyDescent="0.25">
      <c r="D311" s="67"/>
      <c r="H311" s="67"/>
      <c r="L311" s="67"/>
      <c r="P311" s="67"/>
      <c r="T311" s="67"/>
      <c r="X311" s="67"/>
      <c r="AB311" s="67"/>
      <c r="AF311" s="67"/>
      <c r="AJ311" s="296"/>
    </row>
    <row r="312" spans="4:36" x14ac:dyDescent="0.25">
      <c r="D312" s="67"/>
      <c r="H312" s="67"/>
      <c r="L312" s="67"/>
      <c r="P312" s="67"/>
      <c r="T312" s="67"/>
      <c r="X312" s="67"/>
      <c r="AB312" s="67"/>
      <c r="AF312" s="67"/>
      <c r="AJ312" s="296"/>
    </row>
    <row r="313" spans="4:36" x14ac:dyDescent="0.25">
      <c r="D313" s="67"/>
      <c r="H313" s="67"/>
      <c r="L313" s="67"/>
      <c r="P313" s="67"/>
      <c r="T313" s="67"/>
      <c r="X313" s="67"/>
      <c r="AB313" s="67"/>
      <c r="AF313" s="67"/>
      <c r="AJ313" s="296"/>
    </row>
    <row r="314" spans="4:36" x14ac:dyDescent="0.25">
      <c r="D314" s="67"/>
      <c r="H314" s="67"/>
      <c r="L314" s="67"/>
      <c r="P314" s="67"/>
      <c r="T314" s="67"/>
      <c r="X314" s="67"/>
      <c r="AB314" s="67"/>
      <c r="AF314" s="67"/>
      <c r="AJ314" s="296"/>
    </row>
    <row r="315" spans="4:36" x14ac:dyDescent="0.25">
      <c r="D315" s="67"/>
      <c r="H315" s="67"/>
      <c r="L315" s="67"/>
      <c r="P315" s="67"/>
      <c r="T315" s="67"/>
      <c r="X315" s="67"/>
      <c r="AB315" s="67"/>
      <c r="AF315" s="67"/>
      <c r="AJ315" s="296"/>
    </row>
    <row r="316" spans="4:36" x14ac:dyDescent="0.25">
      <c r="D316" s="67"/>
      <c r="H316" s="67"/>
      <c r="L316" s="67"/>
      <c r="P316" s="67"/>
      <c r="T316" s="67"/>
      <c r="X316" s="67"/>
      <c r="AB316" s="67"/>
      <c r="AF316" s="67"/>
      <c r="AJ316" s="296"/>
    </row>
    <row r="317" spans="4:36" x14ac:dyDescent="0.25">
      <c r="D317" s="67"/>
      <c r="H317" s="67"/>
      <c r="L317" s="67"/>
      <c r="P317" s="67"/>
      <c r="T317" s="67"/>
      <c r="X317" s="67"/>
      <c r="AB317" s="67"/>
      <c r="AF317" s="67"/>
      <c r="AJ317" s="296"/>
    </row>
    <row r="318" spans="4:36" x14ac:dyDescent="0.25">
      <c r="D318" s="67"/>
      <c r="H318" s="67"/>
      <c r="L318" s="67"/>
      <c r="P318" s="67"/>
      <c r="T318" s="67"/>
      <c r="X318" s="67"/>
      <c r="AB318" s="67"/>
      <c r="AF318" s="67"/>
      <c r="AJ318" s="296"/>
    </row>
    <row r="319" spans="4:36" x14ac:dyDescent="0.25">
      <c r="D319" s="67"/>
      <c r="H319" s="67"/>
      <c r="L319" s="67"/>
      <c r="P319" s="67"/>
      <c r="T319" s="67"/>
      <c r="X319" s="67"/>
      <c r="AB319" s="67"/>
      <c r="AF319" s="67"/>
      <c r="AJ319" s="296"/>
    </row>
    <row r="320" spans="4:36" x14ac:dyDescent="0.25">
      <c r="D320" s="67"/>
      <c r="H320" s="67"/>
      <c r="L320" s="67"/>
      <c r="P320" s="67"/>
      <c r="T320" s="67"/>
      <c r="X320" s="67"/>
      <c r="AB320" s="67"/>
      <c r="AF320" s="67"/>
      <c r="AJ320" s="296"/>
    </row>
    <row r="321" spans="4:36" x14ac:dyDescent="0.25">
      <c r="D321" s="67"/>
      <c r="H321" s="67"/>
      <c r="L321" s="67"/>
      <c r="P321" s="67"/>
      <c r="T321" s="67"/>
      <c r="X321" s="67"/>
      <c r="AB321" s="67"/>
      <c r="AF321" s="67"/>
      <c r="AJ321" s="296"/>
    </row>
    <row r="322" spans="4:36" x14ac:dyDescent="0.25">
      <c r="D322" s="67"/>
      <c r="H322" s="67"/>
      <c r="L322" s="67"/>
      <c r="P322" s="67"/>
      <c r="T322" s="67"/>
      <c r="X322" s="67"/>
      <c r="AB322" s="67"/>
      <c r="AF322" s="67"/>
      <c r="AJ322" s="296"/>
    </row>
    <row r="323" spans="4:36" x14ac:dyDescent="0.25">
      <c r="D323" s="67"/>
      <c r="H323" s="67"/>
      <c r="L323" s="67"/>
      <c r="P323" s="67"/>
      <c r="T323" s="67"/>
      <c r="X323" s="67"/>
      <c r="AB323" s="67"/>
      <c r="AF323" s="67"/>
      <c r="AJ323" s="296"/>
    </row>
    <row r="324" spans="4:36" x14ac:dyDescent="0.25">
      <c r="D324" s="67"/>
      <c r="H324" s="67"/>
      <c r="L324" s="67"/>
      <c r="P324" s="67"/>
      <c r="T324" s="67"/>
      <c r="X324" s="67"/>
      <c r="AB324" s="67"/>
      <c r="AF324" s="67"/>
      <c r="AJ324" s="296"/>
    </row>
    <row r="325" spans="4:36" x14ac:dyDescent="0.25">
      <c r="D325" s="67"/>
      <c r="H325" s="67"/>
      <c r="L325" s="67"/>
      <c r="P325" s="67"/>
      <c r="T325" s="67"/>
      <c r="X325" s="67"/>
      <c r="AB325" s="67"/>
      <c r="AF325" s="67"/>
      <c r="AJ325" s="296"/>
    </row>
    <row r="326" spans="4:36" x14ac:dyDescent="0.25">
      <c r="D326" s="67"/>
      <c r="H326" s="67"/>
      <c r="L326" s="67"/>
      <c r="P326" s="67"/>
      <c r="T326" s="67"/>
      <c r="X326" s="67"/>
      <c r="AB326" s="67"/>
      <c r="AF326" s="67"/>
      <c r="AJ326" s="296"/>
    </row>
    <row r="327" spans="4:36" x14ac:dyDescent="0.25">
      <c r="D327" s="67"/>
      <c r="H327" s="67"/>
      <c r="L327" s="67"/>
      <c r="P327" s="67"/>
      <c r="T327" s="67"/>
      <c r="X327" s="67"/>
      <c r="AB327" s="67"/>
      <c r="AF327" s="67"/>
      <c r="AJ327" s="296"/>
    </row>
    <row r="328" spans="4:36" x14ac:dyDescent="0.25">
      <c r="D328" s="67"/>
      <c r="H328" s="67"/>
      <c r="L328" s="67"/>
      <c r="P328" s="67"/>
      <c r="T328" s="67"/>
      <c r="X328" s="67"/>
      <c r="AB328" s="67"/>
      <c r="AF328" s="67"/>
      <c r="AJ328" s="296"/>
    </row>
    <row r="329" spans="4:36" x14ac:dyDescent="0.25">
      <c r="D329" s="67"/>
      <c r="H329" s="67"/>
      <c r="L329" s="67"/>
      <c r="P329" s="67"/>
      <c r="T329" s="67"/>
      <c r="X329" s="67"/>
      <c r="AB329" s="67"/>
      <c r="AF329" s="67"/>
      <c r="AJ329" s="296"/>
    </row>
    <row r="330" spans="4:36" x14ac:dyDescent="0.25">
      <c r="D330" s="67"/>
      <c r="H330" s="67"/>
      <c r="L330" s="67"/>
      <c r="P330" s="67"/>
      <c r="T330" s="67"/>
      <c r="X330" s="67"/>
      <c r="AB330" s="67"/>
      <c r="AF330" s="67"/>
      <c r="AJ330" s="296"/>
    </row>
    <row r="331" spans="4:36" x14ac:dyDescent="0.25">
      <c r="D331" s="67"/>
      <c r="H331" s="67"/>
      <c r="L331" s="67"/>
      <c r="P331" s="67"/>
      <c r="T331" s="67"/>
      <c r="X331" s="67"/>
      <c r="AB331" s="67"/>
      <c r="AF331" s="67"/>
      <c r="AJ331" s="296"/>
    </row>
    <row r="332" spans="4:36" x14ac:dyDescent="0.25">
      <c r="D332" s="67"/>
      <c r="H332" s="67"/>
      <c r="L332" s="67"/>
      <c r="P332" s="67"/>
      <c r="T332" s="67"/>
      <c r="X332" s="67"/>
      <c r="AB332" s="67"/>
      <c r="AF332" s="67"/>
      <c r="AJ332" s="296"/>
    </row>
    <row r="333" spans="4:36" x14ac:dyDescent="0.25">
      <c r="D333" s="67"/>
      <c r="H333" s="67"/>
      <c r="L333" s="67"/>
      <c r="P333" s="67"/>
      <c r="T333" s="67"/>
      <c r="X333" s="67"/>
      <c r="AB333" s="67"/>
      <c r="AF333" s="67"/>
      <c r="AJ333" s="296"/>
    </row>
    <row r="334" spans="4:36" x14ac:dyDescent="0.25">
      <c r="D334" s="67"/>
      <c r="H334" s="67"/>
      <c r="L334" s="67"/>
      <c r="P334" s="67"/>
      <c r="T334" s="67"/>
      <c r="X334" s="67"/>
      <c r="AB334" s="67"/>
      <c r="AF334" s="67"/>
      <c r="AJ334" s="296"/>
    </row>
    <row r="335" spans="4:36" x14ac:dyDescent="0.25">
      <c r="D335" s="67"/>
      <c r="H335" s="67"/>
      <c r="L335" s="67"/>
      <c r="P335" s="67"/>
      <c r="T335" s="67"/>
      <c r="X335" s="67"/>
      <c r="AB335" s="67"/>
      <c r="AF335" s="67"/>
      <c r="AJ335" s="296"/>
    </row>
    <row r="336" spans="4:36" x14ac:dyDescent="0.25">
      <c r="D336" s="67"/>
      <c r="H336" s="67"/>
      <c r="L336" s="67"/>
      <c r="P336" s="67"/>
      <c r="T336" s="67"/>
      <c r="X336" s="67"/>
      <c r="AB336" s="67"/>
      <c r="AF336" s="67"/>
      <c r="AJ336" s="296"/>
    </row>
    <row r="337" spans="4:36" x14ac:dyDescent="0.25">
      <c r="D337" s="67"/>
      <c r="H337" s="67"/>
      <c r="L337" s="67"/>
      <c r="P337" s="67"/>
      <c r="T337" s="67"/>
      <c r="X337" s="67"/>
      <c r="AB337" s="67"/>
      <c r="AF337" s="67"/>
      <c r="AJ337" s="296"/>
    </row>
    <row r="338" spans="4:36" x14ac:dyDescent="0.25">
      <c r="D338" s="67"/>
      <c r="H338" s="67"/>
      <c r="L338" s="67"/>
      <c r="P338" s="67"/>
      <c r="T338" s="67"/>
      <c r="X338" s="67"/>
      <c r="AB338" s="67"/>
      <c r="AF338" s="67"/>
      <c r="AJ338" s="296"/>
    </row>
    <row r="339" spans="4:36" x14ac:dyDescent="0.25">
      <c r="D339" s="67"/>
      <c r="H339" s="67"/>
      <c r="L339" s="67"/>
      <c r="P339" s="67"/>
      <c r="T339" s="67"/>
      <c r="X339" s="67"/>
      <c r="AB339" s="67"/>
      <c r="AF339" s="67"/>
      <c r="AJ339" s="296"/>
    </row>
    <row r="340" spans="4:36" x14ac:dyDescent="0.25">
      <c r="D340" s="67"/>
      <c r="H340" s="67"/>
      <c r="L340" s="67"/>
      <c r="P340" s="67"/>
      <c r="T340" s="67"/>
      <c r="X340" s="67"/>
      <c r="AB340" s="67"/>
      <c r="AF340" s="67"/>
      <c r="AJ340" s="296"/>
    </row>
    <row r="341" spans="4:36" x14ac:dyDescent="0.25">
      <c r="D341" s="67"/>
      <c r="H341" s="67"/>
      <c r="L341" s="67"/>
      <c r="P341" s="67"/>
      <c r="T341" s="67"/>
      <c r="X341" s="67"/>
      <c r="AB341" s="67"/>
      <c r="AF341" s="67"/>
      <c r="AJ341" s="296"/>
    </row>
    <row r="342" spans="4:36" x14ac:dyDescent="0.25">
      <c r="D342" s="67"/>
      <c r="H342" s="67"/>
      <c r="L342" s="67"/>
      <c r="P342" s="67"/>
      <c r="T342" s="67"/>
      <c r="X342" s="67"/>
      <c r="AB342" s="67"/>
      <c r="AF342" s="67"/>
      <c r="AJ342" s="296"/>
    </row>
    <row r="343" spans="4:36" x14ac:dyDescent="0.25">
      <c r="D343" s="67"/>
      <c r="H343" s="67"/>
      <c r="L343" s="67"/>
      <c r="P343" s="67"/>
      <c r="T343" s="67"/>
      <c r="X343" s="67"/>
      <c r="AB343" s="67"/>
      <c r="AF343" s="67"/>
      <c r="AJ343" s="296"/>
    </row>
    <row r="344" spans="4:36" x14ac:dyDescent="0.25">
      <c r="D344" s="67"/>
      <c r="H344" s="67"/>
      <c r="L344" s="67"/>
      <c r="P344" s="67"/>
      <c r="T344" s="67"/>
      <c r="X344" s="67"/>
      <c r="AB344" s="67"/>
      <c r="AF344" s="67"/>
      <c r="AJ344" s="296"/>
    </row>
    <row r="345" spans="4:36" x14ac:dyDescent="0.25">
      <c r="D345" s="67"/>
      <c r="H345" s="67"/>
      <c r="L345" s="67"/>
      <c r="P345" s="67"/>
      <c r="T345" s="67"/>
      <c r="X345" s="67"/>
      <c r="AB345" s="67"/>
      <c r="AF345" s="67"/>
      <c r="AJ345" s="296"/>
    </row>
    <row r="346" spans="4:36" x14ac:dyDescent="0.25">
      <c r="D346" s="67"/>
      <c r="H346" s="67"/>
      <c r="L346" s="67"/>
      <c r="P346" s="67"/>
      <c r="T346" s="67"/>
      <c r="X346" s="67"/>
      <c r="AB346" s="67"/>
      <c r="AF346" s="67"/>
      <c r="AJ346" s="296"/>
    </row>
    <row r="347" spans="4:36" x14ac:dyDescent="0.25">
      <c r="D347" s="67"/>
      <c r="H347" s="67"/>
      <c r="L347" s="67"/>
      <c r="P347" s="67"/>
      <c r="T347" s="67"/>
      <c r="X347" s="67"/>
      <c r="AB347" s="67"/>
      <c r="AF347" s="67"/>
      <c r="AJ347" s="296"/>
    </row>
    <row r="348" spans="4:36" x14ac:dyDescent="0.25">
      <c r="D348" s="67"/>
      <c r="H348" s="67"/>
      <c r="L348" s="67"/>
      <c r="P348" s="67"/>
      <c r="T348" s="67"/>
      <c r="X348" s="67"/>
      <c r="AB348" s="67"/>
      <c r="AF348" s="67"/>
      <c r="AJ348" s="296"/>
    </row>
    <row r="349" spans="4:36" x14ac:dyDescent="0.25">
      <c r="D349" s="67"/>
      <c r="H349" s="67"/>
      <c r="L349" s="67"/>
      <c r="P349" s="67"/>
      <c r="T349" s="67"/>
      <c r="X349" s="67"/>
      <c r="AB349" s="67"/>
      <c r="AF349" s="67"/>
      <c r="AJ349" s="296"/>
    </row>
    <row r="350" spans="4:36" x14ac:dyDescent="0.25">
      <c r="D350" s="67"/>
      <c r="H350" s="67"/>
      <c r="L350" s="67"/>
      <c r="P350" s="67"/>
      <c r="T350" s="67"/>
      <c r="X350" s="67"/>
      <c r="AB350" s="67"/>
      <c r="AF350" s="67"/>
      <c r="AJ350" s="296"/>
    </row>
    <row r="351" spans="4:36" x14ac:dyDescent="0.25">
      <c r="D351" s="67"/>
      <c r="H351" s="67"/>
      <c r="L351" s="67"/>
      <c r="P351" s="67"/>
      <c r="T351" s="67"/>
      <c r="X351" s="67"/>
      <c r="AB351" s="67"/>
      <c r="AF351" s="67"/>
      <c r="AJ351" s="296"/>
    </row>
    <row r="352" spans="4:36" x14ac:dyDescent="0.25">
      <c r="D352" s="67"/>
      <c r="H352" s="67"/>
      <c r="L352" s="67"/>
      <c r="P352" s="67"/>
      <c r="T352" s="67"/>
      <c r="X352" s="67"/>
      <c r="AB352" s="67"/>
      <c r="AF352" s="67"/>
      <c r="AJ352" s="296"/>
    </row>
    <row r="353" spans="4:36" x14ac:dyDescent="0.25">
      <c r="D353" s="67"/>
      <c r="H353" s="67"/>
      <c r="L353" s="67"/>
      <c r="P353" s="67"/>
      <c r="T353" s="67"/>
      <c r="X353" s="67"/>
      <c r="AB353" s="67"/>
      <c r="AF353" s="67"/>
      <c r="AJ353" s="296"/>
    </row>
    <row r="354" spans="4:36" x14ac:dyDescent="0.25">
      <c r="D354" s="67"/>
      <c r="H354" s="67"/>
      <c r="L354" s="67"/>
      <c r="P354" s="67"/>
      <c r="T354" s="67"/>
      <c r="X354" s="67"/>
      <c r="AB354" s="67"/>
      <c r="AF354" s="67"/>
      <c r="AJ354" s="296"/>
    </row>
    <row r="355" spans="4:36" x14ac:dyDescent="0.25">
      <c r="D355" s="67"/>
      <c r="H355" s="67"/>
      <c r="L355" s="67"/>
      <c r="P355" s="67"/>
      <c r="T355" s="67"/>
      <c r="X355" s="67"/>
      <c r="AB355" s="67"/>
      <c r="AF355" s="67"/>
      <c r="AJ355" s="296"/>
    </row>
    <row r="356" spans="4:36" x14ac:dyDescent="0.25">
      <c r="D356" s="67"/>
      <c r="H356" s="67"/>
      <c r="L356" s="67"/>
      <c r="P356" s="67"/>
      <c r="T356" s="67"/>
      <c r="X356" s="67"/>
      <c r="AB356" s="67"/>
      <c r="AF356" s="67"/>
      <c r="AJ356" s="296"/>
    </row>
    <row r="357" spans="4:36" x14ac:dyDescent="0.25">
      <c r="D357" s="67"/>
      <c r="H357" s="67"/>
      <c r="L357" s="67"/>
      <c r="P357" s="67"/>
      <c r="T357" s="67"/>
      <c r="X357" s="67"/>
      <c r="AB357" s="67"/>
      <c r="AF357" s="67"/>
      <c r="AJ357" s="296"/>
    </row>
    <row r="358" spans="4:36" x14ac:dyDescent="0.25">
      <c r="D358" s="67"/>
      <c r="H358" s="67"/>
      <c r="L358" s="67"/>
      <c r="P358" s="67"/>
      <c r="T358" s="67"/>
      <c r="X358" s="67"/>
      <c r="AB358" s="67"/>
      <c r="AF358" s="67"/>
      <c r="AJ358" s="296"/>
    </row>
    <row r="359" spans="4:36" x14ac:dyDescent="0.25">
      <c r="D359" s="67"/>
      <c r="H359" s="67"/>
      <c r="L359" s="67"/>
      <c r="P359" s="67"/>
      <c r="T359" s="67"/>
      <c r="X359" s="67"/>
      <c r="AB359" s="67"/>
      <c r="AF359" s="67"/>
      <c r="AJ359" s="296"/>
    </row>
    <row r="360" spans="4:36" x14ac:dyDescent="0.25">
      <c r="D360" s="67"/>
      <c r="H360" s="67"/>
      <c r="L360" s="67"/>
      <c r="P360" s="67"/>
      <c r="T360" s="67"/>
      <c r="X360" s="67"/>
      <c r="AB360" s="67"/>
      <c r="AF360" s="67"/>
      <c r="AJ360" s="296"/>
    </row>
    <row r="361" spans="4:36" x14ac:dyDescent="0.25">
      <c r="D361" s="67"/>
      <c r="H361" s="67"/>
      <c r="L361" s="67"/>
      <c r="P361" s="67"/>
      <c r="T361" s="67"/>
      <c r="X361" s="67"/>
      <c r="AB361" s="67"/>
      <c r="AF361" s="67"/>
      <c r="AJ361" s="296"/>
    </row>
    <row r="362" spans="4:36" x14ac:dyDescent="0.25">
      <c r="D362" s="67"/>
      <c r="H362" s="67"/>
      <c r="L362" s="67"/>
      <c r="P362" s="67"/>
      <c r="T362" s="67"/>
      <c r="X362" s="67"/>
      <c r="AB362" s="67"/>
      <c r="AF362" s="67"/>
      <c r="AJ362" s="296"/>
    </row>
    <row r="363" spans="4:36" x14ac:dyDescent="0.25">
      <c r="D363" s="67"/>
      <c r="H363" s="67"/>
      <c r="L363" s="67"/>
      <c r="P363" s="67"/>
      <c r="T363" s="67"/>
      <c r="X363" s="67"/>
      <c r="AB363" s="67"/>
      <c r="AF363" s="67"/>
      <c r="AJ363" s="296"/>
    </row>
    <row r="364" spans="4:36" x14ac:dyDescent="0.25">
      <c r="D364" s="67"/>
      <c r="H364" s="67"/>
      <c r="L364" s="67"/>
      <c r="P364" s="67"/>
      <c r="T364" s="67"/>
      <c r="X364" s="67"/>
      <c r="AB364" s="67"/>
      <c r="AF364" s="67"/>
      <c r="AJ364" s="296"/>
    </row>
    <row r="365" spans="4:36" x14ac:dyDescent="0.25">
      <c r="D365" s="67"/>
      <c r="H365" s="67"/>
      <c r="L365" s="67"/>
      <c r="P365" s="67"/>
      <c r="T365" s="67"/>
      <c r="X365" s="67"/>
      <c r="AB365" s="67"/>
      <c r="AF365" s="67"/>
      <c r="AJ365" s="296"/>
    </row>
    <row r="366" spans="4:36" x14ac:dyDescent="0.25">
      <c r="D366" s="67"/>
      <c r="H366" s="67"/>
      <c r="L366" s="67"/>
      <c r="P366" s="67"/>
      <c r="T366" s="67"/>
      <c r="X366" s="67"/>
      <c r="AB366" s="67"/>
      <c r="AF366" s="67"/>
      <c r="AJ366" s="296"/>
    </row>
    <row r="367" spans="4:36" x14ac:dyDescent="0.25">
      <c r="D367" s="67"/>
      <c r="H367" s="67"/>
      <c r="L367" s="67"/>
      <c r="P367" s="67"/>
      <c r="T367" s="67"/>
      <c r="X367" s="67"/>
      <c r="AB367" s="67"/>
      <c r="AF367" s="67"/>
      <c r="AJ367" s="296"/>
    </row>
    <row r="368" spans="4:36" x14ac:dyDescent="0.25">
      <c r="D368" s="67"/>
      <c r="H368" s="67"/>
      <c r="L368" s="67"/>
      <c r="P368" s="67"/>
      <c r="T368" s="67"/>
      <c r="X368" s="67"/>
      <c r="AB368" s="67"/>
      <c r="AF368" s="67"/>
      <c r="AJ368" s="296"/>
    </row>
    <row r="369" spans="4:36" x14ac:dyDescent="0.25">
      <c r="D369" s="67"/>
      <c r="H369" s="67"/>
      <c r="L369" s="67"/>
      <c r="P369" s="67"/>
      <c r="T369" s="67"/>
      <c r="X369" s="67"/>
      <c r="AB369" s="67"/>
      <c r="AF369" s="67"/>
      <c r="AJ369" s="296"/>
    </row>
    <row r="370" spans="4:36" x14ac:dyDescent="0.25">
      <c r="D370" s="67"/>
      <c r="H370" s="67"/>
      <c r="L370" s="67"/>
      <c r="P370" s="67"/>
      <c r="T370" s="67"/>
      <c r="X370" s="67"/>
      <c r="AB370" s="67"/>
      <c r="AF370" s="67"/>
      <c r="AJ370" s="296"/>
    </row>
    <row r="371" spans="4:36" x14ac:dyDescent="0.25">
      <c r="D371" s="67"/>
      <c r="H371" s="67"/>
      <c r="L371" s="67"/>
      <c r="P371" s="67"/>
      <c r="T371" s="67"/>
      <c r="X371" s="67"/>
      <c r="AB371" s="67"/>
      <c r="AF371" s="67"/>
      <c r="AJ371" s="296"/>
    </row>
  </sheetData>
  <mergeCells count="12">
    <mergeCell ref="AV3:AY3"/>
    <mergeCell ref="AN3:AP3"/>
    <mergeCell ref="AJ3:AL3"/>
    <mergeCell ref="AF3:AI3"/>
    <mergeCell ref="D3:F3"/>
    <mergeCell ref="T3:V3"/>
    <mergeCell ref="X3:Z3"/>
    <mergeCell ref="AB3:AD3"/>
    <mergeCell ref="P3:R3"/>
    <mergeCell ref="H3:J3"/>
    <mergeCell ref="L3:N3"/>
    <mergeCell ref="AR3:AT3"/>
  </mergeCells>
  <pageMargins left="0.75" right="0.75" top="1" bottom="1" header="0.5" footer="0.5"/>
  <pageSetup paperSize="5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382"/>
  <sheetViews>
    <sheetView zoomScaleNormal="100" zoomScaleSheetLayoutView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RowHeight="13.5" x14ac:dyDescent="0.25"/>
  <cols>
    <col min="1" max="1" width="21.140625" style="106" customWidth="1"/>
    <col min="2" max="2" width="5" style="106" customWidth="1"/>
    <col min="3" max="3" width="33.140625" style="106" customWidth="1"/>
    <col min="4" max="5" width="11.5703125" style="135" bestFit="1" customWidth="1"/>
    <col min="6" max="6" width="8" style="135" bestFit="1" customWidth="1"/>
    <col min="7" max="7" width="2" style="137" customWidth="1"/>
    <col min="8" max="9" width="11.5703125" style="135" bestFit="1" customWidth="1"/>
    <col min="10" max="10" width="6.140625" style="135" bestFit="1" customWidth="1"/>
    <col min="11" max="11" width="2" style="137" customWidth="1"/>
    <col min="12" max="13" width="11.5703125" style="135" bestFit="1" customWidth="1"/>
    <col min="14" max="14" width="6.140625" style="135" bestFit="1" customWidth="1"/>
    <col min="15" max="15" width="2" style="137" customWidth="1"/>
    <col min="16" max="17" width="11.5703125" style="135" bestFit="1" customWidth="1"/>
    <col min="18" max="18" width="6.140625" style="135" bestFit="1" customWidth="1"/>
    <col min="19" max="19" width="2" style="137" customWidth="1"/>
    <col min="20" max="21" width="11.5703125" style="106" bestFit="1" customWidth="1"/>
    <col min="22" max="22" width="6.140625" style="106" bestFit="1" customWidth="1"/>
    <col min="23" max="23" width="2" style="59" customWidth="1"/>
    <col min="24" max="24" width="13.5703125" style="106" customWidth="1"/>
    <col min="25" max="25" width="13.28515625" style="106" customWidth="1"/>
    <col min="26" max="26" width="7.7109375" style="106" bestFit="1" customWidth="1"/>
    <col min="27" max="27" width="2" style="59" customWidth="1"/>
    <col min="28" max="29" width="13.28515625" style="106" customWidth="1"/>
    <col min="30" max="30" width="8.28515625" style="106" bestFit="1" customWidth="1"/>
    <col min="31" max="31" width="2" style="137" customWidth="1"/>
    <col min="32" max="34" width="13.28515625" style="135" customWidth="1"/>
    <col min="35" max="35" width="8.28515625" style="135" bestFit="1" customWidth="1"/>
    <col min="36" max="36" width="1.85546875" style="106" customWidth="1"/>
    <col min="37" max="38" width="13.28515625" style="347" customWidth="1"/>
    <col min="39" max="39" width="8.28515625" style="347" bestFit="1" customWidth="1"/>
    <col min="40" max="40" width="2.7109375" style="290" customWidth="1"/>
    <col min="41" max="41" width="13.28515625" style="287" customWidth="1"/>
    <col min="42" max="42" width="13.28515625" style="287" bestFit="1" customWidth="1"/>
    <col min="43" max="43" width="8.28515625" style="287" bestFit="1" customWidth="1"/>
    <col min="44" max="44" width="2.7109375" style="290" customWidth="1"/>
    <col min="45" max="45" width="13.28515625" style="347" customWidth="1"/>
    <col min="46" max="46" width="11.5703125" style="347" bestFit="1" customWidth="1"/>
    <col min="47" max="47" width="9.140625" style="347" customWidth="1"/>
    <col min="48" max="48" width="2.7109375" style="290" hidden="1" customWidth="1"/>
    <col min="49" max="49" width="13.28515625" style="60" hidden="1" customWidth="1"/>
    <col min="50" max="50" width="11.5703125" style="60" hidden="1" customWidth="1"/>
    <col min="51" max="51" width="9.5703125" style="106" hidden="1" customWidth="1"/>
    <col min="52" max="52" width="30.140625" style="106" hidden="1" customWidth="1"/>
    <col min="53" max="58" width="0" style="106" hidden="1" customWidth="1"/>
    <col min="59" max="16384" width="9.140625" style="106"/>
  </cols>
  <sheetData>
    <row r="1" spans="1:52" s="135" customFormat="1" x14ac:dyDescent="0.25">
      <c r="B1" s="138"/>
      <c r="D1" s="62"/>
      <c r="E1" s="62"/>
      <c r="F1" s="139"/>
      <c r="G1" s="137"/>
      <c r="H1" s="62"/>
      <c r="I1" s="62"/>
      <c r="J1" s="139"/>
      <c r="K1" s="137"/>
      <c r="L1" s="62"/>
      <c r="M1" s="62"/>
      <c r="N1" s="139"/>
      <c r="O1" s="137"/>
      <c r="P1" s="62"/>
      <c r="Q1" s="62"/>
      <c r="R1" s="139"/>
      <c r="S1" s="137"/>
      <c r="T1" s="62"/>
      <c r="U1" s="62"/>
      <c r="V1" s="139"/>
      <c r="W1" s="137"/>
      <c r="X1" s="62"/>
      <c r="Y1" s="62"/>
      <c r="Z1" s="139"/>
      <c r="AA1" s="137"/>
      <c r="AB1" s="62"/>
      <c r="AC1" s="62"/>
      <c r="AD1" s="139"/>
      <c r="AE1" s="137"/>
      <c r="AF1" s="62"/>
      <c r="AG1" s="62"/>
      <c r="AH1" s="62"/>
      <c r="AI1" s="139"/>
      <c r="AJ1" s="139"/>
      <c r="AK1" s="62"/>
      <c r="AL1" s="62"/>
      <c r="AM1" s="289"/>
      <c r="AN1" s="290"/>
      <c r="AO1" s="62"/>
      <c r="AP1" s="62"/>
      <c r="AQ1" s="289"/>
      <c r="AR1" s="290"/>
      <c r="AS1" s="62"/>
      <c r="AT1" s="62"/>
      <c r="AU1" s="289"/>
      <c r="AV1" s="290"/>
      <c r="AW1" s="62"/>
      <c r="AX1" s="62"/>
      <c r="AY1" s="289"/>
      <c r="AZ1" s="209"/>
    </row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9"/>
      <c r="C4" s="545" t="s">
        <v>1729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41"/>
      <c r="AG6" s="141"/>
      <c r="AH6" s="62"/>
      <c r="AI6" s="139"/>
      <c r="AJ6" s="38"/>
      <c r="AK6" s="62"/>
      <c r="AL6" s="62"/>
      <c r="AM6" s="289"/>
      <c r="AO6" s="141"/>
      <c r="AP6" s="62"/>
      <c r="AQ6" s="289"/>
      <c r="AS6" s="141"/>
      <c r="AT6" s="62"/>
      <c r="AU6" s="289"/>
      <c r="AW6" s="85"/>
      <c r="AX6" s="85"/>
      <c r="AY6" s="38"/>
      <c r="AZ6" s="135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>
        <v>0</v>
      </c>
      <c r="G7" s="147"/>
      <c r="H7" s="148">
        <f>SUM(H6:H6)</f>
        <v>0</v>
      </c>
      <c r="I7" s="148">
        <f>SUM(I6:I6)</f>
        <v>0</v>
      </c>
      <c r="J7" s="149">
        <v>0</v>
      </c>
      <c r="K7" s="147"/>
      <c r="L7" s="148">
        <f>SUM(L6:L6)</f>
        <v>0</v>
      </c>
      <c r="M7" s="148">
        <f>SUM(M6:M6)</f>
        <v>0</v>
      </c>
      <c r="N7" s="149">
        <v>0</v>
      </c>
      <c r="O7" s="147"/>
      <c r="P7" s="148">
        <f>SUM(P6:P6)</f>
        <v>0</v>
      </c>
      <c r="Q7" s="148">
        <f>SUM(Q6:Q6)</f>
        <v>0</v>
      </c>
      <c r="R7" s="149">
        <v>0</v>
      </c>
      <c r="S7" s="147"/>
      <c r="T7" s="148">
        <f>SUM(T6:T6)</f>
        <v>0</v>
      </c>
      <c r="U7" s="148">
        <f>SUM(U6:U6)</f>
        <v>0</v>
      </c>
      <c r="V7" s="149">
        <v>0</v>
      </c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>
        <f>SUM(AF6)</f>
        <v>0</v>
      </c>
      <c r="AG7" s="150">
        <f>SUM(AG6)</f>
        <v>0</v>
      </c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50">
        <f>SUM(AO6)</f>
        <v>0</v>
      </c>
      <c r="AP7" s="148">
        <f>SUM(AP6:AP6)</f>
        <v>0</v>
      </c>
      <c r="AQ7" s="149"/>
      <c r="AR7" s="147"/>
      <c r="AS7" s="150">
        <f>SUM(AS6)</f>
        <v>0</v>
      </c>
      <c r="AT7" s="148">
        <f>SUM(AT6:AT6)</f>
        <v>0</v>
      </c>
      <c r="AU7" s="149"/>
      <c r="AV7" s="147"/>
      <c r="AW7" s="150">
        <f>SUM(AW6)</f>
        <v>0</v>
      </c>
      <c r="AX7" s="148">
        <f>AW7-X7</f>
        <v>0</v>
      </c>
      <c r="AY7" s="149"/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38"/>
      <c r="AK8" s="62"/>
      <c r="AL8" s="62"/>
      <c r="AM8" s="289"/>
      <c r="AO8" s="292"/>
      <c r="AP8" s="62"/>
      <c r="AQ8" s="289"/>
      <c r="AS8" s="292"/>
      <c r="AT8" s="62"/>
      <c r="AU8" s="289"/>
      <c r="AY8" s="38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292"/>
      <c r="AP9" s="62"/>
      <c r="AQ9" s="289"/>
      <c r="AS9" s="292"/>
      <c r="AT9" s="62"/>
      <c r="AU9" s="289"/>
      <c r="AY9" s="38"/>
      <c r="AZ9" s="61"/>
    </row>
    <row r="10" spans="1:52" s="135" customFormat="1" x14ac:dyDescent="0.25">
      <c r="A10" s="135" t="s">
        <v>722</v>
      </c>
      <c r="B10" s="138" t="str">
        <f t="shared" ref="B10:B22" si="0">MID(A10,14,4)</f>
        <v>5170</v>
      </c>
      <c r="C10" s="135" t="s">
        <v>202</v>
      </c>
      <c r="D10" s="62">
        <v>27000</v>
      </c>
      <c r="E10" s="62">
        <v>28250.41</v>
      </c>
      <c r="F10" s="139"/>
      <c r="G10" s="137"/>
      <c r="H10" s="62">
        <v>28350</v>
      </c>
      <c r="I10" s="62">
        <v>24553.74</v>
      </c>
      <c r="J10" s="139"/>
      <c r="K10" s="137"/>
      <c r="L10" s="62">
        <v>28817.51</v>
      </c>
      <c r="M10" s="62">
        <v>24841.32</v>
      </c>
      <c r="N10" s="139"/>
      <c r="O10" s="137"/>
      <c r="P10" s="62">
        <v>36881.69</v>
      </c>
      <c r="Q10" s="62">
        <v>26577.18</v>
      </c>
      <c r="R10" s="139"/>
      <c r="S10" s="137"/>
      <c r="T10" s="62">
        <v>30654.95</v>
      </c>
      <c r="U10" s="62">
        <v>27581.200000000001</v>
      </c>
      <c r="V10" s="139"/>
      <c r="W10" s="137"/>
      <c r="X10" s="62">
        <v>31790.49</v>
      </c>
      <c r="Y10" s="62">
        <v>30332.39</v>
      </c>
      <c r="Z10" s="139">
        <v>3.7042630961720731E-2</v>
      </c>
      <c r="AA10" s="137"/>
      <c r="AB10" s="62">
        <v>33209.07</v>
      </c>
      <c r="AC10" s="62">
        <v>30375.82</v>
      </c>
      <c r="AD10" s="139">
        <f t="shared" ref="AD10:AD19" si="1">(AB10-X10)/X10</f>
        <v>4.4622778698912728E-2</v>
      </c>
      <c r="AE10" s="137"/>
      <c r="AF10" s="62">
        <v>35607.43</v>
      </c>
      <c r="AG10" s="62">
        <v>35607.43</v>
      </c>
      <c r="AH10" s="62">
        <v>32513.65</v>
      </c>
      <c r="AI10" s="139">
        <f t="shared" ref="AI10:AI19" si="2">(AG10-AB10)/AB10</f>
        <v>7.222002904628165E-2</v>
      </c>
      <c r="AJ10" s="139"/>
      <c r="AK10" s="62">
        <v>38269.620000000003</v>
      </c>
      <c r="AL10" s="62">
        <v>34784.06</v>
      </c>
      <c r="AM10" s="104">
        <f>(AK10-AG10)/AG10</f>
        <v>7.4765013931081301E-2</v>
      </c>
      <c r="AN10" s="290"/>
      <c r="AO10" s="62">
        <v>41077.19</v>
      </c>
      <c r="AP10" s="62">
        <v>37885.17</v>
      </c>
      <c r="AQ10" s="104">
        <f>(AO10-AK10)/AK10</f>
        <v>7.3362892027671017E-2</v>
      </c>
      <c r="AR10" s="290"/>
      <c r="AS10" s="62">
        <v>43361.11</v>
      </c>
      <c r="AT10" s="62">
        <v>20482.32</v>
      </c>
      <c r="AU10" s="104">
        <f>(AS10-AO10)/AO10</f>
        <v>5.5600687388791641E-2</v>
      </c>
      <c r="AV10" s="290"/>
      <c r="AW10" s="103">
        <v>44652.08</v>
      </c>
      <c r="AX10" s="291">
        <f>AW10-AS10</f>
        <v>1290.9700000000012</v>
      </c>
      <c r="AY10" s="104">
        <f>(AW10-AS10)/AS10</f>
        <v>2.9772531192121261E-2</v>
      </c>
      <c r="AZ10" s="423" t="s">
        <v>1698</v>
      </c>
    </row>
    <row r="11" spans="1:52" x14ac:dyDescent="0.25">
      <c r="A11" s="106" t="s">
        <v>723</v>
      </c>
      <c r="B11" s="288" t="str">
        <f t="shared" si="0"/>
        <v>5171</v>
      </c>
      <c r="C11" s="135" t="s">
        <v>1375</v>
      </c>
      <c r="D11" s="62">
        <v>18000</v>
      </c>
      <c r="E11" s="62">
        <v>8577.9500000000007</v>
      </c>
      <c r="F11" s="139">
        <v>6</v>
      </c>
      <c r="H11" s="62">
        <v>10949</v>
      </c>
      <c r="I11" s="62">
        <v>9603.34</v>
      </c>
      <c r="J11" s="139"/>
      <c r="L11" s="62">
        <v>0</v>
      </c>
      <c r="M11" s="62">
        <v>9288.15</v>
      </c>
      <c r="N11" s="139"/>
      <c r="P11" s="62">
        <v>9000</v>
      </c>
      <c r="Q11" s="62">
        <v>11231.69</v>
      </c>
      <c r="R11" s="139"/>
      <c r="T11" s="62">
        <v>20000</v>
      </c>
      <c r="U11" s="62">
        <v>9941.5300000000007</v>
      </c>
      <c r="V11" s="139"/>
      <c r="W11" s="137"/>
      <c r="X11" s="62">
        <v>23000</v>
      </c>
      <c r="Y11" s="62">
        <v>9105.6200000000008</v>
      </c>
      <c r="Z11" s="139">
        <v>0.15</v>
      </c>
      <c r="AA11" s="137"/>
      <c r="AB11" s="62">
        <v>14000</v>
      </c>
      <c r="AC11" s="62">
        <v>12481.97</v>
      </c>
      <c r="AD11" s="139">
        <f t="shared" si="1"/>
        <v>-0.39130434782608697</v>
      </c>
      <c r="AF11" s="62">
        <v>10000</v>
      </c>
      <c r="AG11" s="62">
        <v>10000</v>
      </c>
      <c r="AH11" s="62">
        <v>11916.8</v>
      </c>
      <c r="AI11" s="139">
        <f t="shared" si="2"/>
        <v>-0.2857142857142857</v>
      </c>
      <c r="AJ11" s="38"/>
      <c r="AK11" s="62">
        <v>12300</v>
      </c>
      <c r="AL11" s="62">
        <v>15769</v>
      </c>
      <c r="AM11" s="104">
        <f t="shared" ref="AM11:AM24" si="3">(AK11-AG11)/AG11</f>
        <v>0.23</v>
      </c>
      <c r="AO11" s="62">
        <v>12300</v>
      </c>
      <c r="AP11" s="62">
        <v>14744.32</v>
      </c>
      <c r="AQ11" s="104">
        <f t="shared" ref="AQ11:AQ24" si="4">(AO11-AK11)/AK11</f>
        <v>0</v>
      </c>
      <c r="AS11" s="62">
        <v>15000</v>
      </c>
      <c r="AT11" s="62">
        <v>16034</v>
      </c>
      <c r="AU11" s="104">
        <f t="shared" ref="AU11:AU24" si="5">(AS11-AO11)/AO11</f>
        <v>0.21951219512195122</v>
      </c>
      <c r="AW11" s="103">
        <v>17250</v>
      </c>
      <c r="AX11" s="348">
        <f t="shared" ref="AX11:AX23" si="6">AW11-AS11</f>
        <v>2250</v>
      </c>
      <c r="AY11" s="104">
        <f t="shared" ref="AY11:AY24" si="7">(AW11-AS11)/AS11</f>
        <v>0.15</v>
      </c>
      <c r="AZ11" s="452" t="s">
        <v>1824</v>
      </c>
    </row>
    <row r="12" spans="1:52" s="135" customFormat="1" x14ac:dyDescent="0.25">
      <c r="A12" s="135" t="s">
        <v>724</v>
      </c>
      <c r="B12" s="288" t="str">
        <f t="shared" si="0"/>
        <v>5172</v>
      </c>
      <c r="C12" s="135" t="s">
        <v>204</v>
      </c>
      <c r="D12" s="62">
        <v>11000</v>
      </c>
      <c r="E12" s="62">
        <v>19637.87</v>
      </c>
      <c r="F12" s="139"/>
      <c r="G12" s="137"/>
      <c r="H12" s="62">
        <v>11000</v>
      </c>
      <c r="I12" s="62">
        <v>15050.21</v>
      </c>
      <c r="J12" s="139"/>
      <c r="K12" s="137"/>
      <c r="L12" s="62">
        <v>17886.73</v>
      </c>
      <c r="M12" s="62">
        <v>16345.14</v>
      </c>
      <c r="N12" s="139"/>
      <c r="O12" s="137"/>
      <c r="P12" s="62">
        <v>20886.73</v>
      </c>
      <c r="Q12" s="62">
        <v>16457.37</v>
      </c>
      <c r="R12" s="139"/>
      <c r="S12" s="137"/>
      <c r="T12" s="62">
        <v>10570.67</v>
      </c>
      <c r="U12" s="62">
        <v>9707.48</v>
      </c>
      <c r="V12" s="139"/>
      <c r="W12" s="137"/>
      <c r="X12" s="62">
        <v>10962.24</v>
      </c>
      <c r="Y12" s="62">
        <v>6806.79</v>
      </c>
      <c r="Z12" s="139">
        <v>3.7043063495502147E-2</v>
      </c>
      <c r="AA12" s="137"/>
      <c r="AB12" s="62">
        <v>5000</v>
      </c>
      <c r="AC12" s="62">
        <v>3561.55</v>
      </c>
      <c r="AD12" s="139">
        <f t="shared" si="1"/>
        <v>-0.54388884023703188</v>
      </c>
      <c r="AE12" s="137"/>
      <c r="AF12" s="62">
        <v>3000</v>
      </c>
      <c r="AG12" s="62">
        <v>3000</v>
      </c>
      <c r="AH12" s="62">
        <v>5324.81</v>
      </c>
      <c r="AI12" s="139">
        <f t="shared" si="2"/>
        <v>-0.4</v>
      </c>
      <c r="AJ12" s="139"/>
      <c r="AK12" s="62">
        <v>7917.85</v>
      </c>
      <c r="AL12" s="62">
        <v>8019.32</v>
      </c>
      <c r="AM12" s="104">
        <f t="shared" si="3"/>
        <v>1.6392833333333334</v>
      </c>
      <c r="AN12" s="290"/>
      <c r="AO12" s="62">
        <v>2525.6999999999998</v>
      </c>
      <c r="AP12" s="62">
        <v>5096.3599999999997</v>
      </c>
      <c r="AQ12" s="104">
        <f t="shared" si="4"/>
        <v>-0.68101189085420921</v>
      </c>
      <c r="AR12" s="290"/>
      <c r="AS12" s="62">
        <v>2990.42</v>
      </c>
      <c r="AT12" s="62">
        <v>650.30999999999995</v>
      </c>
      <c r="AU12" s="104">
        <f t="shared" si="5"/>
        <v>0.18399651581739726</v>
      </c>
      <c r="AV12" s="290"/>
      <c r="AW12" s="103">
        <v>3079.45</v>
      </c>
      <c r="AX12" s="348">
        <f t="shared" si="6"/>
        <v>89.029999999999745</v>
      </c>
      <c r="AY12" s="104">
        <f t="shared" si="7"/>
        <v>2.97717377492124E-2</v>
      </c>
      <c r="AZ12" s="452" t="s">
        <v>1672</v>
      </c>
    </row>
    <row r="13" spans="1:52" s="135" customFormat="1" x14ac:dyDescent="0.25">
      <c r="A13" s="135" t="s">
        <v>725</v>
      </c>
      <c r="B13" s="288" t="str">
        <f t="shared" si="0"/>
        <v>5173</v>
      </c>
      <c r="C13" s="250" t="s">
        <v>1376</v>
      </c>
      <c r="D13" s="62">
        <v>495180.01</v>
      </c>
      <c r="E13" s="62">
        <v>472650</v>
      </c>
      <c r="F13" s="139"/>
      <c r="G13" s="137"/>
      <c r="H13" s="62">
        <v>513021</v>
      </c>
      <c r="I13" s="62">
        <v>510239.8</v>
      </c>
      <c r="J13" s="139"/>
      <c r="K13" s="137"/>
      <c r="L13" s="62">
        <v>485523</v>
      </c>
      <c r="M13" s="62">
        <v>477249.97</v>
      </c>
      <c r="N13" s="139"/>
      <c r="O13" s="137"/>
      <c r="P13" s="62">
        <v>517374</v>
      </c>
      <c r="Q13" s="62">
        <v>514885.5</v>
      </c>
      <c r="R13" s="139"/>
      <c r="S13" s="137"/>
      <c r="T13" s="62">
        <v>415962</v>
      </c>
      <c r="U13" s="62">
        <v>399980.25</v>
      </c>
      <c r="V13" s="139"/>
      <c r="W13" s="137"/>
      <c r="X13" s="62">
        <v>460737</v>
      </c>
      <c r="Y13" s="62">
        <v>436969.5</v>
      </c>
      <c r="Z13" s="139">
        <v>0.10764204422519365</v>
      </c>
      <c r="AA13" s="137"/>
      <c r="AB13" s="62">
        <v>345000</v>
      </c>
      <c r="AC13" s="62">
        <v>303765.75</v>
      </c>
      <c r="AD13" s="139">
        <f t="shared" si="1"/>
        <v>-0.25119970829345156</v>
      </c>
      <c r="AE13" s="137"/>
      <c r="AF13" s="62">
        <v>363303</v>
      </c>
      <c r="AG13" s="62">
        <v>363303</v>
      </c>
      <c r="AH13" s="62">
        <v>340977.75</v>
      </c>
      <c r="AI13" s="139">
        <f t="shared" si="2"/>
        <v>5.3052173913043475E-2</v>
      </c>
      <c r="AJ13" s="139"/>
      <c r="AK13" s="62">
        <v>384642</v>
      </c>
      <c r="AL13" s="62">
        <v>359533.5</v>
      </c>
      <c r="AM13" s="104">
        <f t="shared" si="3"/>
        <v>5.8736096316297969E-2</v>
      </c>
      <c r="AN13" s="290"/>
      <c r="AO13" s="62">
        <v>384642</v>
      </c>
      <c r="AP13" s="62">
        <v>378953.25</v>
      </c>
      <c r="AQ13" s="104">
        <f t="shared" si="4"/>
        <v>0</v>
      </c>
      <c r="AR13" s="290"/>
      <c r="AS13" s="62">
        <v>404919</v>
      </c>
      <c r="AT13" s="62">
        <v>187803</v>
      </c>
      <c r="AU13" s="104">
        <f t="shared" si="5"/>
        <v>5.2716552014600591E-2</v>
      </c>
      <c r="AV13" s="290"/>
      <c r="AW13" s="468">
        <v>372883.5</v>
      </c>
      <c r="AX13" s="348">
        <f t="shared" si="6"/>
        <v>-32035.5</v>
      </c>
      <c r="AY13" s="104">
        <f t="shared" si="7"/>
        <v>-7.911582316463292E-2</v>
      </c>
      <c r="AZ13" s="452" t="s">
        <v>1828</v>
      </c>
    </row>
    <row r="14" spans="1:52" s="290" customFormat="1" x14ac:dyDescent="0.25">
      <c r="A14" s="287" t="s">
        <v>726</v>
      </c>
      <c r="B14" s="288" t="str">
        <f t="shared" si="0"/>
        <v>5174</v>
      </c>
      <c r="C14" s="287" t="s">
        <v>1379</v>
      </c>
      <c r="D14" s="62">
        <v>2200</v>
      </c>
      <c r="E14" s="62">
        <v>1446.94</v>
      </c>
      <c r="F14" s="289"/>
      <c r="H14" s="62">
        <v>2200</v>
      </c>
      <c r="I14" s="62">
        <v>2118.42</v>
      </c>
      <c r="J14" s="289"/>
      <c r="L14" s="62">
        <v>2200</v>
      </c>
      <c r="M14" s="62">
        <v>2324.96</v>
      </c>
      <c r="N14" s="289"/>
      <c r="P14" s="62">
        <v>2200</v>
      </c>
      <c r="Q14" s="62">
        <v>1956.96</v>
      </c>
      <c r="R14" s="289"/>
      <c r="T14" s="62">
        <v>2200</v>
      </c>
      <c r="U14" s="62">
        <v>1976.31</v>
      </c>
      <c r="V14" s="289"/>
      <c r="X14" s="62">
        <v>2200</v>
      </c>
      <c r="Y14" s="62">
        <v>2034.36</v>
      </c>
      <c r="Z14" s="289">
        <v>0</v>
      </c>
      <c r="AB14" s="62">
        <v>2200</v>
      </c>
      <c r="AC14" s="62">
        <v>1988.91</v>
      </c>
      <c r="AD14" s="289">
        <f t="shared" si="1"/>
        <v>0</v>
      </c>
      <c r="AF14" s="62">
        <v>2200</v>
      </c>
      <c r="AG14" s="62">
        <v>2200</v>
      </c>
      <c r="AH14" s="62">
        <v>2034.36</v>
      </c>
      <c r="AI14" s="289">
        <f t="shared" si="2"/>
        <v>0</v>
      </c>
      <c r="AJ14" s="289"/>
      <c r="AK14" s="62">
        <v>2200</v>
      </c>
      <c r="AL14" s="62">
        <v>2461.0100000000002</v>
      </c>
      <c r="AM14" s="104">
        <f t="shared" si="3"/>
        <v>0</v>
      </c>
      <c r="AO14" s="62">
        <v>2200</v>
      </c>
      <c r="AP14" s="62">
        <v>2056.44</v>
      </c>
      <c r="AQ14" s="104">
        <f t="shared" si="4"/>
        <v>0</v>
      </c>
      <c r="AS14" s="62">
        <v>2300</v>
      </c>
      <c r="AT14" s="62">
        <v>1208.55</v>
      </c>
      <c r="AU14" s="104">
        <f t="shared" si="5"/>
        <v>4.5454545454545456E-2</v>
      </c>
      <c r="AW14" s="103">
        <v>2300</v>
      </c>
      <c r="AX14" s="348">
        <f t="shared" si="6"/>
        <v>0</v>
      </c>
      <c r="AY14" s="104">
        <f t="shared" si="7"/>
        <v>0</v>
      </c>
      <c r="AZ14" s="422"/>
    </row>
    <row r="15" spans="1:52" ht="14.25" x14ac:dyDescent="0.3">
      <c r="A15" s="347" t="s">
        <v>727</v>
      </c>
      <c r="B15" s="288" t="str">
        <f t="shared" si="0"/>
        <v>5175</v>
      </c>
      <c r="C15" s="347" t="s">
        <v>1642</v>
      </c>
      <c r="D15" s="62">
        <v>212862</v>
      </c>
      <c r="E15" s="62">
        <v>212862</v>
      </c>
      <c r="F15" s="139"/>
      <c r="H15" s="62">
        <v>222900</v>
      </c>
      <c r="I15" s="62">
        <v>222900</v>
      </c>
      <c r="J15" s="139"/>
      <c r="L15" s="62">
        <v>266768</v>
      </c>
      <c r="M15" s="62">
        <v>274694</v>
      </c>
      <c r="N15" s="139"/>
      <c r="P15" s="62">
        <v>287530</v>
      </c>
      <c r="Q15" s="62">
        <v>287530</v>
      </c>
      <c r="R15" s="139"/>
      <c r="T15" s="62">
        <v>300966</v>
      </c>
      <c r="U15" s="62">
        <v>300966</v>
      </c>
      <c r="V15" s="139"/>
      <c r="W15" s="137"/>
      <c r="X15" s="62">
        <v>333485</v>
      </c>
      <c r="Y15" s="62">
        <v>327377</v>
      </c>
      <c r="Z15" s="139">
        <v>0.10804874969265631</v>
      </c>
      <c r="AA15" s="137"/>
      <c r="AB15" s="62">
        <v>338403</v>
      </c>
      <c r="AC15" s="62">
        <v>278441.63</v>
      </c>
      <c r="AD15" s="139">
        <f t="shared" si="1"/>
        <v>1.4747289983057708E-2</v>
      </c>
      <c r="AF15" s="348">
        <v>342051</v>
      </c>
      <c r="AG15" s="348">
        <v>342051</v>
      </c>
      <c r="AH15" s="348">
        <v>283838.26</v>
      </c>
      <c r="AI15" s="139">
        <f t="shared" si="2"/>
        <v>1.0780046276185494E-2</v>
      </c>
      <c r="AJ15" s="38"/>
      <c r="AK15" s="62">
        <v>291949.46999999997</v>
      </c>
      <c r="AL15" s="62">
        <v>246353</v>
      </c>
      <c r="AM15" s="104">
        <f t="shared" si="3"/>
        <v>-0.14647385916135322</v>
      </c>
      <c r="AO15" s="62">
        <v>281517.86</v>
      </c>
      <c r="AP15" s="62">
        <v>237771</v>
      </c>
      <c r="AQ15" s="104">
        <f t="shared" si="4"/>
        <v>-3.5730874935309825E-2</v>
      </c>
      <c r="AS15" s="62">
        <v>259156</v>
      </c>
      <c r="AT15" s="62">
        <v>259156</v>
      </c>
      <c r="AU15" s="104">
        <f t="shared" si="5"/>
        <v>-7.9433184097094184E-2</v>
      </c>
      <c r="AW15" s="103">
        <f>495158-103982.7</f>
        <v>391175.3</v>
      </c>
      <c r="AX15" s="348">
        <f t="shared" si="6"/>
        <v>132019.29999999999</v>
      </c>
      <c r="AY15" s="104">
        <f t="shared" si="7"/>
        <v>0.50942019478615197</v>
      </c>
      <c r="AZ15" s="424" t="s">
        <v>1816</v>
      </c>
    </row>
    <row r="16" spans="1:52" s="135" customFormat="1" x14ac:dyDescent="0.25">
      <c r="A16" s="349" t="s">
        <v>1509</v>
      </c>
      <c r="B16" s="288" t="str">
        <f t="shared" si="0"/>
        <v>5189</v>
      </c>
      <c r="C16" s="135" t="s">
        <v>1377</v>
      </c>
      <c r="D16" s="62">
        <v>0</v>
      </c>
      <c r="E16" s="62">
        <v>0</v>
      </c>
      <c r="F16" s="139"/>
      <c r="G16" s="137"/>
      <c r="H16" s="62">
        <v>0</v>
      </c>
      <c r="I16" s="62">
        <v>0</v>
      </c>
      <c r="J16" s="139"/>
      <c r="K16" s="137"/>
      <c r="L16" s="62">
        <v>26345.93</v>
      </c>
      <c r="M16" s="62">
        <v>17781</v>
      </c>
      <c r="N16" s="139"/>
      <c r="O16" s="137"/>
      <c r="P16" s="62">
        <v>0</v>
      </c>
      <c r="Q16" s="62">
        <v>0</v>
      </c>
      <c r="R16" s="139"/>
      <c r="S16" s="137"/>
      <c r="T16" s="62">
        <v>0</v>
      </c>
      <c r="U16" s="62">
        <v>0</v>
      </c>
      <c r="V16" s="139"/>
      <c r="W16" s="137"/>
      <c r="X16" s="62">
        <v>0</v>
      </c>
      <c r="Y16" s="62">
        <v>0</v>
      </c>
      <c r="Z16" s="139" t="e">
        <v>#DIV/0!</v>
      </c>
      <c r="AA16" s="137"/>
      <c r="AB16" s="62">
        <v>0</v>
      </c>
      <c r="AC16" s="62">
        <v>0</v>
      </c>
      <c r="AD16" s="139" t="e">
        <f t="shared" si="1"/>
        <v>#DIV/0!</v>
      </c>
      <c r="AE16" s="137"/>
      <c r="AF16" s="62"/>
      <c r="AG16" s="62"/>
      <c r="AH16" s="62"/>
      <c r="AI16" s="139" t="e">
        <f t="shared" si="2"/>
        <v>#DIV/0!</v>
      </c>
      <c r="AJ16" s="139"/>
      <c r="AK16" s="62">
        <v>0</v>
      </c>
      <c r="AL16" s="62"/>
      <c r="AM16" s="104" t="e">
        <f t="shared" si="3"/>
        <v>#DIV/0!</v>
      </c>
      <c r="AN16" s="290"/>
      <c r="AO16" s="62">
        <v>10000</v>
      </c>
      <c r="AP16" s="62">
        <v>0</v>
      </c>
      <c r="AQ16" s="104" t="e">
        <f t="shared" si="4"/>
        <v>#DIV/0!</v>
      </c>
      <c r="AR16" s="290"/>
      <c r="AS16" s="62"/>
      <c r="AT16" s="62"/>
      <c r="AU16" s="104">
        <f t="shared" si="5"/>
        <v>-1</v>
      </c>
      <c r="AV16" s="290"/>
      <c r="AW16" s="103"/>
      <c r="AX16" s="348">
        <f t="shared" si="6"/>
        <v>0</v>
      </c>
      <c r="AY16" s="104" t="e">
        <f t="shared" si="7"/>
        <v>#DIV/0!</v>
      </c>
      <c r="AZ16" s="452" t="s">
        <v>1728</v>
      </c>
    </row>
    <row r="17" spans="1:52" s="135" customFormat="1" x14ac:dyDescent="0.25">
      <c r="A17" s="349" t="s">
        <v>1510</v>
      </c>
      <c r="B17" s="288" t="str">
        <f t="shared" si="0"/>
        <v>5196</v>
      </c>
      <c r="C17" s="250" t="s">
        <v>1858</v>
      </c>
      <c r="D17" s="62">
        <v>0</v>
      </c>
      <c r="E17" s="62">
        <v>0</v>
      </c>
      <c r="F17" s="139"/>
      <c r="G17" s="137"/>
      <c r="H17" s="62">
        <v>0</v>
      </c>
      <c r="I17" s="62">
        <v>0</v>
      </c>
      <c r="J17" s="139"/>
      <c r="K17" s="137"/>
      <c r="L17" s="62">
        <v>0</v>
      </c>
      <c r="M17" s="62">
        <v>0</v>
      </c>
      <c r="N17" s="139"/>
      <c r="O17" s="137"/>
      <c r="P17" s="62">
        <v>0</v>
      </c>
      <c r="Q17" s="62">
        <v>0</v>
      </c>
      <c r="R17" s="139"/>
      <c r="S17" s="137"/>
      <c r="T17" s="62">
        <v>108721</v>
      </c>
      <c r="U17" s="62">
        <v>105096.6</v>
      </c>
      <c r="V17" s="139"/>
      <c r="W17" s="137"/>
      <c r="X17" s="62">
        <v>111641.76</v>
      </c>
      <c r="Y17" s="62">
        <v>110345.1</v>
      </c>
      <c r="Z17" s="139">
        <v>2.686472714562959E-2</v>
      </c>
      <c r="AA17" s="137"/>
      <c r="AB17" s="62">
        <v>120000</v>
      </c>
      <c r="AC17" s="62">
        <v>121518</v>
      </c>
      <c r="AD17" s="139">
        <f t="shared" si="1"/>
        <v>7.4866609053816466E-2</v>
      </c>
      <c r="AE17" s="137"/>
      <c r="AF17" s="62">
        <v>133563.6</v>
      </c>
      <c r="AG17" s="62">
        <v>133563.6</v>
      </c>
      <c r="AH17" s="62">
        <v>129354</v>
      </c>
      <c r="AI17" s="139">
        <f t="shared" si="2"/>
        <v>0.11303000000000005</v>
      </c>
      <c r="AJ17" s="139"/>
      <c r="AK17" s="62">
        <v>140217.29999999999</v>
      </c>
      <c r="AL17" s="62">
        <v>135945</v>
      </c>
      <c r="AM17" s="104">
        <f t="shared" si="3"/>
        <v>4.9816716530551607E-2</v>
      </c>
      <c r="AN17" s="290"/>
      <c r="AO17" s="62">
        <v>136476</v>
      </c>
      <c r="AP17" s="62">
        <v>124608</v>
      </c>
      <c r="AQ17" s="104">
        <f t="shared" si="4"/>
        <v>-2.6682156909311396E-2</v>
      </c>
      <c r="AR17" s="290"/>
      <c r="AS17" s="62">
        <v>113457.94</v>
      </c>
      <c r="AT17" s="62">
        <v>61938</v>
      </c>
      <c r="AU17" s="104">
        <f t="shared" si="5"/>
        <v>-0.16866013071895422</v>
      </c>
      <c r="AV17" s="290"/>
      <c r="AW17" s="468">
        <v>121731.83</v>
      </c>
      <c r="AX17" s="348">
        <f t="shared" si="6"/>
        <v>8273.89</v>
      </c>
      <c r="AY17" s="104">
        <f t="shared" si="7"/>
        <v>7.2924733165435573E-2</v>
      </c>
      <c r="AZ17" s="452" t="s">
        <v>1859</v>
      </c>
    </row>
    <row r="18" spans="1:52" x14ac:dyDescent="0.25">
      <c r="A18" s="288" t="s">
        <v>1511</v>
      </c>
      <c r="B18" s="288" t="str">
        <f t="shared" si="0"/>
        <v>5197</v>
      </c>
      <c r="C18" s="135" t="s">
        <v>1378</v>
      </c>
      <c r="D18" s="62">
        <v>0</v>
      </c>
      <c r="E18" s="62">
        <v>0</v>
      </c>
      <c r="F18" s="139"/>
      <c r="H18" s="62">
        <v>0</v>
      </c>
      <c r="I18" s="62">
        <v>0</v>
      </c>
      <c r="J18" s="139"/>
      <c r="L18" s="62">
        <v>0</v>
      </c>
      <c r="M18" s="62">
        <v>0</v>
      </c>
      <c r="N18" s="139"/>
      <c r="P18" s="62">
        <v>0</v>
      </c>
      <c r="Q18" s="62">
        <v>0</v>
      </c>
      <c r="R18" s="139"/>
      <c r="T18" s="62">
        <v>100000</v>
      </c>
      <c r="U18" s="62">
        <v>100000</v>
      </c>
      <c r="V18" s="139"/>
      <c r="W18" s="137"/>
      <c r="X18" s="62">
        <v>150000</v>
      </c>
      <c r="Y18" s="62">
        <v>150000</v>
      </c>
      <c r="Z18" s="139">
        <v>0.5</v>
      </c>
      <c r="AA18" s="137"/>
      <c r="AB18" s="62">
        <v>150000</v>
      </c>
      <c r="AC18" s="62">
        <v>150000</v>
      </c>
      <c r="AD18" s="139">
        <f t="shared" si="1"/>
        <v>0</v>
      </c>
      <c r="AF18" s="62">
        <v>150000</v>
      </c>
      <c r="AG18" s="62">
        <v>150000</v>
      </c>
      <c r="AH18" s="62">
        <v>150000</v>
      </c>
      <c r="AI18" s="139">
        <f t="shared" si="2"/>
        <v>0</v>
      </c>
      <c r="AJ18" s="38"/>
      <c r="AK18" s="62">
        <v>113601</v>
      </c>
      <c r="AL18" s="62">
        <v>113601</v>
      </c>
      <c r="AM18" s="104">
        <f t="shared" si="3"/>
        <v>-0.24265999999999999</v>
      </c>
      <c r="AO18" s="62">
        <v>177196</v>
      </c>
      <c r="AP18" s="62">
        <v>177196</v>
      </c>
      <c r="AQ18" s="104">
        <f t="shared" si="4"/>
        <v>0.55981021293826638</v>
      </c>
      <c r="AS18" s="62">
        <v>184398</v>
      </c>
      <c r="AT18" s="62">
        <v>184398</v>
      </c>
      <c r="AU18" s="104">
        <f t="shared" si="5"/>
        <v>4.0644258335402604E-2</v>
      </c>
      <c r="AW18" s="103">
        <v>212238</v>
      </c>
      <c r="AX18" s="348">
        <f t="shared" si="6"/>
        <v>27840</v>
      </c>
      <c r="AY18" s="104">
        <f t="shared" si="7"/>
        <v>0.15097777633163048</v>
      </c>
      <c r="AZ18" s="422" t="s">
        <v>1628</v>
      </c>
    </row>
    <row r="19" spans="1:52" s="137" customFormat="1" x14ac:dyDescent="0.25">
      <c r="A19" s="347" t="s">
        <v>1002</v>
      </c>
      <c r="B19" s="288" t="str">
        <f t="shared" si="0"/>
        <v>5199</v>
      </c>
      <c r="C19" s="250" t="s">
        <v>1515</v>
      </c>
      <c r="D19" s="62">
        <v>0</v>
      </c>
      <c r="E19" s="62">
        <v>0</v>
      </c>
      <c r="F19" s="139"/>
      <c r="H19" s="62">
        <v>0</v>
      </c>
      <c r="I19" s="62">
        <v>0</v>
      </c>
      <c r="J19" s="139"/>
      <c r="L19" s="62">
        <v>0</v>
      </c>
      <c r="M19" s="62">
        <v>0</v>
      </c>
      <c r="N19" s="139"/>
      <c r="P19" s="62">
        <v>0</v>
      </c>
      <c r="Q19" s="62">
        <v>0</v>
      </c>
      <c r="R19" s="139"/>
      <c r="T19" s="62">
        <v>0</v>
      </c>
      <c r="U19" s="62">
        <v>0</v>
      </c>
      <c r="V19" s="139"/>
      <c r="X19" s="62">
        <v>0</v>
      </c>
      <c r="Y19" s="62">
        <v>0</v>
      </c>
      <c r="Z19" s="139" t="e">
        <v>#DIV/0!</v>
      </c>
      <c r="AB19" s="62">
        <v>150000</v>
      </c>
      <c r="AC19" s="62">
        <v>147069</v>
      </c>
      <c r="AD19" s="139" t="e">
        <f t="shared" si="1"/>
        <v>#DIV/0!</v>
      </c>
      <c r="AF19" s="62">
        <v>187893</v>
      </c>
      <c r="AG19" s="62">
        <v>187893</v>
      </c>
      <c r="AH19" s="62">
        <v>185951</v>
      </c>
      <c r="AI19" s="139">
        <f t="shared" si="2"/>
        <v>0.25262000000000001</v>
      </c>
      <c r="AJ19" s="139"/>
      <c r="AK19" s="62">
        <v>195003</v>
      </c>
      <c r="AL19" s="62">
        <v>199220.25</v>
      </c>
      <c r="AM19" s="104">
        <f t="shared" si="3"/>
        <v>3.7840685922306848E-2</v>
      </c>
      <c r="AN19" s="290"/>
      <c r="AO19" s="62">
        <v>189972</v>
      </c>
      <c r="AP19" s="62">
        <v>179858.25</v>
      </c>
      <c r="AQ19" s="104">
        <f t="shared" si="4"/>
        <v>-2.579960308302949E-2</v>
      </c>
      <c r="AR19" s="290"/>
      <c r="AS19" s="62">
        <v>164700</v>
      </c>
      <c r="AT19" s="62">
        <v>82350</v>
      </c>
      <c r="AU19" s="104">
        <f t="shared" si="5"/>
        <v>-0.13303013075611142</v>
      </c>
      <c r="AV19" s="290"/>
      <c r="AW19" s="468">
        <v>145703.25</v>
      </c>
      <c r="AX19" s="348">
        <f t="shared" si="6"/>
        <v>-18996.75</v>
      </c>
      <c r="AY19" s="104">
        <f t="shared" si="7"/>
        <v>-0.11534153005464481</v>
      </c>
      <c r="AZ19" s="452" t="s">
        <v>1828</v>
      </c>
    </row>
    <row r="20" spans="1:52" s="137" customFormat="1" x14ac:dyDescent="0.25">
      <c r="A20" s="138" t="s">
        <v>1062</v>
      </c>
      <c r="B20" s="288" t="str">
        <f t="shared" si="0"/>
        <v>5201</v>
      </c>
      <c r="C20" s="287" t="s">
        <v>1137</v>
      </c>
      <c r="D20" s="62"/>
      <c r="E20" s="62"/>
      <c r="F20" s="139"/>
      <c r="H20" s="62"/>
      <c r="I20" s="62"/>
      <c r="J20" s="139"/>
      <c r="L20" s="62"/>
      <c r="M20" s="62"/>
      <c r="N20" s="139"/>
      <c r="P20" s="62"/>
      <c r="Q20" s="62"/>
      <c r="R20" s="139"/>
      <c r="T20" s="62"/>
      <c r="U20" s="62"/>
      <c r="V20" s="139"/>
      <c r="X20" s="62"/>
      <c r="Y20" s="62"/>
      <c r="Z20" s="139"/>
      <c r="AB20" s="62"/>
      <c r="AC20" s="62"/>
      <c r="AD20" s="139"/>
      <c r="AF20" s="168"/>
      <c r="AG20" s="168"/>
      <c r="AH20" s="168">
        <v>132</v>
      </c>
      <c r="AI20" s="139"/>
      <c r="AJ20" s="139"/>
      <c r="AK20" s="62">
        <v>132</v>
      </c>
      <c r="AL20" s="62">
        <v>132</v>
      </c>
      <c r="AM20" s="104" t="e">
        <f t="shared" si="3"/>
        <v>#DIV/0!</v>
      </c>
      <c r="AN20" s="290"/>
      <c r="AO20" s="62">
        <v>132</v>
      </c>
      <c r="AP20" s="62">
        <v>129.5</v>
      </c>
      <c r="AQ20" s="104">
        <f t="shared" si="4"/>
        <v>0</v>
      </c>
      <c r="AR20" s="290"/>
      <c r="AS20" s="62">
        <v>132</v>
      </c>
      <c r="AT20" s="62">
        <v>66.25</v>
      </c>
      <c r="AU20" s="104">
        <f t="shared" si="5"/>
        <v>0</v>
      </c>
      <c r="AV20" s="290"/>
      <c r="AW20" s="103">
        <v>159</v>
      </c>
      <c r="AX20" s="348">
        <f t="shared" si="6"/>
        <v>27</v>
      </c>
      <c r="AY20" s="104">
        <f t="shared" si="7"/>
        <v>0.20454545454545456</v>
      </c>
      <c r="AZ20" s="421" t="s">
        <v>1139</v>
      </c>
    </row>
    <row r="21" spans="1:52" s="290" customFormat="1" x14ac:dyDescent="0.25">
      <c r="A21" s="288" t="s">
        <v>1380</v>
      </c>
      <c r="B21" s="288" t="str">
        <f t="shared" si="0"/>
        <v>5202</v>
      </c>
      <c r="C21" s="287" t="s">
        <v>1381</v>
      </c>
      <c r="D21" s="62"/>
      <c r="E21" s="62"/>
      <c r="F21" s="289"/>
      <c r="H21" s="62"/>
      <c r="I21" s="62"/>
      <c r="J21" s="289"/>
      <c r="L21" s="62"/>
      <c r="M21" s="62"/>
      <c r="N21" s="289"/>
      <c r="P21" s="62"/>
      <c r="Q21" s="62"/>
      <c r="R21" s="289"/>
      <c r="T21" s="62"/>
      <c r="U21" s="62"/>
      <c r="V21" s="289"/>
      <c r="X21" s="62"/>
      <c r="Y21" s="62"/>
      <c r="Z21" s="289"/>
      <c r="AB21" s="62">
        <v>713.82</v>
      </c>
      <c r="AC21" s="62">
        <v>713.82</v>
      </c>
      <c r="AD21" s="289"/>
      <c r="AF21" s="291"/>
      <c r="AG21" s="291">
        <v>800</v>
      </c>
      <c r="AH21" s="291">
        <v>1787.03</v>
      </c>
      <c r="AI21" s="289"/>
      <c r="AJ21" s="289"/>
      <c r="AK21" s="62">
        <v>1528.42</v>
      </c>
      <c r="AL21" s="62">
        <v>976.35</v>
      </c>
      <c r="AM21" s="104">
        <f t="shared" si="3"/>
        <v>0.91052500000000014</v>
      </c>
      <c r="AO21" s="62">
        <v>1528.42</v>
      </c>
      <c r="AP21" s="62">
        <v>1701.72</v>
      </c>
      <c r="AQ21" s="104">
        <f t="shared" si="4"/>
        <v>0</v>
      </c>
      <c r="AS21" s="62">
        <v>2067</v>
      </c>
      <c r="AT21" s="62">
        <v>1705.09</v>
      </c>
      <c r="AU21" s="104">
        <f t="shared" si="5"/>
        <v>0.35237696444694516</v>
      </c>
      <c r="AW21" s="103">
        <v>2273.6999999999998</v>
      </c>
      <c r="AX21" s="348">
        <f t="shared" si="6"/>
        <v>206.69999999999982</v>
      </c>
      <c r="AY21" s="104">
        <f t="shared" si="7"/>
        <v>9.9999999999999908E-2</v>
      </c>
      <c r="AZ21" s="421" t="s">
        <v>1139</v>
      </c>
    </row>
    <row r="22" spans="1:52" s="290" customFormat="1" x14ac:dyDescent="0.25">
      <c r="A22" s="288" t="s">
        <v>1506</v>
      </c>
      <c r="B22" s="288" t="str">
        <f t="shared" si="0"/>
        <v>5203</v>
      </c>
      <c r="C22" s="287" t="s">
        <v>1507</v>
      </c>
      <c r="D22" s="62"/>
      <c r="E22" s="62"/>
      <c r="F22" s="289"/>
      <c r="H22" s="62"/>
      <c r="I22" s="62"/>
      <c r="J22" s="289"/>
      <c r="L22" s="62"/>
      <c r="M22" s="62"/>
      <c r="N22" s="289"/>
      <c r="P22" s="62"/>
      <c r="Q22" s="62"/>
      <c r="R22" s="289"/>
      <c r="T22" s="62"/>
      <c r="U22" s="62"/>
      <c r="V22" s="289"/>
      <c r="X22" s="62"/>
      <c r="Y22" s="62"/>
      <c r="Z22" s="289"/>
      <c r="AB22" s="62"/>
      <c r="AC22" s="62"/>
      <c r="AD22" s="289"/>
      <c r="AF22" s="291"/>
      <c r="AG22" s="291"/>
      <c r="AH22" s="291"/>
      <c r="AI22" s="289"/>
      <c r="AJ22" s="289"/>
      <c r="AK22" s="62"/>
      <c r="AL22" s="62">
        <v>498.12</v>
      </c>
      <c r="AM22" s="104" t="e">
        <f t="shared" si="3"/>
        <v>#DIV/0!</v>
      </c>
      <c r="AO22" s="62">
        <v>6025</v>
      </c>
      <c r="AP22" s="62">
        <v>5819.3</v>
      </c>
      <c r="AQ22" s="104" t="e">
        <f t="shared" si="4"/>
        <v>#DIV/0!</v>
      </c>
      <c r="AS22" s="62">
        <v>6025</v>
      </c>
      <c r="AT22" s="62">
        <v>3344.1</v>
      </c>
      <c r="AU22" s="104">
        <f t="shared" si="5"/>
        <v>0</v>
      </c>
      <c r="AW22" s="103">
        <v>11000</v>
      </c>
      <c r="AX22" s="348">
        <f t="shared" si="6"/>
        <v>4975</v>
      </c>
      <c r="AY22" s="104">
        <f t="shared" si="7"/>
        <v>0.82572614107883813</v>
      </c>
      <c r="AZ22" s="421" t="s">
        <v>1569</v>
      </c>
    </row>
    <row r="23" spans="1:52" s="135" customFormat="1" x14ac:dyDescent="0.25">
      <c r="A23" s="288" t="s">
        <v>1505</v>
      </c>
      <c r="B23" s="288" t="str">
        <f>MID(A23,14,4)</f>
        <v>5204</v>
      </c>
      <c r="C23" s="135" t="s">
        <v>1138</v>
      </c>
      <c r="D23" s="62"/>
      <c r="E23" s="62"/>
      <c r="F23" s="139"/>
      <c r="G23" s="137"/>
      <c r="H23" s="62"/>
      <c r="I23" s="62"/>
      <c r="J23" s="139"/>
      <c r="K23" s="137"/>
      <c r="L23" s="62"/>
      <c r="M23" s="62"/>
      <c r="N23" s="139"/>
      <c r="O23" s="137"/>
      <c r="P23" s="62"/>
      <c r="Q23" s="62"/>
      <c r="R23" s="139"/>
      <c r="S23" s="137"/>
      <c r="T23" s="62"/>
      <c r="U23" s="62"/>
      <c r="V23" s="139"/>
      <c r="W23" s="137"/>
      <c r="X23" s="62"/>
      <c r="Y23" s="62"/>
      <c r="Z23" s="139"/>
      <c r="AA23" s="137"/>
      <c r="AB23" s="62"/>
      <c r="AC23" s="62"/>
      <c r="AD23" s="139"/>
      <c r="AE23" s="137"/>
      <c r="AF23" s="291"/>
      <c r="AG23" s="291"/>
      <c r="AH23" s="291"/>
      <c r="AI23" s="139"/>
      <c r="AJ23" s="139"/>
      <c r="AK23" s="62">
        <v>8000</v>
      </c>
      <c r="AL23" s="62">
        <v>8000</v>
      </c>
      <c r="AM23" s="104" t="e">
        <f t="shared" si="3"/>
        <v>#DIV/0!</v>
      </c>
      <c r="AN23" s="290"/>
      <c r="AO23" s="62">
        <v>14000</v>
      </c>
      <c r="AP23" s="62">
        <v>8000</v>
      </c>
      <c r="AQ23" s="104">
        <f t="shared" si="4"/>
        <v>0.75</v>
      </c>
      <c r="AR23" s="290"/>
      <c r="AS23" s="62">
        <v>14000</v>
      </c>
      <c r="AT23" s="62">
        <v>9000</v>
      </c>
      <c r="AU23" s="104">
        <f t="shared" si="5"/>
        <v>0</v>
      </c>
      <c r="AV23" s="290"/>
      <c r="AW23" s="103">
        <v>9000</v>
      </c>
      <c r="AX23" s="348">
        <f t="shared" si="6"/>
        <v>-5000</v>
      </c>
      <c r="AY23" s="104">
        <f t="shared" si="7"/>
        <v>-0.35714285714285715</v>
      </c>
      <c r="AZ23" s="425" t="s">
        <v>1508</v>
      </c>
    </row>
    <row r="24" spans="1:52" s="64" customFormat="1" x14ac:dyDescent="0.25">
      <c r="A24" s="142"/>
      <c r="B24" s="142"/>
      <c r="C24" s="142" t="s">
        <v>168</v>
      </c>
      <c r="D24" s="143">
        <f>SUM(D10:D20)</f>
        <v>766242.01</v>
      </c>
      <c r="E24" s="143">
        <f>SUM(E10:E20)</f>
        <v>743425.16999999993</v>
      </c>
      <c r="F24" s="144">
        <v>4.9599999999999998E-2</v>
      </c>
      <c r="G24" s="142"/>
      <c r="H24" s="143">
        <f>SUM(H10:H20)</f>
        <v>788420</v>
      </c>
      <c r="I24" s="143">
        <f>SUM(I10:I20)</f>
        <v>784465.51</v>
      </c>
      <c r="J24" s="144">
        <v>4.9599999999999998E-2</v>
      </c>
      <c r="K24" s="142"/>
      <c r="L24" s="143">
        <f>SUM(L10:L20)</f>
        <v>827541.17</v>
      </c>
      <c r="M24" s="143">
        <f>SUM(M10:M20)</f>
        <v>822524.53999999992</v>
      </c>
      <c r="N24" s="144">
        <v>4.9599999999999998E-2</v>
      </c>
      <c r="O24" s="142"/>
      <c r="P24" s="143">
        <f>SUM(P10:P20)</f>
        <v>873872.42</v>
      </c>
      <c r="Q24" s="143">
        <f>SUM(Q10:Q20)</f>
        <v>858638.7</v>
      </c>
      <c r="R24" s="144">
        <v>4.9599999999999998E-2</v>
      </c>
      <c r="S24" s="142"/>
      <c r="T24" s="143">
        <f>SUM(T10:T20)</f>
        <v>989074.62</v>
      </c>
      <c r="U24" s="143">
        <f>SUM(U10:U20)</f>
        <v>955249.37</v>
      </c>
      <c r="V24" s="144">
        <v>4.9599999999999998E-2</v>
      </c>
      <c r="W24" s="142"/>
      <c r="X24" s="143">
        <f>SUM(X10:X20)</f>
        <v>1123816.49</v>
      </c>
      <c r="Y24" s="143">
        <f>SUM(Y10:Y20)</f>
        <v>1072970.7599999998</v>
      </c>
      <c r="Z24" s="145">
        <f>(X24-T24)/T24</f>
        <v>0.13623023710789384</v>
      </c>
      <c r="AA24" s="142"/>
      <c r="AB24" s="294">
        <f>SUM(AB10:AB23)</f>
        <v>1158525.8900000001</v>
      </c>
      <c r="AC24" s="294">
        <f>SUM(AC10:AC23)</f>
        <v>1049916.45</v>
      </c>
      <c r="AD24" s="144">
        <f>(AB24-X24)/X24</f>
        <v>3.0885291601300619E-2</v>
      </c>
      <c r="AE24" s="142"/>
      <c r="AF24" s="143">
        <f>SUM(AF10:AF20)</f>
        <v>1227618.0299999998</v>
      </c>
      <c r="AG24" s="294">
        <f>SUM(AG10:AG23)</f>
        <v>1228418.0299999998</v>
      </c>
      <c r="AH24" s="294">
        <f>SUM(AH10:AH23)</f>
        <v>1143829.6599999999</v>
      </c>
      <c r="AI24" s="144">
        <f>(AG24-AB24)/AB24</f>
        <v>6.0328509361150022E-2</v>
      </c>
      <c r="AJ24" s="144"/>
      <c r="AK24" s="294">
        <f>SUM(AK10:AK23)</f>
        <v>1195760.6599999999</v>
      </c>
      <c r="AL24" s="294">
        <f>SUM(AL10:AL23)</f>
        <v>1125292.6100000003</v>
      </c>
      <c r="AM24" s="144">
        <f t="shared" si="3"/>
        <v>-2.6584899604575069E-2</v>
      </c>
      <c r="AN24" s="142"/>
      <c r="AO24" s="294">
        <f>SUM(AO10:AO23)</f>
        <v>1259592.17</v>
      </c>
      <c r="AP24" s="294">
        <f>SUM(AP10:AP23)</f>
        <v>1173819.31</v>
      </c>
      <c r="AQ24" s="144">
        <f t="shared" si="4"/>
        <v>5.3381510309931095E-2</v>
      </c>
      <c r="AR24" s="142"/>
      <c r="AS24" s="294">
        <f>SUM(AS10:AS23)</f>
        <v>1212506.47</v>
      </c>
      <c r="AT24" s="294">
        <f>SUM(AT10:AT23)</f>
        <v>828135.61999999988</v>
      </c>
      <c r="AU24" s="144">
        <f t="shared" si="5"/>
        <v>-3.7381702682384853E-2</v>
      </c>
      <c r="AV24" s="142"/>
      <c r="AW24" s="294">
        <f>SUM(AW10:AW23)</f>
        <v>1333446.1100000001</v>
      </c>
      <c r="AX24" s="294">
        <f>SUM(AX10:AX23)</f>
        <v>120939.64</v>
      </c>
      <c r="AY24" s="144">
        <f t="shared" si="7"/>
        <v>9.9743500750144556E-2</v>
      </c>
      <c r="AZ24" s="142"/>
    </row>
    <row r="25" spans="1:52" s="135" customFormat="1" x14ac:dyDescent="0.25">
      <c r="D25" s="62"/>
      <c r="E25" s="62"/>
      <c r="F25" s="139"/>
      <c r="G25" s="137"/>
      <c r="H25" s="62"/>
      <c r="I25" s="62"/>
      <c r="J25" s="139"/>
      <c r="K25" s="137"/>
      <c r="L25" s="62"/>
      <c r="M25" s="62"/>
      <c r="N25" s="139"/>
      <c r="O25" s="137"/>
      <c r="P25" s="62"/>
      <c r="Q25" s="62"/>
      <c r="R25" s="139"/>
      <c r="S25" s="137"/>
      <c r="T25" s="62"/>
      <c r="U25" s="62"/>
      <c r="V25" s="139"/>
      <c r="W25" s="137"/>
      <c r="X25" s="62"/>
      <c r="Y25" s="62"/>
      <c r="Z25" s="139"/>
      <c r="AA25" s="137"/>
      <c r="AB25" s="62"/>
      <c r="AC25" s="62"/>
      <c r="AD25" s="139"/>
      <c r="AE25" s="137"/>
      <c r="AF25" s="62"/>
      <c r="AG25" s="62"/>
      <c r="AH25" s="62"/>
      <c r="AI25" s="139"/>
      <c r="AJ25" s="139"/>
      <c r="AK25" s="62"/>
      <c r="AL25" s="62"/>
      <c r="AM25" s="289"/>
      <c r="AN25" s="290"/>
      <c r="AO25" s="292"/>
      <c r="AP25" s="62"/>
      <c r="AQ25" s="289"/>
      <c r="AR25" s="290"/>
      <c r="AS25" s="292"/>
      <c r="AT25" s="62"/>
      <c r="AU25" s="289"/>
      <c r="AV25" s="290"/>
      <c r="AW25" s="136"/>
      <c r="AX25" s="136"/>
      <c r="AY25" s="289"/>
    </row>
    <row r="26" spans="1:52" s="64" customFormat="1" ht="12.75" x14ac:dyDescent="0.2">
      <c r="A26" s="151"/>
      <c r="B26" s="151"/>
      <c r="C26" s="156" t="s">
        <v>169</v>
      </c>
      <c r="D26" s="153">
        <f>D7+D24</f>
        <v>766242.01</v>
      </c>
      <c r="E26" s="153">
        <f>E7+E24</f>
        <v>743425.16999999993</v>
      </c>
      <c r="F26" s="154">
        <v>4.9599999999999998E-2</v>
      </c>
      <c r="G26" s="151"/>
      <c r="H26" s="153">
        <f>H7+H24</f>
        <v>788420</v>
      </c>
      <c r="I26" s="153">
        <f>I7+I24</f>
        <v>784465.51</v>
      </c>
      <c r="J26" s="154">
        <v>4.9599999999999998E-2</v>
      </c>
      <c r="K26" s="151"/>
      <c r="L26" s="153">
        <f>L7+L24</f>
        <v>827541.17</v>
      </c>
      <c r="M26" s="153">
        <f>M7+M24</f>
        <v>822524.53999999992</v>
      </c>
      <c r="N26" s="154">
        <v>4.9599999999999998E-2</v>
      </c>
      <c r="O26" s="151"/>
      <c r="P26" s="153">
        <f>P7+P24</f>
        <v>873872.42</v>
      </c>
      <c r="Q26" s="153">
        <f>Q7+Q24</f>
        <v>858638.7</v>
      </c>
      <c r="R26" s="154">
        <v>4.9599999999999998E-2</v>
      </c>
      <c r="S26" s="151"/>
      <c r="T26" s="153">
        <f>T7+T24</f>
        <v>989074.62</v>
      </c>
      <c r="U26" s="153">
        <f>U7+U24</f>
        <v>955249.37</v>
      </c>
      <c r="V26" s="154">
        <v>4.9599999999999998E-2</v>
      </c>
      <c r="W26" s="151"/>
      <c r="X26" s="153">
        <f>X7+X24</f>
        <v>1123816.49</v>
      </c>
      <c r="Y26" s="153">
        <f>Y7+Y24</f>
        <v>1072970.7599999998</v>
      </c>
      <c r="Z26" s="154">
        <f>(X26-T26)/T26</f>
        <v>0.13623023710789384</v>
      </c>
      <c r="AA26" s="151"/>
      <c r="AB26" s="153">
        <f>AB7+AB24</f>
        <v>1158525.8900000001</v>
      </c>
      <c r="AC26" s="153">
        <f>AC7+AC24</f>
        <v>1049916.45</v>
      </c>
      <c r="AD26" s="154">
        <f>(AB26-X26)/X26</f>
        <v>3.0885291601300619E-2</v>
      </c>
      <c r="AE26" s="151"/>
      <c r="AF26" s="153">
        <f>AF7+AF24</f>
        <v>1227618.0299999998</v>
      </c>
      <c r="AG26" s="153">
        <f>AG7+AG24</f>
        <v>1228418.0299999998</v>
      </c>
      <c r="AH26" s="153">
        <f>AH7+AH24</f>
        <v>1143829.6599999999</v>
      </c>
      <c r="AI26" s="154">
        <f>(AG26-AB26)/AB26</f>
        <v>6.0328509361150022E-2</v>
      </c>
      <c r="AJ26" s="154"/>
      <c r="AK26" s="295">
        <f>AK7+AK24</f>
        <v>1195760.6599999999</v>
      </c>
      <c r="AL26" s="295">
        <f>AL7+AL24</f>
        <v>1125292.6100000003</v>
      </c>
      <c r="AM26" s="154">
        <f>(AK26-AG26)/AG26</f>
        <v>-2.6584899604575069E-2</v>
      </c>
      <c r="AN26" s="151"/>
      <c r="AO26" s="155">
        <f>AO24+AO7</f>
        <v>1259592.17</v>
      </c>
      <c r="AP26" s="295">
        <f>AP7+AP24</f>
        <v>1173819.31</v>
      </c>
      <c r="AQ26" s="154">
        <f>(AO26-AK26)/AK26</f>
        <v>5.3381510309931095E-2</v>
      </c>
      <c r="AR26" s="151"/>
      <c r="AS26" s="155">
        <f>AS24+AS7</f>
        <v>1212506.47</v>
      </c>
      <c r="AT26" s="295">
        <f>AT7+AT24</f>
        <v>828135.61999999988</v>
      </c>
      <c r="AU26" s="154">
        <f>(AS26-AO26)/AO26</f>
        <v>-3.7381702682384853E-2</v>
      </c>
      <c r="AV26" s="151"/>
      <c r="AW26" s="155">
        <f>AW24+AW7</f>
        <v>1333446.1100000001</v>
      </c>
      <c r="AX26" s="155">
        <f>AX24+AX7</f>
        <v>120939.64</v>
      </c>
      <c r="AY26" s="154">
        <f>(AW26-AS26)/AS26</f>
        <v>9.9743500750144556E-2</v>
      </c>
      <c r="AZ26" s="156"/>
    </row>
    <row r="27" spans="1:52" x14ac:dyDescent="0.25">
      <c r="D27" s="67"/>
      <c r="H27" s="67"/>
      <c r="L27" s="67"/>
      <c r="P27" s="67"/>
      <c r="T27" s="67"/>
      <c r="X27" s="67"/>
      <c r="AB27" s="67"/>
      <c r="AF27" s="67"/>
      <c r="AG27" s="67"/>
      <c r="AK27" s="296"/>
      <c r="AO27" s="292"/>
      <c r="AS27" s="292"/>
    </row>
    <row r="28" spans="1:52" s="61" customFormat="1" thickBot="1" x14ac:dyDescent="0.25">
      <c r="C28" s="61" t="s">
        <v>170</v>
      </c>
      <c r="D28" s="69"/>
      <c r="E28" s="68">
        <f>D26-E26</f>
        <v>22816.840000000084</v>
      </c>
      <c r="G28" s="65"/>
      <c r="H28" s="69"/>
      <c r="I28" s="68">
        <f>H26-I26</f>
        <v>3954.4899999999907</v>
      </c>
      <c r="K28" s="65"/>
      <c r="L28" s="69"/>
      <c r="M28" s="68">
        <f>L26-M26</f>
        <v>5016.6300000001211</v>
      </c>
      <c r="O28" s="65"/>
      <c r="P28" s="69"/>
      <c r="Q28" s="68">
        <f>P26-Q26</f>
        <v>15233.720000000088</v>
      </c>
      <c r="S28" s="65"/>
      <c r="T28" s="69"/>
      <c r="U28" s="68">
        <f>T26-U26</f>
        <v>33825.25</v>
      </c>
      <c r="W28" s="65"/>
      <c r="X28" s="69"/>
      <c r="Y28" s="68">
        <f>X26-Y26</f>
        <v>50845.730000000214</v>
      </c>
      <c r="AA28" s="65"/>
      <c r="AB28" s="69"/>
      <c r="AC28" s="68">
        <f>AB26-AC26</f>
        <v>108609.44000000018</v>
      </c>
      <c r="AE28" s="65"/>
      <c r="AF28" s="69"/>
      <c r="AG28" s="69"/>
      <c r="AH28" s="68">
        <f>AG26-AH26</f>
        <v>84588.369999999879</v>
      </c>
      <c r="AK28" s="69"/>
      <c r="AL28" s="68">
        <f>AK26-AL26</f>
        <v>70468.049999999581</v>
      </c>
      <c r="AN28" s="65"/>
      <c r="AO28" s="70"/>
      <c r="AP28" s="68">
        <f>AO26-AP26</f>
        <v>85772.85999999987</v>
      </c>
      <c r="AR28" s="65"/>
      <c r="AS28" s="70"/>
      <c r="AT28" s="68">
        <f>AS26-AT26</f>
        <v>384370.85000000009</v>
      </c>
      <c r="AV28" s="65"/>
      <c r="AW28" s="70"/>
      <c r="AX28" s="70"/>
    </row>
    <row r="29" spans="1:52" ht="14.25" thickTop="1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2"/>
      <c r="AS29" s="292"/>
    </row>
    <row r="30" spans="1:52" x14ac:dyDescent="0.25">
      <c r="D30" s="67"/>
      <c r="F30" s="139"/>
      <c r="H30" s="67"/>
      <c r="J30" s="139"/>
      <c r="L30" s="67"/>
      <c r="N30" s="139"/>
      <c r="P30" s="67"/>
      <c r="R30" s="139"/>
      <c r="T30" s="67"/>
      <c r="V30" s="38"/>
      <c r="X30" s="67"/>
      <c r="AB30" s="67"/>
      <c r="AF30" s="67"/>
      <c r="AG30" s="67"/>
      <c r="AK30" s="296"/>
      <c r="AO30" s="292"/>
      <c r="AS30" s="292"/>
      <c r="AW30" s="468">
        <f>AW13+AW17+AW19</f>
        <v>640318.58000000007</v>
      </c>
      <c r="AX30" s="60" t="s">
        <v>952</v>
      </c>
      <c r="AZ30" s="37"/>
    </row>
    <row r="31" spans="1:52" ht="15.75" x14ac:dyDescent="0.4">
      <c r="C31" s="61"/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70"/>
      <c r="AS31" s="70"/>
      <c r="AW31" s="516">
        <f>'230.231-Ambulance'!AW29</f>
        <v>121489.5</v>
      </c>
      <c r="AX31" s="60" t="s">
        <v>115</v>
      </c>
    </row>
    <row r="32" spans="1:52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  <c r="AW32" s="70">
        <f>SUM(AW30:AW31)</f>
        <v>761808.08000000007</v>
      </c>
    </row>
    <row r="33" spans="4:49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296" t="s">
        <v>1064</v>
      </c>
      <c r="AB33" s="67"/>
      <c r="AF33" s="67"/>
      <c r="AG33" s="67"/>
      <c r="AK33" s="296"/>
      <c r="AO33" s="296"/>
      <c r="AS33" s="296"/>
      <c r="AW33" s="101"/>
    </row>
    <row r="34" spans="4:49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296" t="s">
        <v>1063</v>
      </c>
      <c r="AB34" s="67"/>
      <c r="AF34" s="67"/>
      <c r="AG34" s="67"/>
      <c r="AK34" s="296"/>
      <c r="AO34" s="296"/>
      <c r="AS34" s="296"/>
    </row>
    <row r="35" spans="4:49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296" t="s">
        <v>1065</v>
      </c>
      <c r="AB35" s="67"/>
      <c r="AF35" s="67"/>
      <c r="AG35" s="67"/>
      <c r="AK35" s="296"/>
      <c r="AO35" s="296"/>
      <c r="AS35" s="296"/>
    </row>
    <row r="36" spans="4:49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</row>
    <row r="37" spans="4:49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</row>
    <row r="38" spans="4:49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</row>
    <row r="39" spans="4:49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</row>
    <row r="40" spans="4:49" x14ac:dyDescent="0.25">
      <c r="D40" s="67"/>
      <c r="F40" s="139"/>
      <c r="H40" s="67"/>
      <c r="J40" s="139"/>
      <c r="L40" s="67"/>
      <c r="N40" s="139"/>
      <c r="P40" s="67"/>
      <c r="R40" s="139"/>
      <c r="T40" s="67"/>
      <c r="V40" s="38"/>
      <c r="X40" s="67"/>
      <c r="AB40" s="67"/>
      <c r="AF40" s="67"/>
      <c r="AG40" s="67"/>
      <c r="AK40" s="296"/>
      <c r="AO40" s="296"/>
      <c r="AS40" s="296"/>
    </row>
    <row r="41" spans="4:49" x14ac:dyDescent="0.25">
      <c r="D41" s="67"/>
      <c r="F41" s="139"/>
      <c r="H41" s="67"/>
      <c r="J41" s="139"/>
      <c r="L41" s="67"/>
      <c r="N41" s="139"/>
      <c r="P41" s="67"/>
      <c r="R41" s="139"/>
      <c r="T41" s="67"/>
      <c r="V41" s="38"/>
      <c r="X41" s="67"/>
      <c r="AB41" s="67"/>
      <c r="AF41" s="67"/>
      <c r="AG41" s="67"/>
      <c r="AK41" s="296"/>
      <c r="AO41" s="296"/>
      <c r="AS41" s="296"/>
    </row>
    <row r="42" spans="4:49" x14ac:dyDescent="0.25">
      <c r="D42" s="67"/>
      <c r="F42" s="139"/>
      <c r="H42" s="67"/>
      <c r="J42" s="139"/>
      <c r="L42" s="67"/>
      <c r="N42" s="139"/>
      <c r="P42" s="67"/>
      <c r="R42" s="139"/>
      <c r="T42" s="67"/>
      <c r="V42" s="38"/>
      <c r="X42" s="67"/>
      <c r="AB42" s="67"/>
      <c r="AF42" s="67"/>
      <c r="AG42" s="67"/>
      <c r="AK42" s="296"/>
      <c r="AO42" s="296"/>
      <c r="AS42" s="296"/>
    </row>
    <row r="43" spans="4:49" x14ac:dyDescent="0.25">
      <c r="D43" s="67"/>
      <c r="F43" s="139"/>
      <c r="H43" s="67"/>
      <c r="J43" s="139"/>
      <c r="L43" s="67"/>
      <c r="N43" s="139"/>
      <c r="P43" s="67"/>
      <c r="R43" s="139"/>
      <c r="T43" s="67"/>
      <c r="V43" s="38"/>
      <c r="X43" s="67"/>
      <c r="AB43" s="67"/>
      <c r="AF43" s="67"/>
      <c r="AG43" s="67"/>
      <c r="AK43" s="296"/>
      <c r="AO43" s="296"/>
      <c r="AS43" s="296"/>
    </row>
    <row r="44" spans="4:49" x14ac:dyDescent="0.25">
      <c r="D44" s="67"/>
      <c r="F44" s="139"/>
      <c r="H44" s="67"/>
      <c r="J44" s="139"/>
      <c r="L44" s="67"/>
      <c r="N44" s="139"/>
      <c r="P44" s="67"/>
      <c r="R44" s="139"/>
      <c r="T44" s="67"/>
      <c r="V44" s="38"/>
      <c r="X44" s="67"/>
      <c r="AB44" s="67"/>
      <c r="AF44" s="67"/>
      <c r="AG44" s="67"/>
      <c r="AK44" s="296"/>
      <c r="AO44" s="296"/>
      <c r="AS44" s="296"/>
    </row>
    <row r="45" spans="4:49" x14ac:dyDescent="0.25">
      <c r="D45" s="67"/>
      <c r="F45" s="139"/>
      <c r="H45" s="67"/>
      <c r="J45" s="139"/>
      <c r="L45" s="67"/>
      <c r="N45" s="139"/>
      <c r="P45" s="67"/>
      <c r="R45" s="139"/>
      <c r="T45" s="67"/>
      <c r="V45" s="38"/>
      <c r="X45" s="67"/>
      <c r="AB45" s="67"/>
      <c r="AF45" s="67"/>
      <c r="AG45" s="67"/>
      <c r="AK45" s="296"/>
      <c r="AO45" s="296"/>
      <c r="AS45" s="296"/>
    </row>
    <row r="46" spans="4:49" ht="12.75" customHeight="1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9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9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296" t="s">
        <v>1128</v>
      </c>
      <c r="E127" s="135">
        <v>30.35</v>
      </c>
      <c r="F127" s="135">
        <v>25</v>
      </c>
      <c r="G127" s="290"/>
      <c r="H127" s="296"/>
      <c r="I127" s="287"/>
      <c r="J127" s="28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  <row r="380" spans="4:45" x14ac:dyDescent="0.25">
      <c r="D380" s="67"/>
      <c r="H380" s="67"/>
      <c r="L380" s="67"/>
      <c r="P380" s="67"/>
      <c r="T380" s="67"/>
      <c r="X380" s="67"/>
      <c r="AB380" s="67"/>
      <c r="AF380" s="67"/>
      <c r="AG380" s="67"/>
      <c r="AK380" s="296"/>
      <c r="AO380" s="296"/>
      <c r="AS380" s="296"/>
    </row>
    <row r="381" spans="4:45" x14ac:dyDescent="0.25">
      <c r="D381" s="67"/>
      <c r="H381" s="67"/>
      <c r="L381" s="67"/>
      <c r="P381" s="67"/>
      <c r="T381" s="67"/>
      <c r="X381" s="67"/>
      <c r="AB381" s="67"/>
      <c r="AF381" s="67"/>
      <c r="AG381" s="67"/>
      <c r="AK381" s="296"/>
      <c r="AO381" s="296"/>
      <c r="AS381" s="296"/>
    </row>
    <row r="382" spans="4:45" x14ac:dyDescent="0.25">
      <c r="D382" s="67"/>
      <c r="H382" s="67"/>
      <c r="L382" s="67"/>
      <c r="P382" s="67"/>
      <c r="T382" s="67"/>
      <c r="X382" s="67"/>
      <c r="AB382" s="67"/>
      <c r="AF382" s="67"/>
      <c r="AG382" s="67"/>
      <c r="AK382" s="296"/>
      <c r="AO382" s="296"/>
      <c r="AS382" s="296"/>
    </row>
  </sheetData>
  <sortState ref="A10:AV22">
    <sortCondition ref="B10:B22"/>
  </sortState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88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A284"/>
  <sheetViews>
    <sheetView zoomScaleNormal="100" zoomScaleSheetLayoutView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25.5703125" style="106" customWidth="1"/>
    <col min="4" max="4" width="11.5703125" style="135" bestFit="1" customWidth="1"/>
    <col min="5" max="5" width="10.5703125" style="135" bestFit="1" customWidth="1"/>
    <col min="6" max="6" width="7.140625" style="135" bestFit="1" customWidth="1"/>
    <col min="7" max="7" width="3" style="135" customWidth="1"/>
    <col min="8" max="9" width="11.5703125" style="135" bestFit="1" customWidth="1"/>
    <col min="10" max="10" width="7.140625" style="135" bestFit="1" customWidth="1"/>
    <col min="11" max="11" width="3" style="135" customWidth="1"/>
    <col min="12" max="13" width="11.5703125" style="135" bestFit="1" customWidth="1"/>
    <col min="14" max="14" width="7.140625" style="135" bestFit="1" customWidth="1"/>
    <col min="15" max="15" width="3" style="135" customWidth="1"/>
    <col min="16" max="17" width="11.5703125" style="135" bestFit="1" customWidth="1"/>
    <col min="18" max="18" width="7.140625" style="135" bestFit="1" customWidth="1"/>
    <col min="19" max="19" width="3" style="135" customWidth="1"/>
    <col min="20" max="21" width="11.5703125" style="106" bestFit="1" customWidth="1"/>
    <col min="22" max="22" width="7.140625" style="106" bestFit="1" customWidth="1"/>
    <col min="23" max="23" width="3" style="106" customWidth="1"/>
    <col min="24" max="24" width="11.5703125" style="106" customWidth="1"/>
    <col min="25" max="25" width="11.5703125" style="106" bestFit="1" customWidth="1"/>
    <col min="26" max="26" width="7.140625" style="106" bestFit="1" customWidth="1"/>
    <col min="27" max="27" width="2.42578125" style="106" customWidth="1"/>
    <col min="28" max="28" width="11.5703125" style="106" customWidth="1"/>
    <col min="29" max="29" width="11.5703125" style="106" bestFit="1" customWidth="1"/>
    <col min="30" max="30" width="7.5703125" style="106" bestFit="1" customWidth="1"/>
    <col min="31" max="31" width="2.42578125" style="135" customWidth="1"/>
    <col min="32" max="33" width="11.5703125" style="135" customWidth="1"/>
    <col min="34" max="34" width="11.5703125" style="135" bestFit="1" customWidth="1"/>
    <col min="35" max="35" width="6.140625" style="135" bestFit="1" customWidth="1"/>
    <col min="36" max="36" width="1.85546875" style="106" customWidth="1"/>
    <col min="37" max="37" width="11.5703125" style="347" customWidth="1"/>
    <col min="38" max="38" width="11.5703125" style="347" bestFit="1" customWidth="1"/>
    <col min="39" max="39" width="6.140625" style="347" customWidth="1"/>
    <col min="40" max="40" width="2.42578125" style="347" customWidth="1"/>
    <col min="41" max="41" width="11.5703125" style="287" customWidth="1"/>
    <col min="42" max="42" width="11.5703125" style="287" bestFit="1" customWidth="1"/>
    <col min="43" max="43" width="6.140625" style="287" bestFit="1" customWidth="1"/>
    <col min="44" max="44" width="2.42578125" style="347" customWidth="1"/>
    <col min="45" max="45" width="11.5703125" style="347" customWidth="1"/>
    <col min="46" max="46" width="11.5703125" style="347" bestFit="1" customWidth="1"/>
    <col min="47" max="47" width="8.28515625" style="347" bestFit="1" customWidth="1"/>
    <col min="48" max="48" width="2.42578125" style="347" hidden="1" customWidth="1"/>
    <col min="49" max="49" width="12" style="60" hidden="1" customWidth="1"/>
    <col min="50" max="50" width="11.7109375" style="60" hidden="1" customWidth="1"/>
    <col min="51" max="51" width="6.140625" style="106" hidden="1" customWidth="1"/>
    <col min="52" max="52" width="25.42578125" style="106" hidden="1" customWidth="1"/>
    <col min="53" max="53" width="10.42578125" style="106" hidden="1" customWidth="1"/>
    <col min="54" max="58" width="0" style="106" hidden="1" customWidth="1"/>
    <col min="59" max="16384" width="9.140625" style="106"/>
  </cols>
  <sheetData>
    <row r="1" spans="1:52" s="137" customFormat="1" x14ac:dyDescent="0.25">
      <c r="A1" s="135"/>
      <c r="B1" s="135"/>
      <c r="C1" s="135"/>
      <c r="D1" s="168"/>
      <c r="E1" s="168"/>
      <c r="F1" s="139"/>
      <c r="H1" s="168"/>
      <c r="I1" s="168"/>
      <c r="J1" s="139"/>
      <c r="L1" s="168"/>
      <c r="M1" s="168"/>
      <c r="N1" s="139"/>
      <c r="P1" s="168"/>
      <c r="Q1" s="168"/>
      <c r="R1" s="139"/>
      <c r="T1" s="168"/>
      <c r="U1" s="168"/>
      <c r="V1" s="139"/>
      <c r="X1" s="168"/>
      <c r="Y1" s="168"/>
      <c r="Z1" s="139"/>
      <c r="AB1" s="168"/>
      <c r="AC1" s="168"/>
      <c r="AD1" s="139"/>
      <c r="AF1" s="168"/>
      <c r="AG1" s="168"/>
      <c r="AH1" s="168"/>
      <c r="AI1" s="139"/>
      <c r="AJ1" s="139"/>
      <c r="AK1" s="348"/>
      <c r="AL1" s="348"/>
      <c r="AM1" s="289"/>
      <c r="AN1" s="290"/>
      <c r="AO1" s="291"/>
      <c r="AP1" s="291"/>
      <c r="AQ1" s="289"/>
      <c r="AR1" s="290"/>
      <c r="AS1" s="348"/>
      <c r="AT1" s="348"/>
      <c r="AU1" s="289"/>
      <c r="AV1" s="290"/>
      <c r="AW1" s="168"/>
      <c r="AX1" s="168"/>
      <c r="AY1" s="168"/>
      <c r="AZ1" s="168"/>
    </row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9"/>
      <c r="C4" s="546" t="s">
        <v>1571</v>
      </c>
      <c r="D4" s="521" t="s">
        <v>29</v>
      </c>
      <c r="E4" s="521" t="s">
        <v>27</v>
      </c>
      <c r="F4" s="521" t="s">
        <v>162</v>
      </c>
      <c r="H4" s="521" t="s">
        <v>29</v>
      </c>
      <c r="I4" s="521" t="s">
        <v>27</v>
      </c>
      <c r="J4" s="521" t="s">
        <v>162</v>
      </c>
      <c r="L4" s="521" t="s">
        <v>29</v>
      </c>
      <c r="M4" s="521" t="s">
        <v>27</v>
      </c>
      <c r="N4" s="521" t="s">
        <v>162</v>
      </c>
      <c r="P4" s="521" t="s">
        <v>29</v>
      </c>
      <c r="Q4" s="521" t="s">
        <v>27</v>
      </c>
      <c r="R4" s="521" t="s">
        <v>162</v>
      </c>
      <c r="T4" s="521" t="s">
        <v>29</v>
      </c>
      <c r="U4" s="521" t="s">
        <v>27</v>
      </c>
      <c r="V4" s="521" t="s">
        <v>162</v>
      </c>
      <c r="X4" s="521" t="s">
        <v>29</v>
      </c>
      <c r="Y4" s="521" t="s">
        <v>27</v>
      </c>
      <c r="Z4" s="521" t="s">
        <v>162</v>
      </c>
      <c r="AB4" s="521" t="s">
        <v>29</v>
      </c>
      <c r="AC4" s="521" t="s">
        <v>27</v>
      </c>
      <c r="AD4" s="521" t="s">
        <v>162</v>
      </c>
      <c r="AF4" s="521" t="s">
        <v>29</v>
      </c>
      <c r="AG4" s="521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O4" s="521" t="s">
        <v>29</v>
      </c>
      <c r="AP4" s="521" t="s">
        <v>27</v>
      </c>
      <c r="AQ4" s="521" t="s">
        <v>162</v>
      </c>
      <c r="AS4" s="521" t="s">
        <v>29</v>
      </c>
      <c r="AT4" s="524">
        <v>44196</v>
      </c>
      <c r="AU4" s="521" t="s">
        <v>162</v>
      </c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Z5" s="61"/>
    </row>
    <row r="6" spans="1:52" x14ac:dyDescent="0.25">
      <c r="D6" s="62"/>
      <c r="E6" s="62"/>
      <c r="H6" s="62"/>
      <c r="I6" s="62"/>
      <c r="L6" s="62"/>
      <c r="M6" s="62"/>
      <c r="P6" s="62"/>
      <c r="Q6" s="62"/>
      <c r="T6" s="62"/>
      <c r="U6" s="62"/>
      <c r="X6" s="62"/>
      <c r="Y6" s="62"/>
      <c r="AB6" s="62"/>
      <c r="AC6" s="62"/>
      <c r="AF6" s="141"/>
      <c r="AG6" s="141"/>
      <c r="AH6" s="62"/>
      <c r="AK6" s="62"/>
      <c r="AL6" s="62"/>
      <c r="AO6" s="141"/>
      <c r="AP6" s="62"/>
      <c r="AS6" s="141"/>
      <c r="AT6" s="62"/>
      <c r="AW6" s="85"/>
      <c r="AX6" s="85"/>
      <c r="AZ6" s="135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/>
      <c r="AG7" s="150"/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50"/>
      <c r="AP7" s="148">
        <f>SUM(AP6:AP6)</f>
        <v>0</v>
      </c>
      <c r="AQ7" s="149"/>
      <c r="AR7" s="147"/>
      <c r="AS7" s="150"/>
      <c r="AT7" s="148">
        <f>SUM(AT6:AT6)</f>
        <v>0</v>
      </c>
      <c r="AU7" s="149"/>
      <c r="AV7" s="147"/>
      <c r="AW7" s="150"/>
      <c r="AX7" s="148">
        <f>SUM(AX6:AX6)</f>
        <v>0</v>
      </c>
      <c r="AY7" s="149"/>
      <c r="AZ7" s="147"/>
    </row>
    <row r="8" spans="1:52" x14ac:dyDescent="0.25">
      <c r="D8" s="62"/>
      <c r="E8" s="62"/>
      <c r="H8" s="62"/>
      <c r="I8" s="62"/>
      <c r="L8" s="62"/>
      <c r="M8" s="62"/>
      <c r="P8" s="62"/>
      <c r="Q8" s="62"/>
      <c r="T8" s="62"/>
      <c r="U8" s="62"/>
      <c r="X8" s="62"/>
      <c r="Y8" s="62"/>
      <c r="AB8" s="62"/>
      <c r="AC8" s="62"/>
      <c r="AF8" s="141"/>
      <c r="AG8" s="141"/>
      <c r="AH8" s="62"/>
      <c r="AK8" s="62"/>
      <c r="AL8" s="62"/>
      <c r="AO8" s="141"/>
      <c r="AP8" s="62"/>
      <c r="AS8" s="141"/>
      <c r="AT8" s="62"/>
      <c r="AW8" s="85"/>
      <c r="AX8" s="85"/>
    </row>
    <row r="9" spans="1:52" x14ac:dyDescent="0.25">
      <c r="C9" s="61" t="s">
        <v>166</v>
      </c>
      <c r="D9" s="62"/>
      <c r="E9" s="62"/>
      <c r="H9" s="62"/>
      <c r="I9" s="62"/>
      <c r="L9" s="62"/>
      <c r="M9" s="62"/>
      <c r="P9" s="62"/>
      <c r="Q9" s="62"/>
      <c r="T9" s="62"/>
      <c r="U9" s="62"/>
      <c r="X9" s="62"/>
      <c r="Y9" s="62"/>
      <c r="AB9" s="62"/>
      <c r="AC9" s="62"/>
      <c r="AF9" s="141"/>
      <c r="AG9" s="141"/>
      <c r="AH9" s="62"/>
      <c r="AK9" s="62"/>
      <c r="AL9" s="62"/>
      <c r="AO9" s="141"/>
      <c r="AP9" s="62"/>
      <c r="AS9" s="141"/>
      <c r="AT9" s="62"/>
      <c r="AW9" s="85"/>
      <c r="AX9" s="85"/>
      <c r="AZ9" s="61"/>
    </row>
    <row r="10" spans="1:52" s="137" customFormat="1" x14ac:dyDescent="0.25">
      <c r="A10" s="135" t="s">
        <v>728</v>
      </c>
      <c r="B10" s="135" t="str">
        <f>MID(A10,14,4)</f>
        <v>5740</v>
      </c>
      <c r="C10" s="135" t="s">
        <v>1382</v>
      </c>
      <c r="D10" s="62">
        <v>100000</v>
      </c>
      <c r="E10" s="62">
        <v>85901</v>
      </c>
      <c r="F10" s="135"/>
      <c r="G10" s="135"/>
      <c r="H10" s="62">
        <v>113500</v>
      </c>
      <c r="I10" s="62">
        <v>124791.53</v>
      </c>
      <c r="J10" s="135"/>
      <c r="K10" s="135"/>
      <c r="L10" s="62">
        <v>135000</v>
      </c>
      <c r="M10" s="62">
        <v>131957.4</v>
      </c>
      <c r="N10" s="135"/>
      <c r="O10" s="135"/>
      <c r="P10" s="62">
        <v>145000</v>
      </c>
      <c r="Q10" s="62">
        <v>148599.63</v>
      </c>
      <c r="R10" s="135"/>
      <c r="S10" s="135"/>
      <c r="T10" s="62">
        <v>145000</v>
      </c>
      <c r="U10" s="62">
        <v>131082.76</v>
      </c>
      <c r="V10" s="135"/>
      <c r="W10" s="135"/>
      <c r="X10" s="62">
        <v>156625</v>
      </c>
      <c r="Y10" s="62">
        <v>116266.14</v>
      </c>
      <c r="Z10" s="135"/>
      <c r="AA10" s="135"/>
      <c r="AB10" s="62">
        <v>150000</v>
      </c>
      <c r="AC10" s="62">
        <v>98402.7</v>
      </c>
      <c r="AD10" s="135"/>
      <c r="AF10" s="108">
        <v>153750</v>
      </c>
      <c r="AG10" s="108">
        <v>153750</v>
      </c>
      <c r="AH10" s="168">
        <v>115213.77</v>
      </c>
      <c r="AI10" s="139">
        <f>(AG10-AB10)/AB10</f>
        <v>2.5000000000000001E-2</v>
      </c>
      <c r="AJ10" s="139"/>
      <c r="AK10" s="62">
        <v>160000</v>
      </c>
      <c r="AL10" s="62">
        <v>61325</v>
      </c>
      <c r="AM10" s="289">
        <f>(AK10-AF10)/AF10</f>
        <v>4.065040650406504E-2</v>
      </c>
      <c r="AN10" s="290"/>
      <c r="AO10" s="342">
        <v>164000</v>
      </c>
      <c r="AP10" s="62">
        <v>75630.37</v>
      </c>
      <c r="AQ10" s="289">
        <f>(AO10-AK10)/AK10</f>
        <v>2.5000000000000001E-2</v>
      </c>
      <c r="AR10" s="290"/>
      <c r="AS10" s="342">
        <v>164000</v>
      </c>
      <c r="AT10" s="62"/>
      <c r="AU10" s="289">
        <f>(AS10-AO10)/AO10</f>
        <v>0</v>
      </c>
      <c r="AV10" s="290"/>
      <c r="AW10" s="108">
        <v>164000</v>
      </c>
      <c r="AX10" s="292">
        <f>AW10-AS10</f>
        <v>0</v>
      </c>
      <c r="AY10" s="289">
        <f>(AW10-AS10)/AS10</f>
        <v>0</v>
      </c>
      <c r="AZ10" s="208" t="s">
        <v>1022</v>
      </c>
    </row>
    <row r="11" spans="1:52" s="137" customFormat="1" x14ac:dyDescent="0.25">
      <c r="A11" s="135" t="s">
        <v>729</v>
      </c>
      <c r="B11" s="135" t="str">
        <f>MID(A11,14,4)</f>
        <v>5742</v>
      </c>
      <c r="C11" s="135" t="s">
        <v>1385</v>
      </c>
      <c r="D11" s="62">
        <v>5500</v>
      </c>
      <c r="E11" s="62">
        <v>0</v>
      </c>
      <c r="F11" s="135"/>
      <c r="G11" s="135"/>
      <c r="H11" s="62">
        <v>5500</v>
      </c>
      <c r="I11" s="62">
        <v>0</v>
      </c>
      <c r="J11" s="135"/>
      <c r="K11" s="135"/>
      <c r="L11" s="62">
        <v>5500</v>
      </c>
      <c r="M11" s="62">
        <v>1813.58</v>
      </c>
      <c r="N11" s="135"/>
      <c r="O11" s="135"/>
      <c r="P11" s="62">
        <v>5500</v>
      </c>
      <c r="Q11" s="62">
        <v>0</v>
      </c>
      <c r="R11" s="135"/>
      <c r="S11" s="135"/>
      <c r="T11" s="62">
        <v>5500</v>
      </c>
      <c r="U11" s="62">
        <v>500</v>
      </c>
      <c r="V11" s="135"/>
      <c r="W11" s="135"/>
      <c r="X11" s="62">
        <v>5500</v>
      </c>
      <c r="Y11" s="62">
        <v>64.95</v>
      </c>
      <c r="Z11" s="135"/>
      <c r="AA11" s="135"/>
      <c r="AB11" s="62">
        <v>5500</v>
      </c>
      <c r="AC11" s="62">
        <v>900</v>
      </c>
      <c r="AD11" s="135"/>
      <c r="AF11" s="168">
        <v>5500</v>
      </c>
      <c r="AG11" s="168">
        <v>5500</v>
      </c>
      <c r="AH11" s="168">
        <v>0</v>
      </c>
      <c r="AI11" s="289">
        <f>(AG11-AB11)/AB11</f>
        <v>0</v>
      </c>
      <c r="AJ11" s="139"/>
      <c r="AK11" s="62">
        <v>5500</v>
      </c>
      <c r="AL11" s="62">
        <v>4</v>
      </c>
      <c r="AM11" s="289">
        <f t="shared" ref="AM11:AM16" si="0">(AK11-AF11)/AF11</f>
        <v>0</v>
      </c>
      <c r="AN11" s="290"/>
      <c r="AO11" s="342">
        <v>5500</v>
      </c>
      <c r="AP11" s="62">
        <v>0</v>
      </c>
      <c r="AQ11" s="289">
        <f t="shared" ref="AQ11:AQ16" si="1">(AO11-AK11)/AK11</f>
        <v>0</v>
      </c>
      <c r="AR11" s="290"/>
      <c r="AS11" s="342">
        <v>5500</v>
      </c>
      <c r="AT11" s="62"/>
      <c r="AU11" s="289">
        <f t="shared" ref="AU11:AU16" si="2">(AS11-AO11)/AO11</f>
        <v>0</v>
      </c>
      <c r="AV11" s="290"/>
      <c r="AW11" s="108">
        <v>5500</v>
      </c>
      <c r="AX11" s="292">
        <f t="shared" ref="AX11:AX12" si="3">AW11-AS11</f>
        <v>0</v>
      </c>
      <c r="AY11" s="289">
        <f t="shared" ref="AY11:AY16" si="4">(AW11-AS11)/AS11</f>
        <v>0</v>
      </c>
      <c r="AZ11" s="208"/>
    </row>
    <row r="12" spans="1:52" s="137" customFormat="1" x14ac:dyDescent="0.25">
      <c r="A12" s="135" t="s">
        <v>962</v>
      </c>
      <c r="B12" s="135" t="str">
        <f>MID(A12,14,4)</f>
        <v>5746</v>
      </c>
      <c r="C12" s="135" t="s">
        <v>1383</v>
      </c>
      <c r="D12" s="62">
        <v>0</v>
      </c>
      <c r="E12" s="62">
        <v>0</v>
      </c>
      <c r="F12" s="135"/>
      <c r="G12" s="135"/>
      <c r="H12" s="62">
        <v>0</v>
      </c>
      <c r="I12" s="62">
        <v>0</v>
      </c>
      <c r="J12" s="135"/>
      <c r="K12" s="135"/>
      <c r="L12" s="62">
        <v>0</v>
      </c>
      <c r="M12" s="62">
        <v>0</v>
      </c>
      <c r="N12" s="135"/>
      <c r="O12" s="135"/>
      <c r="P12" s="62">
        <v>0</v>
      </c>
      <c r="Q12" s="62">
        <v>0</v>
      </c>
      <c r="R12" s="135"/>
      <c r="S12" s="135"/>
      <c r="T12" s="62">
        <v>0</v>
      </c>
      <c r="U12" s="62">
        <v>0</v>
      </c>
      <c r="V12" s="135"/>
      <c r="W12" s="135"/>
      <c r="X12" s="62">
        <v>37410</v>
      </c>
      <c r="Y12" s="62">
        <v>39723</v>
      </c>
      <c r="Z12" s="135"/>
      <c r="AA12" s="135"/>
      <c r="AB12" s="62">
        <v>38000</v>
      </c>
      <c r="AC12" s="62">
        <v>40140</v>
      </c>
      <c r="AD12" s="135"/>
      <c r="AF12" s="168">
        <v>38950</v>
      </c>
      <c r="AG12" s="168">
        <v>38950</v>
      </c>
      <c r="AH12" s="168">
        <v>40304</v>
      </c>
      <c r="AI12" s="289">
        <f>(AG12-AB12)/AB12</f>
        <v>2.5000000000000001E-2</v>
      </c>
      <c r="AJ12" s="139"/>
      <c r="AK12" s="62">
        <v>40000</v>
      </c>
      <c r="AL12" s="62">
        <v>40583</v>
      </c>
      <c r="AM12" s="289">
        <f t="shared" si="0"/>
        <v>2.6957637997432605E-2</v>
      </c>
      <c r="AN12" s="290"/>
      <c r="AO12" s="342">
        <v>41000</v>
      </c>
      <c r="AP12" s="62">
        <v>39583</v>
      </c>
      <c r="AQ12" s="289">
        <f t="shared" si="1"/>
        <v>2.5000000000000001E-2</v>
      </c>
      <c r="AR12" s="290"/>
      <c r="AS12" s="342">
        <v>41000</v>
      </c>
      <c r="AT12" s="62">
        <v>40203</v>
      </c>
      <c r="AU12" s="289">
        <f t="shared" si="2"/>
        <v>0</v>
      </c>
      <c r="AV12" s="290"/>
      <c r="AW12" s="108">
        <v>41000</v>
      </c>
      <c r="AX12" s="292">
        <f t="shared" si="3"/>
        <v>0</v>
      </c>
      <c r="AY12" s="289">
        <f t="shared" si="4"/>
        <v>0</v>
      </c>
      <c r="AZ12" s="208" t="s">
        <v>1023</v>
      </c>
    </row>
    <row r="13" spans="1:52" s="137" customFormat="1" x14ac:dyDescent="0.25">
      <c r="A13" s="135" t="s">
        <v>963</v>
      </c>
      <c r="B13" s="135" t="str">
        <f>MID(A13,14,4)</f>
        <v>5747</v>
      </c>
      <c r="C13" s="135" t="s">
        <v>1384</v>
      </c>
      <c r="D13" s="62">
        <v>0</v>
      </c>
      <c r="E13" s="62">
        <v>0</v>
      </c>
      <c r="F13" s="135"/>
      <c r="G13" s="135"/>
      <c r="H13" s="62">
        <v>0</v>
      </c>
      <c r="I13" s="62">
        <v>0</v>
      </c>
      <c r="J13" s="135"/>
      <c r="K13" s="135"/>
      <c r="L13" s="62">
        <v>0</v>
      </c>
      <c r="M13" s="62">
        <v>0</v>
      </c>
      <c r="N13" s="135"/>
      <c r="O13" s="135"/>
      <c r="P13" s="62">
        <v>0</v>
      </c>
      <c r="Q13" s="62">
        <v>0</v>
      </c>
      <c r="R13" s="135"/>
      <c r="S13" s="135"/>
      <c r="T13" s="62">
        <v>0</v>
      </c>
      <c r="U13" s="62">
        <v>0</v>
      </c>
      <c r="V13" s="135"/>
      <c r="W13" s="135"/>
      <c r="X13" s="62">
        <v>7274</v>
      </c>
      <c r="Y13" s="62">
        <v>7274</v>
      </c>
      <c r="Z13" s="135"/>
      <c r="AA13" s="135"/>
      <c r="AB13" s="62">
        <v>7500</v>
      </c>
      <c r="AC13" s="62">
        <v>7346</v>
      </c>
      <c r="AD13" s="135"/>
      <c r="AF13" s="168">
        <v>7500</v>
      </c>
      <c r="AG13" s="168">
        <v>7500</v>
      </c>
      <c r="AH13" s="168">
        <v>6029</v>
      </c>
      <c r="AI13" s="289">
        <f>(AG13-AB13)/AB13</f>
        <v>0</v>
      </c>
      <c r="AJ13" s="139"/>
      <c r="AK13" s="62">
        <v>7500</v>
      </c>
      <c r="AL13" s="62">
        <v>6086</v>
      </c>
      <c r="AM13" s="289">
        <f t="shared" si="0"/>
        <v>0</v>
      </c>
      <c r="AN13" s="290"/>
      <c r="AO13" s="342">
        <v>7500</v>
      </c>
      <c r="AP13" s="62">
        <v>5498</v>
      </c>
      <c r="AQ13" s="289">
        <f t="shared" si="1"/>
        <v>0</v>
      </c>
      <c r="AR13" s="290"/>
      <c r="AS13" s="342">
        <v>5000</v>
      </c>
      <c r="AT13" s="62">
        <v>5055</v>
      </c>
      <c r="AU13" s="289">
        <f t="shared" si="2"/>
        <v>-0.33333333333333331</v>
      </c>
      <c r="AV13" s="290"/>
      <c r="AW13" s="108">
        <v>5000</v>
      </c>
      <c r="AX13" s="292">
        <f>AW13-AS13</f>
        <v>0</v>
      </c>
      <c r="AY13" s="289">
        <f t="shared" si="4"/>
        <v>0</v>
      </c>
      <c r="AZ13" s="343" t="s">
        <v>1595</v>
      </c>
    </row>
    <row r="14" spans="1:52" s="64" customFormat="1" x14ac:dyDescent="0.25">
      <c r="A14" s="142"/>
      <c r="B14" s="142"/>
      <c r="C14" s="142" t="s">
        <v>168</v>
      </c>
      <c r="D14" s="143">
        <f>SUM(D10:D13)</f>
        <v>105500</v>
      </c>
      <c r="E14" s="143">
        <f>SUM(E10:E13)</f>
        <v>85901</v>
      </c>
      <c r="F14" s="144"/>
      <c r="G14" s="142"/>
      <c r="H14" s="143">
        <f>SUM(H10:H13)</f>
        <v>119000</v>
      </c>
      <c r="I14" s="143">
        <f>SUM(I10:I13)</f>
        <v>124791.53</v>
      </c>
      <c r="J14" s="144">
        <f>(H14-D14)/D14</f>
        <v>0.12796208530805686</v>
      </c>
      <c r="K14" s="142"/>
      <c r="L14" s="143">
        <f>SUM(L10:L13)</f>
        <v>140500</v>
      </c>
      <c r="M14" s="143">
        <f>SUM(M10:M13)</f>
        <v>133770.97999999998</v>
      </c>
      <c r="N14" s="144">
        <f>(L14-H14)/H14</f>
        <v>0.18067226890756302</v>
      </c>
      <c r="O14" s="142"/>
      <c r="P14" s="143">
        <f>SUM(P10:P13)</f>
        <v>150500</v>
      </c>
      <c r="Q14" s="143">
        <f>SUM(Q10:Q13)</f>
        <v>148599.63</v>
      </c>
      <c r="R14" s="144">
        <f>(P14-L14)/L14</f>
        <v>7.1174377224199295E-2</v>
      </c>
      <c r="S14" s="142"/>
      <c r="T14" s="143">
        <f>SUM(T10:T13)</f>
        <v>150500</v>
      </c>
      <c r="U14" s="143">
        <f>SUM(U10:U13)</f>
        <v>131582.76</v>
      </c>
      <c r="V14" s="144">
        <f>(T14-P14)/P14</f>
        <v>0</v>
      </c>
      <c r="W14" s="142"/>
      <c r="X14" s="143">
        <f>SUM(X10:X13)</f>
        <v>206809</v>
      </c>
      <c r="Y14" s="143">
        <f>SUM(Y10:Y13)</f>
        <v>163328.09</v>
      </c>
      <c r="Z14" s="144">
        <f>(X14-T14)/T14</f>
        <v>0.37414617940199335</v>
      </c>
      <c r="AA14" s="142"/>
      <c r="AB14" s="143">
        <f>SUM(AB10:AB13)</f>
        <v>201000</v>
      </c>
      <c r="AC14" s="143">
        <f>SUM(AC10:AC13)</f>
        <v>146788.70000000001</v>
      </c>
      <c r="AD14" s="144">
        <f>(AB14-X14)/X14</f>
        <v>-2.8088719543153343E-2</v>
      </c>
      <c r="AE14" s="142"/>
      <c r="AF14" s="143">
        <f>SUM(AF10:AF13)</f>
        <v>205700</v>
      </c>
      <c r="AG14" s="143">
        <f>SUM(AG10:AG13)</f>
        <v>205700</v>
      </c>
      <c r="AH14" s="143">
        <f>SUM(AH10:AH13)</f>
        <v>161546.77000000002</v>
      </c>
      <c r="AI14" s="144">
        <f>(AG14-AB14)/AB14</f>
        <v>2.3383084577114428E-2</v>
      </c>
      <c r="AJ14" s="144"/>
      <c r="AK14" s="294">
        <f>SUM(AK10:AK13)</f>
        <v>213000</v>
      </c>
      <c r="AL14" s="294">
        <f>SUM(AL10:AL13)</f>
        <v>107998</v>
      </c>
      <c r="AM14" s="144">
        <f t="shared" si="0"/>
        <v>3.5488575595527469E-2</v>
      </c>
      <c r="AN14" s="142"/>
      <c r="AO14" s="146">
        <f>SUM(AO10:AO13)</f>
        <v>218000</v>
      </c>
      <c r="AP14" s="294">
        <f>SUM(AP10:AP13)</f>
        <v>120711.37</v>
      </c>
      <c r="AQ14" s="144">
        <f t="shared" si="1"/>
        <v>2.3474178403755867E-2</v>
      </c>
      <c r="AR14" s="142"/>
      <c r="AS14" s="146">
        <f>SUM(AS10:AS13)</f>
        <v>215500</v>
      </c>
      <c r="AT14" s="294">
        <f>SUM(AT10:AT13)</f>
        <v>45258</v>
      </c>
      <c r="AU14" s="144">
        <f t="shared" si="2"/>
        <v>-1.1467889908256881E-2</v>
      </c>
      <c r="AV14" s="142"/>
      <c r="AW14" s="146">
        <f>SUM(AW10:AW13)</f>
        <v>215500</v>
      </c>
      <c r="AX14" s="143">
        <f>SUM(AX10:AX13)</f>
        <v>0</v>
      </c>
      <c r="AY14" s="144">
        <f t="shared" si="4"/>
        <v>0</v>
      </c>
      <c r="AZ14" s="142"/>
    </row>
    <row r="15" spans="1:52" s="135" customFormat="1" x14ac:dyDescent="0.25">
      <c r="D15" s="62"/>
      <c r="E15" s="62"/>
      <c r="F15" s="139"/>
      <c r="G15" s="137"/>
      <c r="H15" s="62"/>
      <c r="I15" s="62"/>
      <c r="J15" s="139"/>
      <c r="K15" s="137"/>
      <c r="L15" s="62"/>
      <c r="M15" s="62"/>
      <c r="N15" s="289"/>
      <c r="O15" s="137"/>
      <c r="P15" s="62"/>
      <c r="Q15" s="62"/>
      <c r="R15" s="289"/>
      <c r="S15" s="137"/>
      <c r="T15" s="62"/>
      <c r="U15" s="62"/>
      <c r="V15" s="289"/>
      <c r="W15" s="137"/>
      <c r="X15" s="62"/>
      <c r="Y15" s="62"/>
      <c r="Z15" s="289"/>
      <c r="AA15" s="137"/>
      <c r="AB15" s="62"/>
      <c r="AC15" s="62"/>
      <c r="AD15" s="289"/>
      <c r="AE15" s="137"/>
      <c r="AF15" s="62"/>
      <c r="AG15" s="62"/>
      <c r="AH15" s="62"/>
      <c r="AI15" s="289"/>
      <c r="AJ15" s="139"/>
      <c r="AK15" s="62"/>
      <c r="AL15" s="62"/>
      <c r="AM15" s="289"/>
      <c r="AN15" s="290"/>
      <c r="AO15" s="292"/>
      <c r="AP15" s="62"/>
      <c r="AQ15" s="289"/>
      <c r="AR15" s="290"/>
      <c r="AS15" s="292"/>
      <c r="AT15" s="62"/>
      <c r="AU15" s="289"/>
      <c r="AV15" s="290"/>
      <c r="AW15" s="136"/>
      <c r="AX15" s="136"/>
      <c r="AY15" s="289"/>
    </row>
    <row r="16" spans="1:52" s="64" customFormat="1" ht="12.75" x14ac:dyDescent="0.2">
      <c r="A16" s="151"/>
      <c r="B16" s="151"/>
      <c r="C16" s="156" t="s">
        <v>169</v>
      </c>
      <c r="D16" s="153">
        <f>D7+D14</f>
        <v>105500</v>
      </c>
      <c r="E16" s="153">
        <f>E7+E14</f>
        <v>85901</v>
      </c>
      <c r="F16" s="154"/>
      <c r="G16" s="151"/>
      <c r="H16" s="153">
        <f>H7+H14</f>
        <v>119000</v>
      </c>
      <c r="I16" s="153">
        <f>I7+I14</f>
        <v>124791.53</v>
      </c>
      <c r="J16" s="154">
        <f>(H16-D16)/D16</f>
        <v>0.12796208530805686</v>
      </c>
      <c r="K16" s="151"/>
      <c r="L16" s="153">
        <f>L7+L14</f>
        <v>140500</v>
      </c>
      <c r="M16" s="153">
        <f>M7+M14</f>
        <v>133770.97999999998</v>
      </c>
      <c r="N16" s="154">
        <f>(L16-H16)/H16</f>
        <v>0.18067226890756302</v>
      </c>
      <c r="O16" s="151"/>
      <c r="P16" s="153">
        <f>P7+P14</f>
        <v>150500</v>
      </c>
      <c r="Q16" s="153">
        <f>Q7+Q14</f>
        <v>148599.63</v>
      </c>
      <c r="R16" s="154">
        <f>(P16-L16)/L16</f>
        <v>7.1174377224199295E-2</v>
      </c>
      <c r="S16" s="151"/>
      <c r="T16" s="153">
        <f>T7+T14</f>
        <v>150500</v>
      </c>
      <c r="U16" s="153">
        <f>U7+U14</f>
        <v>131582.76</v>
      </c>
      <c r="V16" s="154">
        <f>(T16-P16)/P16</f>
        <v>0</v>
      </c>
      <c r="W16" s="151"/>
      <c r="X16" s="153">
        <f>X7+X14</f>
        <v>206809</v>
      </c>
      <c r="Y16" s="153">
        <f>Y7+Y14</f>
        <v>163328.09</v>
      </c>
      <c r="Z16" s="154">
        <f>(X16-T16)/T16</f>
        <v>0.37414617940199335</v>
      </c>
      <c r="AA16" s="151"/>
      <c r="AB16" s="153">
        <f>AB7+AB14</f>
        <v>201000</v>
      </c>
      <c r="AC16" s="153">
        <f>AC7+AC14</f>
        <v>146788.70000000001</v>
      </c>
      <c r="AD16" s="154">
        <f>(AB16-X16)/X16</f>
        <v>-2.8088719543153343E-2</v>
      </c>
      <c r="AE16" s="151"/>
      <c r="AF16" s="153">
        <f>AF7+AF14</f>
        <v>205700</v>
      </c>
      <c r="AG16" s="153">
        <f>AG7+AG14</f>
        <v>205700</v>
      </c>
      <c r="AH16" s="153">
        <f>AH7+AH14</f>
        <v>161546.77000000002</v>
      </c>
      <c r="AI16" s="154">
        <f>(AG16-AB16)/AB16</f>
        <v>2.3383084577114428E-2</v>
      </c>
      <c r="AJ16" s="154"/>
      <c r="AK16" s="295">
        <f>AK7+AK14</f>
        <v>213000</v>
      </c>
      <c r="AL16" s="295">
        <f>AL7+AL14</f>
        <v>107998</v>
      </c>
      <c r="AM16" s="154">
        <f t="shared" si="0"/>
        <v>3.5488575595527469E-2</v>
      </c>
      <c r="AN16" s="151"/>
      <c r="AO16" s="155">
        <f>AO7+AO14</f>
        <v>218000</v>
      </c>
      <c r="AP16" s="295">
        <f>AP7+AP14</f>
        <v>120711.37</v>
      </c>
      <c r="AQ16" s="154">
        <f t="shared" si="1"/>
        <v>2.3474178403755867E-2</v>
      </c>
      <c r="AR16" s="151"/>
      <c r="AS16" s="155">
        <f>AS7+AS14</f>
        <v>215500</v>
      </c>
      <c r="AT16" s="295">
        <f>AT7+AT14</f>
        <v>45258</v>
      </c>
      <c r="AU16" s="154">
        <f t="shared" si="2"/>
        <v>-1.1467889908256881E-2</v>
      </c>
      <c r="AV16" s="151"/>
      <c r="AW16" s="155">
        <f>AW7+AW14</f>
        <v>215500</v>
      </c>
      <c r="AX16" s="155">
        <f>AX7+AX14</f>
        <v>0</v>
      </c>
      <c r="AY16" s="154">
        <f t="shared" si="4"/>
        <v>0</v>
      </c>
      <c r="AZ16" s="156"/>
    </row>
    <row r="17" spans="3:51" x14ac:dyDescent="0.25">
      <c r="D17" s="67"/>
      <c r="E17" s="37"/>
      <c r="H17" s="67"/>
      <c r="I17" s="37"/>
      <c r="L17" s="67"/>
      <c r="M17" s="37"/>
      <c r="P17" s="67"/>
      <c r="Q17" s="37"/>
      <c r="T17" s="67"/>
      <c r="U17" s="37"/>
      <c r="X17" s="67"/>
      <c r="Y17" s="37"/>
      <c r="AB17" s="67"/>
      <c r="AC17" s="37"/>
      <c r="AF17" s="67"/>
      <c r="AG17" s="67"/>
      <c r="AH17" s="37"/>
      <c r="AK17" s="296"/>
      <c r="AL17" s="37"/>
      <c r="AO17" s="292"/>
      <c r="AP17" s="37"/>
      <c r="AQ17" s="347"/>
      <c r="AS17" s="292"/>
      <c r="AT17" s="37"/>
      <c r="AY17" s="347"/>
    </row>
    <row r="18" spans="3:51" s="61" customFormat="1" ht="14.25" thickBot="1" x14ac:dyDescent="0.3">
      <c r="C18" s="61" t="s">
        <v>170</v>
      </c>
      <c r="D18" s="69"/>
      <c r="E18" s="68">
        <f>D16-E16</f>
        <v>19599</v>
      </c>
      <c r="F18" s="135"/>
      <c r="H18" s="69"/>
      <c r="I18" s="68">
        <f>H16-I16</f>
        <v>-5791.5299999999988</v>
      </c>
      <c r="J18" s="135"/>
      <c r="L18" s="69"/>
      <c r="M18" s="68">
        <f>L16-M16</f>
        <v>6729.0200000000186</v>
      </c>
      <c r="N18" s="135"/>
      <c r="P18" s="69"/>
      <c r="Q18" s="68">
        <f>P16-Q16</f>
        <v>1900.3699999999953</v>
      </c>
      <c r="R18" s="135"/>
      <c r="T18" s="69"/>
      <c r="U18" s="68">
        <f>T16-U16</f>
        <v>18917.239999999991</v>
      </c>
      <c r="V18" s="106"/>
      <c r="X18" s="69"/>
      <c r="Y18" s="68">
        <f>X16-Y16</f>
        <v>43480.91</v>
      </c>
      <c r="AB18" s="69"/>
      <c r="AC18" s="68">
        <f>AB16-AC16</f>
        <v>54211.299999999988</v>
      </c>
      <c r="AF18" s="69"/>
      <c r="AG18" s="69"/>
      <c r="AH18" s="68">
        <f>AG16-AH16</f>
        <v>44153.229999999981</v>
      </c>
      <c r="AK18" s="69"/>
      <c r="AL18" s="68">
        <f>AK16-AL16</f>
        <v>105002</v>
      </c>
      <c r="AO18" s="70"/>
      <c r="AP18" s="68">
        <f>AO16-AP16</f>
        <v>97288.63</v>
      </c>
      <c r="AS18" s="70"/>
      <c r="AT18" s="68">
        <f>AS16-AT16</f>
        <v>170242</v>
      </c>
      <c r="AW18" s="70"/>
      <c r="AX18" s="70"/>
    </row>
    <row r="19" spans="3:51" ht="14.25" thickTop="1" x14ac:dyDescent="0.25">
      <c r="D19" s="67"/>
      <c r="H19" s="67"/>
      <c r="L19" s="67"/>
      <c r="P19" s="67"/>
      <c r="T19" s="67"/>
      <c r="X19" s="67"/>
      <c r="AB19" s="67"/>
      <c r="AF19" s="67"/>
      <c r="AG19" s="67"/>
      <c r="AK19" s="296"/>
      <c r="AO19" s="292"/>
      <c r="AQ19" s="347"/>
      <c r="AS19" s="292"/>
    </row>
    <row r="20" spans="3:51" x14ac:dyDescent="0.25">
      <c r="D20" s="67"/>
      <c r="H20" s="67"/>
      <c r="L20" s="67"/>
      <c r="P20" s="67"/>
      <c r="T20" s="67"/>
      <c r="X20" s="67"/>
      <c r="AB20" s="67"/>
      <c r="AF20" s="67"/>
      <c r="AG20" s="67"/>
      <c r="AK20" s="296"/>
      <c r="AO20" s="292"/>
      <c r="AS20" s="292"/>
    </row>
    <row r="21" spans="3:51" x14ac:dyDescent="0.25">
      <c r="D21" s="67"/>
      <c r="H21" s="67"/>
      <c r="L21" s="67"/>
      <c r="P21" s="67"/>
      <c r="T21" s="67"/>
      <c r="X21" s="67"/>
      <c r="AB21" s="67"/>
      <c r="AF21" s="67"/>
      <c r="AG21" s="67"/>
      <c r="AK21" s="296"/>
      <c r="AO21" s="292"/>
      <c r="AS21" s="292"/>
    </row>
    <row r="22" spans="3:51" x14ac:dyDescent="0.25">
      <c r="D22" s="67"/>
      <c r="H22" s="67"/>
      <c r="L22" s="67"/>
      <c r="P22" s="67"/>
      <c r="T22" s="67"/>
      <c r="X22" s="67"/>
      <c r="AB22" s="67"/>
      <c r="AF22" s="67"/>
      <c r="AG22" s="67"/>
      <c r="AK22" s="296"/>
      <c r="AO22" s="292"/>
      <c r="AS22" s="292"/>
    </row>
    <row r="23" spans="3:51" x14ac:dyDescent="0.25">
      <c r="D23" s="67"/>
      <c r="H23" s="67"/>
      <c r="L23" s="67"/>
      <c r="P23" s="67"/>
      <c r="T23" s="67"/>
      <c r="X23" s="67"/>
      <c r="AB23" s="67"/>
      <c r="AF23" s="67"/>
      <c r="AG23" s="67"/>
      <c r="AK23" s="296"/>
      <c r="AO23" s="292"/>
      <c r="AS23" s="292"/>
    </row>
    <row r="24" spans="3:51" x14ac:dyDescent="0.25">
      <c r="D24" s="67"/>
      <c r="H24" s="67"/>
      <c r="L24" s="67"/>
      <c r="P24" s="67"/>
      <c r="T24" s="67"/>
      <c r="X24" s="67"/>
      <c r="AB24" s="67"/>
      <c r="AF24" s="67"/>
      <c r="AG24" s="67"/>
      <c r="AK24" s="296"/>
      <c r="AO24" s="292"/>
      <c r="AS24" s="292"/>
    </row>
    <row r="25" spans="3:51" x14ac:dyDescent="0.25">
      <c r="D25" s="67"/>
      <c r="H25" s="67"/>
      <c r="L25" s="67"/>
      <c r="P25" s="67"/>
      <c r="T25" s="67"/>
      <c r="X25" s="67"/>
      <c r="AB25" s="67"/>
      <c r="AF25" s="67"/>
      <c r="AG25" s="67"/>
      <c r="AK25" s="296"/>
      <c r="AO25" s="292"/>
      <c r="AS25" s="292"/>
    </row>
    <row r="26" spans="3:51" x14ac:dyDescent="0.25">
      <c r="D26" s="67"/>
      <c r="H26" s="67"/>
      <c r="L26" s="67"/>
      <c r="P26" s="67"/>
      <c r="T26" s="67"/>
      <c r="X26" s="67"/>
      <c r="AB26" s="67"/>
      <c r="AF26" s="67"/>
      <c r="AG26" s="67"/>
      <c r="AK26" s="296"/>
      <c r="AO26" s="292"/>
      <c r="AS26" s="292"/>
    </row>
    <row r="27" spans="3:51" x14ac:dyDescent="0.25">
      <c r="D27" s="67"/>
      <c r="H27" s="67"/>
      <c r="L27" s="67"/>
      <c r="P27" s="67"/>
      <c r="T27" s="67"/>
      <c r="X27" s="67"/>
      <c r="AB27" s="67"/>
      <c r="AF27" s="67"/>
      <c r="AG27" s="67"/>
      <c r="AK27" s="296"/>
      <c r="AO27" s="292"/>
      <c r="AS27" s="292"/>
    </row>
    <row r="28" spans="3:51" x14ac:dyDescent="0.25">
      <c r="D28" s="67"/>
      <c r="H28" s="67"/>
      <c r="L28" s="67"/>
      <c r="P28" s="67"/>
      <c r="T28" s="67"/>
      <c r="X28" s="67"/>
      <c r="AB28" s="67"/>
      <c r="AF28" s="67"/>
      <c r="AG28" s="67"/>
      <c r="AK28" s="296"/>
      <c r="AO28" s="292"/>
      <c r="AS28" s="292"/>
    </row>
    <row r="29" spans="3:51" x14ac:dyDescent="0.25">
      <c r="D29" s="67"/>
      <c r="H29" s="67"/>
      <c r="L29" s="67"/>
      <c r="P29" s="67"/>
      <c r="T29" s="67"/>
      <c r="X29" s="67"/>
      <c r="AB29" s="67"/>
      <c r="AF29" s="67"/>
      <c r="AG29" s="67"/>
      <c r="AK29" s="296"/>
      <c r="AO29" s="292"/>
      <c r="AS29" s="292"/>
    </row>
    <row r="30" spans="3:51" x14ac:dyDescent="0.25">
      <c r="D30" s="67"/>
      <c r="H30" s="67"/>
      <c r="L30" s="67"/>
      <c r="P30" s="67"/>
      <c r="T30" s="67"/>
      <c r="X30" s="67"/>
      <c r="AB30" s="67"/>
      <c r="AF30" s="67"/>
      <c r="AG30" s="67"/>
      <c r="AK30" s="296"/>
      <c r="AO30" s="292"/>
      <c r="AS30" s="292"/>
    </row>
    <row r="31" spans="3:51" x14ac:dyDescent="0.25">
      <c r="D31" s="67"/>
      <c r="H31" s="67"/>
      <c r="L31" s="67"/>
      <c r="P31" s="67"/>
      <c r="T31" s="67"/>
      <c r="X31" s="67"/>
      <c r="AB31" s="67"/>
      <c r="AF31" s="67"/>
      <c r="AG31" s="67"/>
      <c r="AK31" s="296"/>
      <c r="AO31" s="292"/>
      <c r="AS31" s="292"/>
    </row>
    <row r="32" spans="3:51" x14ac:dyDescent="0.25">
      <c r="D32" s="67"/>
      <c r="H32" s="67"/>
      <c r="L32" s="67"/>
      <c r="P32" s="67"/>
      <c r="T32" s="67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H33" s="67"/>
      <c r="L33" s="67"/>
      <c r="P33" s="67"/>
      <c r="T33" s="67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H34" s="67"/>
      <c r="L34" s="67"/>
      <c r="P34" s="67"/>
      <c r="T34" s="67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296" t="s">
        <v>1128</v>
      </c>
      <c r="E115" s="135">
        <v>30.35</v>
      </c>
      <c r="F115" s="135">
        <v>25</v>
      </c>
      <c r="G115" s="287"/>
      <c r="H115" s="296"/>
      <c r="I115" s="287"/>
      <c r="J115" s="28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</sheetData>
  <sortState ref="A10:AR13">
    <sortCondition ref="B10:B13"/>
  </sortState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9" fitToHeight="3" orientation="landscape" r:id="rId1"/>
  <headerFooter alignWithMargins="0">
    <oddHeader>&amp;C&amp;"-,Bold"Proposed Budget &amp; Analysis Report for FY22</oddHeader>
    <oddFooter>&amp;C&amp;D&amp;T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0"/>
  <sheetViews>
    <sheetView zoomScaleNormal="100" zoomScaleSheetLayoutView="100" workbookViewId="0"/>
  </sheetViews>
  <sheetFormatPr defaultRowHeight="13.5" x14ac:dyDescent="0.25"/>
  <cols>
    <col min="1" max="1" width="19" style="106" bestFit="1" customWidth="1"/>
    <col min="2" max="2" width="5" style="106" customWidth="1"/>
    <col min="3" max="3" width="21.140625" style="106" customWidth="1"/>
    <col min="4" max="4" width="10.5703125" style="135" bestFit="1" customWidth="1"/>
    <col min="5" max="5" width="11.140625" style="135" customWidth="1"/>
    <col min="6" max="6" width="6.140625" style="135" bestFit="1" customWidth="1"/>
    <col min="7" max="7" width="4" style="290" customWidth="1"/>
    <col min="8" max="9" width="10.5703125" style="135" bestFit="1" customWidth="1"/>
    <col min="10" max="10" width="11.5703125" style="135" bestFit="1" customWidth="1"/>
    <col min="11" max="11" width="4" style="290" customWidth="1"/>
    <col min="12" max="13" width="10.5703125" style="135" bestFit="1" customWidth="1"/>
    <col min="14" max="14" width="6.140625" style="135" bestFit="1" customWidth="1"/>
    <col min="15" max="15" width="4" style="290" customWidth="1"/>
    <col min="16" max="17" width="10.5703125" style="135" bestFit="1" customWidth="1"/>
    <col min="18" max="18" width="6.140625" style="135" bestFit="1" customWidth="1"/>
    <col min="19" max="19" width="4" style="290" customWidth="1"/>
    <col min="20" max="21" width="10.5703125" style="106" bestFit="1" customWidth="1"/>
    <col min="22" max="22" width="7.5703125" style="106" bestFit="1" customWidth="1"/>
    <col min="23" max="23" width="4" style="290" customWidth="1"/>
    <col min="24" max="25" width="10.5703125" style="106" bestFit="1" customWidth="1"/>
    <col min="26" max="26" width="7.5703125" style="106" bestFit="1" customWidth="1"/>
    <col min="27" max="27" width="4" style="290" customWidth="1"/>
    <col min="28" max="29" width="10.5703125" style="106" bestFit="1" customWidth="1"/>
    <col min="30" max="30" width="7.140625" style="106" bestFit="1" customWidth="1"/>
    <col min="31" max="31" width="2.7109375" style="290" customWidth="1"/>
    <col min="32" max="34" width="10.5703125" style="135" bestFit="1" customWidth="1"/>
    <col min="35" max="35" width="6.140625" style="135" bestFit="1" customWidth="1"/>
    <col min="36" max="36" width="4" style="290" customWidth="1"/>
    <col min="37" max="38" width="10.5703125" style="347" bestFit="1" customWidth="1"/>
    <col min="39" max="39" width="7.5703125" style="347" bestFit="1" customWidth="1"/>
    <col min="40" max="40" width="2.85546875" style="347" customWidth="1"/>
    <col min="41" max="42" width="10.5703125" style="287" bestFit="1" customWidth="1"/>
    <col min="43" max="43" width="6.140625" style="287" bestFit="1" customWidth="1"/>
    <col min="44" max="44" width="2.85546875" style="347" customWidth="1"/>
    <col min="45" max="45" width="12.42578125" style="347" customWidth="1"/>
    <col min="46" max="46" width="10.5703125" style="347" bestFit="1" customWidth="1"/>
    <col min="47" max="47" width="6.140625" style="347" bestFit="1" customWidth="1"/>
    <col min="48" max="48" width="2.85546875" style="347" hidden="1" customWidth="1"/>
    <col min="49" max="49" width="12" style="60" hidden="1" customWidth="1"/>
    <col min="50" max="50" width="11.28515625" style="60" hidden="1" customWidth="1"/>
    <col min="51" max="51" width="8.5703125" style="106" hidden="1" customWidth="1"/>
    <col min="52" max="52" width="22.1406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542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1261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43"/>
      <c r="AK4" s="521" t="s">
        <v>29</v>
      </c>
      <c r="AL4" s="521" t="s">
        <v>27</v>
      </c>
      <c r="AM4" s="521" t="s">
        <v>162</v>
      </c>
      <c r="AN4" s="521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1"/>
      <c r="AW4" s="526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36"/>
      <c r="AG6" s="136"/>
      <c r="AH6" s="62"/>
      <c r="AI6" s="139"/>
      <c r="AJ6" s="1"/>
      <c r="AK6" s="292"/>
      <c r="AL6" s="62"/>
      <c r="AM6" s="289"/>
      <c r="AN6" s="289"/>
      <c r="AO6" s="292"/>
      <c r="AP6" s="62"/>
      <c r="AQ6" s="289"/>
      <c r="AR6" s="289"/>
      <c r="AS6" s="292"/>
      <c r="AT6" s="62"/>
      <c r="AU6" s="289"/>
      <c r="AV6" s="289"/>
      <c r="AY6" s="38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65"/>
      <c r="H7" s="148">
        <f>SUM(H6:H6)</f>
        <v>0</v>
      </c>
      <c r="I7" s="148">
        <f>SUM(I6:I6)</f>
        <v>0</v>
      </c>
      <c r="J7" s="149"/>
      <c r="K7" s="65"/>
      <c r="L7" s="148">
        <f>SUM(L6:L6)</f>
        <v>0</v>
      </c>
      <c r="M7" s="148">
        <f>SUM(M6:M6)</f>
        <v>0</v>
      </c>
      <c r="N7" s="149"/>
      <c r="O7" s="65"/>
      <c r="P7" s="148">
        <f>SUM(P6:P6)</f>
        <v>0</v>
      </c>
      <c r="Q7" s="148">
        <f>SUM(Q6:Q6)</f>
        <v>0</v>
      </c>
      <c r="R7" s="149"/>
      <c r="S7" s="65"/>
      <c r="T7" s="148">
        <f>SUM(T6:T6)</f>
        <v>0</v>
      </c>
      <c r="U7" s="148">
        <f>SUM(U6:U6)</f>
        <v>0</v>
      </c>
      <c r="V7" s="149"/>
      <c r="W7" s="65"/>
      <c r="X7" s="148">
        <f>SUM(X6:X6)</f>
        <v>0</v>
      </c>
      <c r="Y7" s="148">
        <f>SUM(Y6:Y6)</f>
        <v>0</v>
      </c>
      <c r="Z7" s="149"/>
      <c r="AA7" s="65"/>
      <c r="AB7" s="148">
        <f>SUM(AB6:AB6)</f>
        <v>0</v>
      </c>
      <c r="AC7" s="148">
        <f>SUM(AC6:AC6)</f>
        <v>0</v>
      </c>
      <c r="AD7" s="149"/>
      <c r="AE7" s="65"/>
      <c r="AF7" s="150"/>
      <c r="AG7" s="150"/>
      <c r="AH7" s="148">
        <f>SUM(AH6:AH6)</f>
        <v>0</v>
      </c>
      <c r="AI7" s="149"/>
      <c r="AJ7" s="1"/>
      <c r="AK7" s="150"/>
      <c r="AL7" s="148">
        <f>SUM(AL6:AL6)</f>
        <v>0</v>
      </c>
      <c r="AM7" s="149"/>
      <c r="AN7" s="149"/>
      <c r="AO7" s="150"/>
      <c r="AP7" s="148">
        <f>SUM(AP6:AP6)</f>
        <v>0</v>
      </c>
      <c r="AQ7" s="149"/>
      <c r="AR7" s="149"/>
      <c r="AS7" s="150"/>
      <c r="AT7" s="148">
        <f>SUM(AT6:AT6)</f>
        <v>0</v>
      </c>
      <c r="AU7" s="149"/>
      <c r="AV7" s="149"/>
      <c r="AW7" s="150"/>
      <c r="AX7" s="148">
        <f>SUM(AX6:AX6)</f>
        <v>0</v>
      </c>
      <c r="AY7" s="149"/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36"/>
      <c r="AG8" s="136"/>
      <c r="AH8" s="62"/>
      <c r="AI8" s="139"/>
      <c r="AJ8" s="1"/>
      <c r="AK8" s="292"/>
      <c r="AL8" s="62"/>
      <c r="AM8" s="289"/>
      <c r="AN8" s="289"/>
      <c r="AO8" s="292"/>
      <c r="AP8" s="62"/>
      <c r="AQ8" s="289"/>
      <c r="AR8" s="289"/>
      <c r="AS8" s="292"/>
      <c r="AT8" s="62"/>
      <c r="AU8" s="289"/>
      <c r="AV8" s="289"/>
      <c r="AY8" s="38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1"/>
      <c r="AK9" s="292"/>
      <c r="AL9" s="62"/>
      <c r="AM9" s="289"/>
      <c r="AN9" s="289"/>
      <c r="AO9" s="292"/>
      <c r="AP9" s="62"/>
      <c r="AQ9" s="289"/>
      <c r="AR9" s="289"/>
      <c r="AS9" s="292"/>
      <c r="AT9" s="62"/>
      <c r="AU9" s="289"/>
      <c r="AV9" s="289"/>
      <c r="AY9" s="38"/>
      <c r="AZ9" s="61"/>
    </row>
    <row r="10" spans="1:52" ht="14.25" x14ac:dyDescent="0.3">
      <c r="A10" s="106" t="s">
        <v>221</v>
      </c>
      <c r="B10" s="66" t="s">
        <v>1221</v>
      </c>
      <c r="C10" s="106" t="s">
        <v>1</v>
      </c>
      <c r="D10" s="62">
        <v>18000</v>
      </c>
      <c r="E10" s="62">
        <v>18000</v>
      </c>
      <c r="F10" s="139"/>
      <c r="H10" s="62">
        <v>19000</v>
      </c>
      <c r="I10" s="62">
        <v>19000</v>
      </c>
      <c r="J10" s="139"/>
      <c r="L10" s="62">
        <v>20000</v>
      </c>
      <c r="M10" s="62">
        <v>20000</v>
      </c>
      <c r="N10" s="139"/>
      <c r="P10" s="62">
        <v>21000</v>
      </c>
      <c r="Q10" s="62">
        <v>20000</v>
      </c>
      <c r="R10" s="139"/>
      <c r="T10" s="62">
        <v>20000</v>
      </c>
      <c r="U10" s="62">
        <v>20000</v>
      </c>
      <c r="V10" s="139"/>
      <c r="X10" s="62">
        <v>20000</v>
      </c>
      <c r="Y10" s="62">
        <v>20000</v>
      </c>
      <c r="Z10" s="139"/>
      <c r="AB10" s="62">
        <v>22000</v>
      </c>
      <c r="AC10" s="62">
        <v>21000</v>
      </c>
      <c r="AD10" s="139"/>
      <c r="AF10" s="62">
        <v>22000</v>
      </c>
      <c r="AG10" s="62">
        <v>22000</v>
      </c>
      <c r="AH10" s="62">
        <v>21000</v>
      </c>
      <c r="AI10" s="139"/>
      <c r="AJ10" s="1"/>
      <c r="AK10" s="62">
        <v>21000</v>
      </c>
      <c r="AL10" s="62">
        <v>21000</v>
      </c>
      <c r="AM10" s="289"/>
      <c r="AN10" s="289"/>
      <c r="AO10" s="62">
        <v>22000</v>
      </c>
      <c r="AP10" s="62">
        <v>21000</v>
      </c>
      <c r="AQ10" s="289"/>
      <c r="AR10" s="289"/>
      <c r="AS10" s="62">
        <v>22000</v>
      </c>
      <c r="AT10" s="62"/>
      <c r="AU10" s="289"/>
      <c r="AV10" s="289"/>
      <c r="AW10" s="108">
        <v>22000</v>
      </c>
      <c r="AX10" s="60">
        <f>AW10-AS10</f>
        <v>0</v>
      </c>
      <c r="AY10" s="289">
        <f>(AW10-AS10)/AS10</f>
        <v>0</v>
      </c>
      <c r="AZ10" s="339" t="s">
        <v>1730</v>
      </c>
    </row>
    <row r="11" spans="1:52" s="64" customFormat="1" x14ac:dyDescent="0.25">
      <c r="A11" s="142"/>
      <c r="B11" s="142"/>
      <c r="C11" s="142" t="s">
        <v>168</v>
      </c>
      <c r="D11" s="143">
        <f>SUM(D10:D10)</f>
        <v>18000</v>
      </c>
      <c r="E11" s="143">
        <f>SUM(E10:E10)</f>
        <v>18000</v>
      </c>
      <c r="F11" s="144"/>
      <c r="G11" s="65"/>
      <c r="H11" s="143">
        <f>SUM(H10:H10)</f>
        <v>19000</v>
      </c>
      <c r="I11" s="143">
        <f>SUM(I10:I10)</f>
        <v>19000</v>
      </c>
      <c r="J11" s="144">
        <f>(H11-D11)/H11</f>
        <v>5.2631578947368418E-2</v>
      </c>
      <c r="K11" s="65"/>
      <c r="L11" s="143">
        <f>SUM(L10:L10)</f>
        <v>20000</v>
      </c>
      <c r="M11" s="143">
        <f>SUM(M10:M10)</f>
        <v>20000</v>
      </c>
      <c r="N11" s="144">
        <f>(L11-H11)/L11</f>
        <v>0.05</v>
      </c>
      <c r="O11" s="65"/>
      <c r="P11" s="143">
        <f>SUM(P10:P10)</f>
        <v>21000</v>
      </c>
      <c r="Q11" s="143">
        <f>SUM(Q10:Q10)</f>
        <v>20000</v>
      </c>
      <c r="R11" s="144">
        <f>(P11-L11)/P11</f>
        <v>4.7619047619047616E-2</v>
      </c>
      <c r="S11" s="65"/>
      <c r="T11" s="143">
        <f>SUM(T10:T10)</f>
        <v>20000</v>
      </c>
      <c r="U11" s="143">
        <f>SUM(U10:U10)</f>
        <v>20000</v>
      </c>
      <c r="V11" s="144">
        <f>(T11-P11)/T11</f>
        <v>-0.05</v>
      </c>
      <c r="W11" s="65"/>
      <c r="X11" s="143">
        <f>SUM(X10:X10)</f>
        <v>20000</v>
      </c>
      <c r="Y11" s="143">
        <f>SUM(Y10:Y10)</f>
        <v>20000</v>
      </c>
      <c r="Z11" s="144">
        <f>(X11-T11)/X11</f>
        <v>0</v>
      </c>
      <c r="AA11" s="65"/>
      <c r="AB11" s="143">
        <f>SUM(AB10:AB10)</f>
        <v>22000</v>
      </c>
      <c r="AC11" s="143">
        <f>SUM(AC10:AC10)</f>
        <v>21000</v>
      </c>
      <c r="AD11" s="144">
        <f>(AB11-X11)/AB11</f>
        <v>9.0909090909090912E-2</v>
      </c>
      <c r="AE11" s="65"/>
      <c r="AF11" s="143">
        <f>SUM(AF10:AF10)</f>
        <v>22000</v>
      </c>
      <c r="AG11" s="143">
        <f>SUM(AG10:AG10)</f>
        <v>22000</v>
      </c>
      <c r="AH11" s="143">
        <f>SUM(AH10:AH10)</f>
        <v>21000</v>
      </c>
      <c r="AI11" s="144">
        <f>(AG11-AC11)/AG11</f>
        <v>4.5454545454545456E-2</v>
      </c>
      <c r="AJ11" s="1"/>
      <c r="AK11" s="294">
        <f>SUM(AK10:AK10)</f>
        <v>21000</v>
      </c>
      <c r="AL11" s="294">
        <f>SUM(AL10:AL10)</f>
        <v>21000</v>
      </c>
      <c r="AM11" s="144">
        <f>(AK11-AG11)/AK11</f>
        <v>-4.7619047619047616E-2</v>
      </c>
      <c r="AN11" s="144"/>
      <c r="AO11" s="294">
        <f>SUM(AO10:AO10)</f>
        <v>22000</v>
      </c>
      <c r="AP11" s="294">
        <f>SUM(AP10:AP10)</f>
        <v>21000</v>
      </c>
      <c r="AQ11" s="144">
        <f>(AO11-AK11)/AK11</f>
        <v>4.7619047619047616E-2</v>
      </c>
      <c r="AR11" s="144"/>
      <c r="AS11" s="294">
        <f>SUM(AS10:AS10)</f>
        <v>22000</v>
      </c>
      <c r="AT11" s="294">
        <f>SUM(AT10:AT10)</f>
        <v>0</v>
      </c>
      <c r="AU11" s="144">
        <f>(AS11-AO11)/AO11</f>
        <v>0</v>
      </c>
      <c r="AV11" s="144"/>
      <c r="AW11" s="143">
        <f>SUM(AW10:AW10)</f>
        <v>22000</v>
      </c>
      <c r="AX11" s="143">
        <f>SUM(AX10:AX10)</f>
        <v>0</v>
      </c>
      <c r="AY11" s="144">
        <f>(AW11-AS11)/AS11</f>
        <v>0</v>
      </c>
      <c r="AZ11" s="142"/>
    </row>
    <row r="12" spans="1:52" s="135" customFormat="1" x14ac:dyDescent="0.25">
      <c r="D12" s="62"/>
      <c r="E12" s="62"/>
      <c r="F12" s="139"/>
      <c r="G12" s="290"/>
      <c r="H12" s="62"/>
      <c r="I12" s="62"/>
      <c r="J12" s="139"/>
      <c r="K12" s="290"/>
      <c r="L12" s="62"/>
      <c r="M12" s="62"/>
      <c r="N12" s="289"/>
      <c r="O12" s="290"/>
      <c r="P12" s="62"/>
      <c r="Q12" s="62"/>
      <c r="R12" s="289"/>
      <c r="S12" s="290"/>
      <c r="T12" s="62"/>
      <c r="U12" s="62"/>
      <c r="V12" s="289"/>
      <c r="W12" s="290"/>
      <c r="X12" s="62"/>
      <c r="Y12" s="62"/>
      <c r="Z12" s="289"/>
      <c r="AA12" s="290"/>
      <c r="AB12" s="62"/>
      <c r="AC12" s="62"/>
      <c r="AD12" s="289"/>
      <c r="AE12" s="290"/>
      <c r="AF12" s="62"/>
      <c r="AG12" s="62"/>
      <c r="AH12" s="62"/>
      <c r="AI12" s="289"/>
      <c r="AJ12" s="1"/>
      <c r="AK12" s="62"/>
      <c r="AL12" s="62"/>
      <c r="AM12" s="289"/>
      <c r="AN12" s="289"/>
      <c r="AO12" s="62"/>
      <c r="AP12" s="62"/>
      <c r="AQ12" s="289"/>
      <c r="AR12" s="289"/>
      <c r="AS12" s="62"/>
      <c r="AT12" s="62"/>
      <c r="AU12" s="289"/>
      <c r="AV12" s="289"/>
      <c r="AW12" s="62"/>
      <c r="AX12" s="136"/>
      <c r="AY12" s="289"/>
    </row>
    <row r="13" spans="1:52" s="64" customFormat="1" ht="12.75" x14ac:dyDescent="0.2">
      <c r="A13" s="151"/>
      <c r="B13" s="151"/>
      <c r="C13" s="156" t="s">
        <v>169</v>
      </c>
      <c r="D13" s="153">
        <f>D7+D11</f>
        <v>18000</v>
      </c>
      <c r="E13" s="153">
        <f>E7+E11</f>
        <v>18000</v>
      </c>
      <c r="F13" s="154">
        <v>5.2600000000000001E-2</v>
      </c>
      <c r="G13" s="65"/>
      <c r="H13" s="153">
        <f>H7+H11</f>
        <v>19000</v>
      </c>
      <c r="I13" s="153">
        <f>I7+I11</f>
        <v>19000</v>
      </c>
      <c r="J13" s="154">
        <f>(H13-D13)/H13</f>
        <v>5.2631578947368418E-2</v>
      </c>
      <c r="K13" s="65"/>
      <c r="L13" s="153">
        <f>L7+L11</f>
        <v>20000</v>
      </c>
      <c r="M13" s="153">
        <f>M7+M11</f>
        <v>20000</v>
      </c>
      <c r="N13" s="154">
        <f>(L13-H13)/L13</f>
        <v>0.05</v>
      </c>
      <c r="O13" s="65"/>
      <c r="P13" s="153">
        <f>P7+P11</f>
        <v>21000</v>
      </c>
      <c r="Q13" s="153">
        <f>Q7+Q11</f>
        <v>20000</v>
      </c>
      <c r="R13" s="154">
        <f>(P13-L13)/P13</f>
        <v>4.7619047619047616E-2</v>
      </c>
      <c r="S13" s="65"/>
      <c r="T13" s="153">
        <f>T7+T11</f>
        <v>20000</v>
      </c>
      <c r="U13" s="153">
        <f>U7+U11</f>
        <v>20000</v>
      </c>
      <c r="V13" s="154">
        <f>(T13-P13)/T13</f>
        <v>-0.05</v>
      </c>
      <c r="W13" s="65"/>
      <c r="X13" s="153">
        <f>X7+X11</f>
        <v>20000</v>
      </c>
      <c r="Y13" s="153">
        <f>Y7+Y11</f>
        <v>20000</v>
      </c>
      <c r="Z13" s="154">
        <f>(X13-T13)/X13</f>
        <v>0</v>
      </c>
      <c r="AA13" s="65"/>
      <c r="AB13" s="153">
        <f>AB7+AB11</f>
        <v>22000</v>
      </c>
      <c r="AC13" s="153">
        <f>AC7+AC11</f>
        <v>21000</v>
      </c>
      <c r="AD13" s="154">
        <f>(AB13-X13)/AB13</f>
        <v>9.0909090909090912E-2</v>
      </c>
      <c r="AE13" s="65"/>
      <c r="AF13" s="153">
        <f>AF7+AF11</f>
        <v>22000</v>
      </c>
      <c r="AG13" s="153">
        <f>AG7+AG11</f>
        <v>22000</v>
      </c>
      <c r="AH13" s="153">
        <f>AH7+AH11</f>
        <v>21000</v>
      </c>
      <c r="AI13" s="154">
        <f>(AG13-AC13)/AG13</f>
        <v>4.5454545454545456E-2</v>
      </c>
      <c r="AJ13" s="544"/>
      <c r="AK13" s="295">
        <f>AK7+AK11</f>
        <v>21000</v>
      </c>
      <c r="AL13" s="295">
        <f>AL7+AL11</f>
        <v>21000</v>
      </c>
      <c r="AM13" s="154">
        <f>(AK13-AG13)/AK13</f>
        <v>-4.7619047619047616E-2</v>
      </c>
      <c r="AN13" s="154"/>
      <c r="AO13" s="295">
        <f>AO7+AO11</f>
        <v>22000</v>
      </c>
      <c r="AP13" s="295">
        <f>AP7+AP11</f>
        <v>21000</v>
      </c>
      <c r="AQ13" s="154">
        <f>(AO13-AK13)/AK13</f>
        <v>4.7619047619047616E-2</v>
      </c>
      <c r="AR13" s="154"/>
      <c r="AS13" s="295">
        <f>AS7+AS11</f>
        <v>22000</v>
      </c>
      <c r="AT13" s="295">
        <f>AT7+AT11</f>
        <v>0</v>
      </c>
      <c r="AU13" s="154">
        <f>(AS13-AO13)/AO13</f>
        <v>0</v>
      </c>
      <c r="AV13" s="154"/>
      <c r="AW13" s="153">
        <f>AW7+AW11</f>
        <v>22000</v>
      </c>
      <c r="AX13" s="153">
        <f>AX7+AX11</f>
        <v>0</v>
      </c>
      <c r="AY13" s="154">
        <f>(AW13-AS13)/AS13</f>
        <v>0</v>
      </c>
      <c r="AZ13" s="156"/>
    </row>
    <row r="14" spans="1:52" x14ac:dyDescent="0.25">
      <c r="D14" s="67"/>
      <c r="F14" s="139"/>
      <c r="H14" s="67"/>
      <c r="J14" s="139"/>
      <c r="L14" s="67"/>
      <c r="N14" s="139"/>
      <c r="P14" s="67"/>
      <c r="R14" s="139"/>
      <c r="T14" s="67"/>
      <c r="V14" s="38"/>
      <c r="X14" s="67"/>
      <c r="AB14" s="67"/>
      <c r="AF14" s="67"/>
      <c r="AG14" s="67"/>
      <c r="AK14" s="296"/>
      <c r="AO14" s="296"/>
      <c r="AQ14" s="347"/>
      <c r="AS14" s="296"/>
    </row>
    <row r="15" spans="1:52" s="61" customFormat="1" ht="14.25" thickBot="1" x14ac:dyDescent="0.3">
      <c r="C15" s="61" t="s">
        <v>170</v>
      </c>
      <c r="D15" s="69"/>
      <c r="E15" s="68">
        <f>D13-E13</f>
        <v>0</v>
      </c>
      <c r="F15" s="139"/>
      <c r="G15" s="65"/>
      <c r="H15" s="69"/>
      <c r="I15" s="68">
        <f>H13-I13</f>
        <v>0</v>
      </c>
      <c r="J15" s="139"/>
      <c r="K15" s="65"/>
      <c r="L15" s="69"/>
      <c r="M15" s="68">
        <f>L13-M13</f>
        <v>0</v>
      </c>
      <c r="N15" s="139"/>
      <c r="O15" s="65"/>
      <c r="P15" s="69"/>
      <c r="Q15" s="68">
        <f>P13-Q13</f>
        <v>1000</v>
      </c>
      <c r="R15" s="139"/>
      <c r="S15" s="65"/>
      <c r="T15" s="69"/>
      <c r="U15" s="68">
        <f>T13-U13</f>
        <v>0</v>
      </c>
      <c r="V15" s="38"/>
      <c r="W15" s="65"/>
      <c r="X15" s="69"/>
      <c r="Y15" s="68">
        <f>X13-Y13</f>
        <v>0</v>
      </c>
      <c r="AA15" s="65"/>
      <c r="AB15" s="69"/>
      <c r="AC15" s="68">
        <f>AB13-AC13</f>
        <v>1000</v>
      </c>
      <c r="AE15" s="65"/>
      <c r="AF15" s="69"/>
      <c r="AG15" s="69"/>
      <c r="AH15" s="68">
        <f>AG13-AH13</f>
        <v>1000</v>
      </c>
      <c r="AJ15" s="65"/>
      <c r="AK15" s="69"/>
      <c r="AL15" s="68">
        <f>AK13-AL13</f>
        <v>0</v>
      </c>
      <c r="AO15" s="69"/>
      <c r="AP15" s="68">
        <f>AO13-AP13</f>
        <v>1000</v>
      </c>
      <c r="AS15" s="69"/>
      <c r="AT15" s="68">
        <f>AS13-AT13</f>
        <v>22000</v>
      </c>
      <c r="AW15" s="70"/>
      <c r="AX15" s="70"/>
    </row>
    <row r="16" spans="1:52" ht="14.25" thickTop="1" x14ac:dyDescent="0.25">
      <c r="D16" s="67"/>
      <c r="F16" s="139"/>
      <c r="H16" s="67"/>
      <c r="J16" s="139"/>
      <c r="L16" s="67"/>
      <c r="N16" s="139"/>
      <c r="P16" s="67"/>
      <c r="R16" s="139"/>
      <c r="T16" s="67"/>
      <c r="V16" s="38"/>
      <c r="X16" s="67"/>
      <c r="AB16" s="67"/>
      <c r="AF16" s="67"/>
      <c r="AG16" s="67"/>
      <c r="AK16" s="296"/>
      <c r="AO16" s="296"/>
      <c r="AS16" s="296"/>
    </row>
    <row r="17" spans="4:45" x14ac:dyDescent="0.25">
      <c r="D17" s="67"/>
      <c r="F17" s="139"/>
      <c r="H17" s="67"/>
      <c r="J17" s="139"/>
      <c r="L17" s="67"/>
      <c r="N17" s="139"/>
      <c r="P17" s="67"/>
      <c r="R17" s="139"/>
      <c r="T17" s="67"/>
      <c r="V17" s="38"/>
      <c r="X17" s="67"/>
      <c r="AB17" s="67"/>
      <c r="AF17" s="67"/>
      <c r="AG17" s="67"/>
      <c r="AK17" s="296"/>
      <c r="AO17" s="296"/>
      <c r="AS17" s="296"/>
    </row>
    <row r="18" spans="4:45" x14ac:dyDescent="0.25">
      <c r="D18" s="67"/>
      <c r="F18" s="139"/>
      <c r="H18" s="67"/>
      <c r="J18" s="139"/>
      <c r="L18" s="67"/>
      <c r="N18" s="139"/>
      <c r="P18" s="67"/>
      <c r="R18" s="139"/>
      <c r="T18" s="67"/>
      <c r="V18" s="38"/>
      <c r="X18" s="67"/>
      <c r="AB18" s="67"/>
      <c r="AF18" s="67"/>
      <c r="AG18" s="67"/>
      <c r="AK18" s="296"/>
      <c r="AO18" s="296"/>
      <c r="AS18" s="296"/>
    </row>
    <row r="19" spans="4:45" x14ac:dyDescent="0.25">
      <c r="D19" s="67"/>
      <c r="F19" s="139"/>
      <c r="H19" s="67"/>
      <c r="J19" s="139"/>
      <c r="L19" s="67"/>
      <c r="N19" s="139"/>
      <c r="P19" s="67"/>
      <c r="R19" s="139"/>
      <c r="T19" s="67"/>
      <c r="V19" s="38"/>
      <c r="X19" s="67"/>
      <c r="AB19" s="67"/>
      <c r="AF19" s="67"/>
      <c r="AG19" s="67"/>
      <c r="AK19" s="296"/>
      <c r="AO19" s="296"/>
      <c r="AS19" s="296"/>
    </row>
    <row r="20" spans="4:45" x14ac:dyDescent="0.25">
      <c r="D20" s="67"/>
      <c r="F20" s="139"/>
      <c r="H20" s="67"/>
      <c r="J20" s="139"/>
      <c r="L20" s="67"/>
      <c r="N20" s="139"/>
      <c r="P20" s="67"/>
      <c r="R20" s="139"/>
      <c r="T20" s="67"/>
      <c r="V20" s="38"/>
      <c r="X20" s="67"/>
      <c r="AB20" s="67"/>
      <c r="AF20" s="67"/>
      <c r="AG20" s="67"/>
      <c r="AK20" s="296"/>
      <c r="AO20" s="296"/>
      <c r="AS20" s="296"/>
    </row>
    <row r="21" spans="4:45" x14ac:dyDescent="0.25">
      <c r="D21" s="67"/>
      <c r="F21" s="139"/>
      <c r="H21" s="67"/>
      <c r="J21" s="139"/>
      <c r="L21" s="67"/>
      <c r="N21" s="139"/>
      <c r="P21" s="67"/>
      <c r="R21" s="139"/>
      <c r="T21" s="67"/>
      <c r="V21" s="38"/>
      <c r="X21" s="67"/>
      <c r="AB21" s="67"/>
      <c r="AF21" s="67"/>
      <c r="AG21" s="67"/>
      <c r="AK21" s="296"/>
      <c r="AO21" s="296"/>
      <c r="AS21" s="296"/>
    </row>
    <row r="22" spans="4:45" x14ac:dyDescent="0.25">
      <c r="D22" s="67"/>
      <c r="F22" s="139"/>
      <c r="H22" s="67"/>
      <c r="J22" s="139"/>
      <c r="L22" s="67"/>
      <c r="N22" s="139"/>
      <c r="P22" s="67"/>
      <c r="R22" s="139"/>
      <c r="T22" s="67"/>
      <c r="V22" s="38"/>
      <c r="X22" s="67"/>
      <c r="AB22" s="67"/>
      <c r="AF22" s="67"/>
      <c r="AG22" s="67"/>
      <c r="AK22" s="296"/>
      <c r="AO22" s="296"/>
      <c r="AS22" s="296"/>
    </row>
    <row r="23" spans="4:45" x14ac:dyDescent="0.25">
      <c r="D23" s="67"/>
      <c r="F23" s="139"/>
      <c r="H23" s="67"/>
      <c r="J23" s="139"/>
      <c r="L23" s="67"/>
      <c r="N23" s="139"/>
      <c r="P23" s="67"/>
      <c r="R23" s="139"/>
      <c r="T23" s="67"/>
      <c r="V23" s="38"/>
      <c r="X23" s="67"/>
      <c r="AB23" s="67"/>
      <c r="AF23" s="67"/>
      <c r="AG23" s="67"/>
      <c r="AK23" s="296"/>
      <c r="AO23" s="296"/>
      <c r="AS23" s="296"/>
    </row>
    <row r="24" spans="4:45" x14ac:dyDescent="0.25">
      <c r="D24" s="67"/>
      <c r="F24" s="139"/>
      <c r="H24" s="67"/>
      <c r="J24" s="139"/>
      <c r="L24" s="67"/>
      <c r="N24" s="139"/>
      <c r="P24" s="67"/>
      <c r="R24" s="139"/>
      <c r="T24" s="67"/>
      <c r="V24" s="38"/>
      <c r="X24" s="67"/>
      <c r="AB24" s="67"/>
      <c r="AF24" s="67"/>
      <c r="AG24" s="67"/>
      <c r="AK24" s="296"/>
      <c r="AO24" s="296"/>
      <c r="AS24" s="296"/>
    </row>
    <row r="25" spans="4:45" x14ac:dyDescent="0.25">
      <c r="D25" s="67"/>
      <c r="F25" s="139"/>
      <c r="H25" s="67"/>
      <c r="J25" s="139"/>
      <c r="L25" s="67"/>
      <c r="N25" s="139"/>
      <c r="P25" s="67"/>
      <c r="R25" s="139"/>
      <c r="T25" s="67"/>
      <c r="V25" s="38"/>
      <c r="X25" s="67"/>
      <c r="AB25" s="67"/>
      <c r="AF25" s="67"/>
      <c r="AG25" s="67"/>
      <c r="AK25" s="296"/>
      <c r="AO25" s="296"/>
      <c r="AS25" s="296"/>
    </row>
    <row r="26" spans="4:45" x14ac:dyDescent="0.25">
      <c r="D26" s="67"/>
      <c r="F26" s="139"/>
      <c r="H26" s="67"/>
      <c r="J26" s="139"/>
      <c r="L26" s="67"/>
      <c r="N26" s="139"/>
      <c r="P26" s="67"/>
      <c r="R26" s="139"/>
      <c r="T26" s="67"/>
      <c r="V26" s="38"/>
      <c r="X26" s="67"/>
      <c r="AB26" s="67"/>
      <c r="AF26" s="67"/>
      <c r="AG26" s="67"/>
      <c r="AK26" s="296"/>
      <c r="AO26" s="296"/>
      <c r="AS26" s="296"/>
    </row>
    <row r="27" spans="4:45" x14ac:dyDescent="0.25">
      <c r="D27" s="67"/>
      <c r="F27" s="139"/>
      <c r="H27" s="67"/>
      <c r="J27" s="139"/>
      <c r="L27" s="67"/>
      <c r="N27" s="139"/>
      <c r="P27" s="67"/>
      <c r="R27" s="139"/>
      <c r="T27" s="67"/>
      <c r="V27" s="38"/>
      <c r="X27" s="67"/>
      <c r="AB27" s="67"/>
      <c r="AF27" s="67"/>
      <c r="AG27" s="67"/>
      <c r="AK27" s="296"/>
      <c r="AO27" s="296"/>
      <c r="AS27" s="296"/>
    </row>
    <row r="28" spans="4:45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</row>
    <row r="29" spans="4:45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6"/>
      <c r="AS29" s="296"/>
    </row>
    <row r="30" spans="4:45" x14ac:dyDescent="0.25">
      <c r="D30" s="67"/>
      <c r="F30" s="139"/>
      <c r="H30" s="67"/>
      <c r="J30" s="139"/>
      <c r="L30" s="67"/>
      <c r="N30" s="139"/>
      <c r="P30" s="67"/>
      <c r="R30" s="139"/>
      <c r="T30" s="67"/>
      <c r="V30" s="38"/>
      <c r="X30" s="67"/>
      <c r="AB30" s="67"/>
      <c r="AF30" s="67"/>
      <c r="AG30" s="67"/>
      <c r="AK30" s="296"/>
      <c r="AO30" s="296"/>
      <c r="AS30" s="296"/>
    </row>
    <row r="31" spans="4:45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</row>
    <row r="32" spans="4:45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296" t="s">
        <v>1128</v>
      </c>
      <c r="E125" s="135">
        <v>30.35</v>
      </c>
      <c r="F125" s="135">
        <v>25</v>
      </c>
      <c r="H125" s="296"/>
      <c r="I125" s="287"/>
      <c r="J125" s="28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copies="14" r:id="rId1"/>
  <headerFooter alignWithMargins="0">
    <oddHeader>&amp;C&amp;"-,Bold"Proposed Budget &amp; Analysis Report for FY22</oddHeader>
    <oddFooter>&amp;C&amp;D&amp;T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Z125"/>
  <sheetViews>
    <sheetView zoomScaleNormal="100" workbookViewId="0"/>
  </sheetViews>
  <sheetFormatPr defaultRowHeight="13.5" x14ac:dyDescent="0.25"/>
  <cols>
    <col min="1" max="1" width="13.140625" style="4" bestFit="1" customWidth="1"/>
    <col min="2" max="2" width="4" style="4" bestFit="1" customWidth="1"/>
    <col min="3" max="3" width="32.140625" style="4" customWidth="1"/>
    <col min="4" max="4" width="14.28515625" style="34" customWidth="1"/>
    <col min="5" max="5" width="14.28515625" style="4" customWidth="1"/>
    <col min="6" max="6" width="12.28515625" style="4" customWidth="1"/>
    <col min="7" max="7" width="9.7109375" style="4" customWidth="1"/>
    <col min="8" max="8" width="14.28515625" style="34" customWidth="1"/>
    <col min="9" max="9" width="14.28515625" style="4" customWidth="1"/>
    <col min="10" max="10" width="12.28515625" style="4" customWidth="1"/>
    <col min="11" max="11" width="9.7109375" style="4" customWidth="1"/>
    <col min="12" max="12" width="16" style="34" customWidth="1"/>
    <col min="13" max="13" width="14.28515625" style="4" customWidth="1"/>
    <col min="14" max="14" width="13.28515625" style="4" customWidth="1"/>
    <col min="15" max="15" width="9.7109375" style="4" customWidth="1"/>
    <col min="16" max="16" width="2.42578125" style="4" customWidth="1"/>
    <col min="17" max="17" width="14.5703125" style="34" customWidth="1"/>
    <col min="18" max="18" width="14.28515625" style="4" customWidth="1"/>
    <col min="19" max="19" width="13.28515625" style="4" customWidth="1"/>
    <col min="20" max="20" width="9.7109375" style="4" customWidth="1"/>
    <col min="21" max="21" width="2.28515625" style="4" customWidth="1"/>
    <col min="22" max="22" width="14.7109375" style="34" customWidth="1"/>
    <col min="23" max="23" width="14.28515625" style="34" customWidth="1"/>
    <col min="24" max="24" width="14.28515625" style="4" customWidth="1"/>
    <col min="25" max="25" width="13.5703125" style="4" customWidth="1"/>
    <col min="26" max="26" width="9.7109375" style="4" customWidth="1"/>
    <col min="27" max="27" width="6.140625" style="4" customWidth="1"/>
    <col min="28" max="28" width="16.140625" style="34" customWidth="1"/>
    <col min="29" max="29" width="15.28515625" style="34" customWidth="1"/>
    <col min="30" max="30" width="15.28515625" style="4" customWidth="1"/>
    <col min="31" max="31" width="11.140625" style="4" customWidth="1"/>
    <col min="32" max="32" width="2.28515625" style="434" customWidth="1"/>
    <col min="33" max="33" width="15.28515625" style="34" bestFit="1" customWidth="1"/>
    <col min="34" max="34" width="15.28515625" style="4" customWidth="1"/>
    <col min="35" max="35" width="11.140625" style="4" bestFit="1" customWidth="1"/>
    <col min="36" max="36" width="7.5703125" style="4" customWidth="1"/>
    <col min="37" max="37" width="2.28515625" style="4" customWidth="1"/>
    <col min="38" max="38" width="15.28515625" style="34" bestFit="1" customWidth="1"/>
    <col min="39" max="39" width="15.28515625" style="4" customWidth="1"/>
    <col min="40" max="40" width="11.140625" style="4" bestFit="1" customWidth="1"/>
    <col min="41" max="41" width="2.85546875" style="4" customWidth="1"/>
    <col min="42" max="42" width="15.28515625" style="34" hidden="1" customWidth="1"/>
    <col min="43" max="43" width="14.28515625" style="4" hidden="1" customWidth="1"/>
    <col min="44" max="44" width="11.140625" style="4" hidden="1" customWidth="1"/>
    <col min="45" max="45" width="7.5703125" style="4" hidden="1" customWidth="1"/>
    <col min="46" max="46" width="15" style="4" hidden="1" customWidth="1"/>
    <col min="47" max="47" width="11.140625" style="4" hidden="1" customWidth="1"/>
    <col min="48" max="48" width="9" style="4" hidden="1" customWidth="1"/>
    <col min="49" max="49" width="1.85546875" style="4" hidden="1" customWidth="1"/>
    <col min="50" max="50" width="14.28515625" style="4" hidden="1" customWidth="1"/>
    <col min="51" max="51" width="11.140625" style="4" hidden="1" customWidth="1"/>
    <col min="52" max="52" width="9" style="4" hidden="1" customWidth="1"/>
    <col min="53" max="53" width="0" style="4" hidden="1" customWidth="1"/>
    <col min="54" max="16384" width="9.140625" style="4"/>
  </cols>
  <sheetData>
    <row r="1" spans="1:52" ht="28.5" customHeight="1" x14ac:dyDescent="0.25">
      <c r="A1" s="106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437"/>
      <c r="AF1" s="427"/>
      <c r="AG1" s="460"/>
      <c r="AH1" s="254"/>
      <c r="AI1" s="460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3"/>
      <c r="AX1" s="254"/>
      <c r="AY1" s="254"/>
      <c r="AZ1" s="254"/>
    </row>
    <row r="2" spans="1:52" s="5" customFormat="1" ht="12.75" x14ac:dyDescent="0.2">
      <c r="B2" s="566"/>
      <c r="C2" s="567"/>
      <c r="D2" s="557" t="s">
        <v>1134</v>
      </c>
      <c r="E2" s="558"/>
      <c r="F2" s="558"/>
      <c r="G2" s="559"/>
      <c r="H2" s="557" t="s">
        <v>730</v>
      </c>
      <c r="I2" s="558"/>
      <c r="J2" s="558"/>
      <c r="K2" s="559"/>
      <c r="L2" s="557" t="s">
        <v>818</v>
      </c>
      <c r="M2" s="558"/>
      <c r="N2" s="558"/>
      <c r="O2" s="559"/>
      <c r="Q2" s="557" t="s">
        <v>920</v>
      </c>
      <c r="R2" s="558"/>
      <c r="S2" s="558"/>
      <c r="T2" s="559"/>
      <c r="V2" s="312"/>
      <c r="W2" s="571" t="s">
        <v>979</v>
      </c>
      <c r="X2" s="572"/>
      <c r="Y2" s="572"/>
      <c r="Z2" s="573"/>
      <c r="AB2" s="574" t="s">
        <v>1629</v>
      </c>
      <c r="AC2" s="577"/>
      <c r="AD2" s="575"/>
      <c r="AE2" s="576"/>
      <c r="AF2" s="428"/>
      <c r="AG2" s="574" t="s">
        <v>1455</v>
      </c>
      <c r="AH2" s="575"/>
      <c r="AI2" s="576"/>
      <c r="AL2" s="574" t="s">
        <v>1577</v>
      </c>
      <c r="AM2" s="575"/>
      <c r="AN2" s="576"/>
      <c r="AO2" s="475"/>
      <c r="AP2" s="563" t="s">
        <v>1743</v>
      </c>
      <c r="AQ2" s="564"/>
      <c r="AR2" s="565"/>
      <c r="AT2" s="568" t="s">
        <v>34</v>
      </c>
      <c r="AU2" s="569"/>
      <c r="AV2" s="570"/>
      <c r="AX2" s="560" t="s">
        <v>1133</v>
      </c>
      <c r="AY2" s="561"/>
      <c r="AZ2" s="562"/>
    </row>
    <row r="3" spans="1:52" s="5" customFormat="1" ht="26.25" x14ac:dyDescent="0.25">
      <c r="B3" s="7"/>
      <c r="C3" s="8" t="s">
        <v>35</v>
      </c>
      <c r="D3" s="9" t="s">
        <v>29</v>
      </c>
      <c r="E3" s="10" t="s">
        <v>27</v>
      </c>
      <c r="F3" s="10" t="s">
        <v>36</v>
      </c>
      <c r="G3" s="11" t="s">
        <v>37</v>
      </c>
      <c r="H3" s="9" t="s">
        <v>29</v>
      </c>
      <c r="I3" s="10" t="s">
        <v>27</v>
      </c>
      <c r="J3" s="10" t="s">
        <v>36</v>
      </c>
      <c r="K3" s="11" t="s">
        <v>37</v>
      </c>
      <c r="L3" s="9" t="s">
        <v>29</v>
      </c>
      <c r="M3" s="10" t="s">
        <v>27</v>
      </c>
      <c r="N3" s="10" t="s">
        <v>36</v>
      </c>
      <c r="O3" s="11" t="s">
        <v>37</v>
      </c>
      <c r="Q3" s="9" t="s">
        <v>29</v>
      </c>
      <c r="R3" s="10" t="s">
        <v>27</v>
      </c>
      <c r="S3" s="10" t="s">
        <v>36</v>
      </c>
      <c r="T3" s="11" t="s">
        <v>37</v>
      </c>
      <c r="V3" s="9" t="s">
        <v>29</v>
      </c>
      <c r="W3" s="285" t="s">
        <v>1040</v>
      </c>
      <c r="X3" s="310" t="s">
        <v>27</v>
      </c>
      <c r="Y3" s="10" t="s">
        <v>36</v>
      </c>
      <c r="Z3" s="11" t="s">
        <v>37</v>
      </c>
      <c r="AA3" s="333" t="s">
        <v>1475</v>
      </c>
      <c r="AB3" s="232" t="s">
        <v>29</v>
      </c>
      <c r="AC3" s="310" t="s">
        <v>27</v>
      </c>
      <c r="AD3" s="10" t="s">
        <v>36</v>
      </c>
      <c r="AE3" s="13" t="s">
        <v>1781</v>
      </c>
      <c r="AF3" s="429"/>
      <c r="AG3" s="232" t="s">
        <v>29</v>
      </c>
      <c r="AH3" s="12" t="s">
        <v>38</v>
      </c>
      <c r="AI3" s="13" t="s">
        <v>1781</v>
      </c>
      <c r="AJ3" s="333" t="s">
        <v>1475</v>
      </c>
      <c r="AK3" s="411"/>
      <c r="AL3" s="232" t="s">
        <v>29</v>
      </c>
      <c r="AM3" s="12" t="s">
        <v>38</v>
      </c>
      <c r="AN3" s="13" t="s">
        <v>1781</v>
      </c>
      <c r="AO3" s="476"/>
      <c r="AP3" s="479" t="s">
        <v>29</v>
      </c>
      <c r="AQ3" s="480" t="s">
        <v>38</v>
      </c>
      <c r="AR3" s="481" t="s">
        <v>1781</v>
      </c>
      <c r="AS3" s="333" t="s">
        <v>1475</v>
      </c>
      <c r="AT3" s="14" t="s">
        <v>38</v>
      </c>
      <c r="AU3" s="15" t="s">
        <v>39</v>
      </c>
      <c r="AV3" s="16" t="s">
        <v>40</v>
      </c>
      <c r="AX3" s="314" t="s">
        <v>38</v>
      </c>
      <c r="AY3" s="315" t="s">
        <v>39</v>
      </c>
      <c r="AZ3" s="316" t="s">
        <v>40</v>
      </c>
    </row>
    <row r="4" spans="1:52" ht="19.5" customHeight="1" x14ac:dyDescent="0.3">
      <c r="A4" s="4" t="s">
        <v>854</v>
      </c>
      <c r="B4" s="17" t="s">
        <v>41</v>
      </c>
      <c r="C4" s="22" t="s">
        <v>1457</v>
      </c>
      <c r="D4" s="18">
        <v>100</v>
      </c>
      <c r="E4" s="18">
        <v>37.9</v>
      </c>
      <c r="F4" s="19">
        <v>0</v>
      </c>
      <c r="G4" s="289">
        <v>0</v>
      </c>
      <c r="H4" s="18">
        <v>100</v>
      </c>
      <c r="I4" s="18">
        <v>100</v>
      </c>
      <c r="J4" s="19">
        <v>0</v>
      </c>
      <c r="K4" s="38">
        <v>0</v>
      </c>
      <c r="L4" s="18">
        <v>100</v>
      </c>
      <c r="M4" s="18">
        <v>100</v>
      </c>
      <c r="N4" s="19">
        <v>0</v>
      </c>
      <c r="O4" s="38">
        <v>0</v>
      </c>
      <c r="P4" s="139"/>
      <c r="Q4" s="18">
        <v>100</v>
      </c>
      <c r="R4" s="18">
        <v>100</v>
      </c>
      <c r="S4" s="19">
        <v>0</v>
      </c>
      <c r="T4" s="38">
        <f t="shared" ref="T4:T24" si="0">(Q4-L4)/L4</f>
        <v>0</v>
      </c>
      <c r="U4" s="139"/>
      <c r="V4" s="18">
        <f>'114-Moderator'!AF13</f>
        <v>100</v>
      </c>
      <c r="W4" s="311">
        <f>'114-Moderator'!AG13</f>
        <v>100</v>
      </c>
      <c r="X4" s="18">
        <f>'114-Moderator'!AL13</f>
        <v>100</v>
      </c>
      <c r="Y4" s="19">
        <f>W4-X4</f>
        <v>0</v>
      </c>
      <c r="Z4" s="201">
        <f>(W4-Q4)/Q4</f>
        <v>0</v>
      </c>
      <c r="AA4" s="38"/>
      <c r="AB4" s="20">
        <f>'114-Moderator'!AL13</f>
        <v>100</v>
      </c>
      <c r="AC4" s="20">
        <v>100</v>
      </c>
      <c r="AD4" s="19">
        <f>AB4-AC4</f>
        <v>0</v>
      </c>
      <c r="AE4" s="201">
        <f>(AB4-W4)/W4</f>
        <v>0</v>
      </c>
      <c r="AF4" s="201"/>
      <c r="AG4" s="20">
        <f>'114-Moderator'!AO13</f>
        <v>100</v>
      </c>
      <c r="AH4" s="19">
        <f>AG4-AB4</f>
        <v>0</v>
      </c>
      <c r="AI4" s="201">
        <f>AH4/AB4</f>
        <v>0</v>
      </c>
      <c r="AJ4" s="332">
        <f t="shared" ref="AJ4:AJ24" si="1">AG4/$AG$64</f>
        <v>9.7831298919928739E-6</v>
      </c>
      <c r="AK4" s="332"/>
      <c r="AL4" s="482">
        <v>100</v>
      </c>
      <c r="AM4" s="19">
        <f>AL4-AG4</f>
        <v>0</v>
      </c>
      <c r="AN4" s="201">
        <f>AM4/AG4</f>
        <v>0</v>
      </c>
      <c r="AO4" s="201"/>
      <c r="AP4" s="311">
        <f>'114-Moderator'!AW13</f>
        <v>100</v>
      </c>
      <c r="AQ4" s="18">
        <f>AP4-AL4</f>
        <v>0</v>
      </c>
      <c r="AR4" s="47">
        <f>AQ4/AL4</f>
        <v>0</v>
      </c>
      <c r="AS4" s="332" t="e">
        <f>AP4/$AP$64</f>
        <v>#REF!</v>
      </c>
      <c r="AT4" s="21">
        <f>AP4-L4</f>
        <v>0</v>
      </c>
      <c r="AU4" s="132">
        <f t="shared" ref="AU4:AU35" si="2">AT4/L4</f>
        <v>0</v>
      </c>
      <c r="AV4" s="132">
        <f>AU4/3</f>
        <v>0</v>
      </c>
      <c r="AX4" s="21">
        <f>AP4-D4</f>
        <v>0</v>
      </c>
      <c r="AY4" s="132">
        <f>AX4/$D4</f>
        <v>0</v>
      </c>
      <c r="AZ4" s="317">
        <f>AY4/5</f>
        <v>0</v>
      </c>
    </row>
    <row r="5" spans="1:52" ht="19.5" customHeight="1" x14ac:dyDescent="0.3">
      <c r="A5" s="4" t="s">
        <v>855</v>
      </c>
      <c r="B5" s="17" t="s">
        <v>42</v>
      </c>
      <c r="C5" s="22" t="s">
        <v>7</v>
      </c>
      <c r="D5" s="18">
        <v>169530.81</v>
      </c>
      <c r="E5" s="18">
        <v>170140.77</v>
      </c>
      <c r="F5" s="19">
        <v>-609.95999999999185</v>
      </c>
      <c r="G5" s="289">
        <v>3.7055429721907618E-2</v>
      </c>
      <c r="H5" s="18">
        <v>175922.42</v>
      </c>
      <c r="I5" s="18">
        <v>173429.54</v>
      </c>
      <c r="J5" s="19">
        <v>2492.8800000000047</v>
      </c>
      <c r="K5" s="139">
        <v>3.7055429721907618E-2</v>
      </c>
      <c r="L5" s="18">
        <v>180927.84</v>
      </c>
      <c r="M5" s="18">
        <v>180681.64</v>
      </c>
      <c r="N5" s="19">
        <v>246.19999999998254</v>
      </c>
      <c r="O5" s="139">
        <v>2.8452428064597926E-2</v>
      </c>
      <c r="P5" s="139"/>
      <c r="Q5" s="18">
        <v>186180.5</v>
      </c>
      <c r="R5" s="18">
        <v>184725.27</v>
      </c>
      <c r="S5" s="19">
        <v>1455.2300000000105</v>
      </c>
      <c r="T5" s="139">
        <f t="shared" si="0"/>
        <v>2.9031795217364025E-2</v>
      </c>
      <c r="U5" s="139"/>
      <c r="V5" s="18">
        <f>'122-Selectmen'!AF33</f>
        <v>192062.47</v>
      </c>
      <c r="W5" s="311">
        <f>'122-Selectmen'!AG33</f>
        <v>217633.67</v>
      </c>
      <c r="X5" s="18">
        <f>'122-Selectmen'!AH33</f>
        <v>214422.7</v>
      </c>
      <c r="Y5" s="19">
        <f t="shared" ref="Y5:Y55" si="3">W5-X5</f>
        <v>3210.9700000000012</v>
      </c>
      <c r="Z5" s="201">
        <f t="shared" ref="Z5:Z62" si="4">(W5-Q5)/Q5</f>
        <v>0.16893912090686194</v>
      </c>
      <c r="AA5" s="139"/>
      <c r="AB5" s="20">
        <f>'122-Selectmen'!AK33</f>
        <v>235069.18650000001</v>
      </c>
      <c r="AC5" s="20">
        <f>'122-Selectmen'!AL33</f>
        <v>220793.55999999997</v>
      </c>
      <c r="AD5" s="19">
        <f t="shared" ref="AD5:AD61" si="5">AB5-AC5</f>
        <v>14275.626500000042</v>
      </c>
      <c r="AE5" s="201">
        <f t="shared" ref="AE5:AE63" si="6">(AB5-W5)/W5</f>
        <v>8.0114058178589728E-2</v>
      </c>
      <c r="AF5" s="201"/>
      <c r="AG5" s="20">
        <f>'122-Selectmen'!AO33</f>
        <v>243456.00389999998</v>
      </c>
      <c r="AH5" s="19">
        <f t="shared" ref="AH5:AH64" si="7">AG5-AB5</f>
        <v>8386.8173999999708</v>
      </c>
      <c r="AI5" s="201">
        <f t="shared" ref="AI5:AI64" si="8">AH5/AB5</f>
        <v>3.5678080674346357E-2</v>
      </c>
      <c r="AJ5" s="332">
        <f t="shared" si="1"/>
        <v>2.3817617091392237E-2</v>
      </c>
      <c r="AK5" s="332"/>
      <c r="AL5" s="482">
        <v>251648.54</v>
      </c>
      <c r="AM5" s="19">
        <f t="shared" ref="AM5:AM64" si="9">AL5-AG5</f>
        <v>8192.5361000000266</v>
      </c>
      <c r="AN5" s="201">
        <f t="shared" ref="AN5:AN36" si="10">AM5/AG5</f>
        <v>3.3650992248131728E-2</v>
      </c>
      <c r="AO5" s="201"/>
      <c r="AP5" s="311" t="e">
        <f>'122-Selectmen'!AW33</f>
        <v>#REF!</v>
      </c>
      <c r="AQ5" s="18" t="e">
        <f>AP5-AL5</f>
        <v>#REF!</v>
      </c>
      <c r="AR5" s="47" t="e">
        <f t="shared" ref="AR5:AR64" si="11">AQ5/AL5</f>
        <v>#REF!</v>
      </c>
      <c r="AS5" s="332" t="e">
        <f>AP5/$AP$64</f>
        <v>#REF!</v>
      </c>
      <c r="AT5" s="21" t="e">
        <f t="shared" ref="AT5:AT24" si="12">AP5-L5</f>
        <v>#REF!</v>
      </c>
      <c r="AU5" s="132" t="e">
        <f t="shared" si="2"/>
        <v>#REF!</v>
      </c>
      <c r="AV5" s="132" t="e">
        <f t="shared" ref="AV5:AV59" si="13">AU5/3</f>
        <v>#REF!</v>
      </c>
      <c r="AX5" s="21" t="e">
        <f t="shared" ref="AX5:AX24" si="14">AP5-D5</f>
        <v>#REF!</v>
      </c>
      <c r="AY5" s="132" t="e">
        <f t="shared" ref="AY5:AY59" si="15">AX5/$D5</f>
        <v>#REF!</v>
      </c>
      <c r="AZ5" s="317" t="e">
        <f t="shared" ref="AZ5:AZ59" si="16">AY5/5</f>
        <v>#REF!</v>
      </c>
    </row>
    <row r="6" spans="1:52" ht="19.5" customHeight="1" x14ac:dyDescent="0.3">
      <c r="A6" s="4" t="s">
        <v>856</v>
      </c>
      <c r="B6" s="17" t="s">
        <v>43</v>
      </c>
      <c r="C6" s="22" t="s">
        <v>1458</v>
      </c>
      <c r="D6" s="18">
        <v>326</v>
      </c>
      <c r="E6" s="18">
        <v>383.6</v>
      </c>
      <c r="F6" s="19">
        <v>-57.600000000000023</v>
      </c>
      <c r="G6" s="289">
        <v>0</v>
      </c>
      <c r="H6" s="18">
        <v>350</v>
      </c>
      <c r="I6" s="18">
        <v>853.16</v>
      </c>
      <c r="J6" s="19">
        <v>-503.15999999999997</v>
      </c>
      <c r="K6" s="139">
        <v>0</v>
      </c>
      <c r="L6" s="18">
        <v>550</v>
      </c>
      <c r="M6" s="18">
        <v>180.45</v>
      </c>
      <c r="N6" s="19">
        <v>369.55</v>
      </c>
      <c r="O6" s="139">
        <v>0.5714285714285714</v>
      </c>
      <c r="P6" s="139"/>
      <c r="Q6" s="18">
        <v>550</v>
      </c>
      <c r="R6" s="18">
        <v>384.05</v>
      </c>
      <c r="S6" s="19">
        <v>165.95</v>
      </c>
      <c r="T6" s="139">
        <f t="shared" si="0"/>
        <v>0</v>
      </c>
      <c r="U6" s="139"/>
      <c r="V6" s="18">
        <f>'131-Finance Committee'!AF16</f>
        <v>550</v>
      </c>
      <c r="W6" s="311">
        <f>'131-Finance Committee'!AG16</f>
        <v>550</v>
      </c>
      <c r="X6" s="18">
        <f>'131-Finance Committee'!AH16</f>
        <v>241.56</v>
      </c>
      <c r="Y6" s="19">
        <f t="shared" si="3"/>
        <v>308.44</v>
      </c>
      <c r="Z6" s="201">
        <f t="shared" si="4"/>
        <v>0</v>
      </c>
      <c r="AA6" s="139"/>
      <c r="AB6" s="20">
        <v>550</v>
      </c>
      <c r="AC6" s="20">
        <v>135</v>
      </c>
      <c r="AD6" s="19">
        <f t="shared" si="5"/>
        <v>415</v>
      </c>
      <c r="AE6" s="201">
        <f t="shared" si="6"/>
        <v>0</v>
      </c>
      <c r="AF6" s="201"/>
      <c r="AG6" s="20">
        <f>'131-Finance Committee'!AO16</f>
        <v>450</v>
      </c>
      <c r="AH6" s="19">
        <f t="shared" si="7"/>
        <v>-100</v>
      </c>
      <c r="AI6" s="201">
        <f t="shared" si="8"/>
        <v>-0.18181818181818182</v>
      </c>
      <c r="AJ6" s="332">
        <f t="shared" si="1"/>
        <v>4.4024084513967938E-5</v>
      </c>
      <c r="AK6" s="332"/>
      <c r="AL6" s="482">
        <v>450</v>
      </c>
      <c r="AM6" s="19">
        <f t="shared" si="9"/>
        <v>0</v>
      </c>
      <c r="AN6" s="201">
        <f t="shared" si="10"/>
        <v>0</v>
      </c>
      <c r="AO6" s="201"/>
      <c r="AP6" s="311">
        <f>'131-Finance Committee'!AW16</f>
        <v>450</v>
      </c>
      <c r="AQ6" s="18">
        <f>AP6-AL6</f>
        <v>0</v>
      </c>
      <c r="AR6" s="47">
        <f t="shared" si="11"/>
        <v>0</v>
      </c>
      <c r="AS6" s="332" t="e">
        <f>AP6/$AP$64</f>
        <v>#REF!</v>
      </c>
      <c r="AT6" s="21">
        <f t="shared" si="12"/>
        <v>-100</v>
      </c>
      <c r="AU6" s="132">
        <f t="shared" si="2"/>
        <v>-0.18181818181818182</v>
      </c>
      <c r="AV6" s="132">
        <f t="shared" si="13"/>
        <v>-6.0606060606060608E-2</v>
      </c>
      <c r="AX6" s="21">
        <f t="shared" si="14"/>
        <v>124</v>
      </c>
      <c r="AY6" s="132">
        <f t="shared" si="15"/>
        <v>0.38036809815950923</v>
      </c>
      <c r="AZ6" s="317">
        <f t="shared" si="16"/>
        <v>7.6073619631901845E-2</v>
      </c>
    </row>
    <row r="7" spans="1:52" ht="19.5" customHeight="1" x14ac:dyDescent="0.3">
      <c r="A7" s="4" t="s">
        <v>857</v>
      </c>
      <c r="B7" s="17" t="s">
        <v>44</v>
      </c>
      <c r="C7" s="22" t="s">
        <v>0</v>
      </c>
      <c r="D7" s="18">
        <v>64784.98</v>
      </c>
      <c r="E7" s="18">
        <v>66477.100000000006</v>
      </c>
      <c r="F7" s="19">
        <v>-1692.1200000000026</v>
      </c>
      <c r="G7" s="289">
        <v>5.8537725718250812E-2</v>
      </c>
      <c r="H7" s="18">
        <v>69928.45</v>
      </c>
      <c r="I7" s="18">
        <v>68958.880000000005</v>
      </c>
      <c r="J7" s="19">
        <v>969.56999999999243</v>
      </c>
      <c r="K7" s="139">
        <v>5.8537725718250812E-2</v>
      </c>
      <c r="L7" s="18">
        <v>75088.899999999994</v>
      </c>
      <c r="M7" s="18">
        <v>75144.570000000007</v>
      </c>
      <c r="N7" s="19">
        <v>-55.670000000012806</v>
      </c>
      <c r="O7" s="139">
        <v>7.3796144487687024E-2</v>
      </c>
      <c r="P7" s="139"/>
      <c r="Q7" s="18">
        <v>88058.48</v>
      </c>
      <c r="R7" s="18">
        <v>80766.11</v>
      </c>
      <c r="S7" s="19">
        <v>7292.3699999999953</v>
      </c>
      <c r="T7" s="139">
        <f t="shared" si="0"/>
        <v>0.17272299900517923</v>
      </c>
      <c r="U7" s="139"/>
      <c r="V7" s="18">
        <f>'135-Town Accountant'!AF21</f>
        <v>92981.680000000008</v>
      </c>
      <c r="W7" s="311">
        <f>'135-Town Accountant'!AG21</f>
        <v>99427.33</v>
      </c>
      <c r="X7" s="18">
        <f>'135-Town Accountant'!AH21</f>
        <v>94957.21</v>
      </c>
      <c r="Y7" s="19">
        <f t="shared" si="3"/>
        <v>4470.1199999999953</v>
      </c>
      <c r="Z7" s="201">
        <f t="shared" si="4"/>
        <v>0.12910568067947581</v>
      </c>
      <c r="AA7" s="139"/>
      <c r="AB7" s="20">
        <v>104360.49</v>
      </c>
      <c r="AC7" s="20">
        <v>100286.27</v>
      </c>
      <c r="AD7" s="19">
        <f t="shared" si="5"/>
        <v>4074.2200000000012</v>
      </c>
      <c r="AE7" s="201">
        <f t="shared" si="6"/>
        <v>4.9615734426339354E-2</v>
      </c>
      <c r="AF7" s="201"/>
      <c r="AG7" s="20">
        <f>'135-Town Accountant'!AO21</f>
        <v>109624.016</v>
      </c>
      <c r="AH7" s="19">
        <f t="shared" si="7"/>
        <v>5263.525999999998</v>
      </c>
      <c r="AI7" s="201">
        <f t="shared" si="8"/>
        <v>5.0436003127237117E-2</v>
      </c>
      <c r="AJ7" s="332">
        <f t="shared" si="1"/>
        <v>1.0724659878099053E-2</v>
      </c>
      <c r="AK7" s="332"/>
      <c r="AL7" s="482">
        <v>113425.24</v>
      </c>
      <c r="AM7" s="19">
        <f t="shared" si="9"/>
        <v>3801.224000000002</v>
      </c>
      <c r="AN7" s="201">
        <f t="shared" si="10"/>
        <v>3.4675102579712111E-2</v>
      </c>
      <c r="AO7" s="201"/>
      <c r="AP7" s="311" t="e">
        <f>'135-Town Accountant'!AW21</f>
        <v>#REF!</v>
      </c>
      <c r="AQ7" s="18" t="e">
        <f>AP7-AL7</f>
        <v>#REF!</v>
      </c>
      <c r="AR7" s="47" t="e">
        <f t="shared" si="11"/>
        <v>#REF!</v>
      </c>
      <c r="AS7" s="332" t="e">
        <f t="shared" ref="AS7:AS56" si="17">AP7/$AP$64</f>
        <v>#REF!</v>
      </c>
      <c r="AT7" s="21" t="e">
        <f t="shared" si="12"/>
        <v>#REF!</v>
      </c>
      <c r="AU7" s="132" t="e">
        <f t="shared" si="2"/>
        <v>#REF!</v>
      </c>
      <c r="AV7" s="132" t="e">
        <f t="shared" si="13"/>
        <v>#REF!</v>
      </c>
      <c r="AX7" s="21" t="e">
        <f t="shared" si="14"/>
        <v>#REF!</v>
      </c>
      <c r="AY7" s="132" t="e">
        <f t="shared" si="15"/>
        <v>#REF!</v>
      </c>
      <c r="AZ7" s="317" t="e">
        <f t="shared" si="16"/>
        <v>#REF!</v>
      </c>
    </row>
    <row r="8" spans="1:52" ht="19.5" customHeight="1" x14ac:dyDescent="0.3">
      <c r="A8" s="4" t="s">
        <v>858</v>
      </c>
      <c r="B8" s="17" t="s">
        <v>45</v>
      </c>
      <c r="C8" s="22" t="s">
        <v>1</v>
      </c>
      <c r="D8" s="18">
        <v>21000</v>
      </c>
      <c r="E8" s="18">
        <v>20000</v>
      </c>
      <c r="F8" s="19">
        <v>1000</v>
      </c>
      <c r="G8" s="289">
        <v>5.2631578947368418E-2</v>
      </c>
      <c r="H8" s="18">
        <v>20000</v>
      </c>
      <c r="I8" s="18">
        <v>20000</v>
      </c>
      <c r="J8" s="19">
        <v>0</v>
      </c>
      <c r="K8" s="139">
        <v>5.2631578947368418E-2</v>
      </c>
      <c r="L8" s="18">
        <v>20000</v>
      </c>
      <c r="M8" s="18">
        <v>20000</v>
      </c>
      <c r="N8" s="19">
        <v>0</v>
      </c>
      <c r="O8" s="139">
        <v>0</v>
      </c>
      <c r="P8" s="139"/>
      <c r="Q8" s="18">
        <v>22000</v>
      </c>
      <c r="R8" s="18">
        <v>21000</v>
      </c>
      <c r="S8" s="19">
        <v>1000</v>
      </c>
      <c r="T8" s="139">
        <f t="shared" si="0"/>
        <v>0.1</v>
      </c>
      <c r="U8" s="139"/>
      <c r="V8" s="18">
        <f>'136-Auditing'!AF13</f>
        <v>22000</v>
      </c>
      <c r="W8" s="311">
        <f>'136-Auditing'!AG13</f>
        <v>22000</v>
      </c>
      <c r="X8" s="18">
        <f>'136-Auditing'!AH13</f>
        <v>21000</v>
      </c>
      <c r="Y8" s="19">
        <f t="shared" si="3"/>
        <v>1000</v>
      </c>
      <c r="Z8" s="201">
        <f t="shared" si="4"/>
        <v>0</v>
      </c>
      <c r="AA8" s="139"/>
      <c r="AB8" s="20">
        <v>21000</v>
      </c>
      <c r="AC8" s="20">
        <v>21000</v>
      </c>
      <c r="AD8" s="19">
        <f t="shared" si="5"/>
        <v>0</v>
      </c>
      <c r="AE8" s="201">
        <f t="shared" si="6"/>
        <v>-4.5454545454545456E-2</v>
      </c>
      <c r="AF8" s="201"/>
      <c r="AG8" s="20">
        <f>'136-Auditing'!AO13</f>
        <v>22000</v>
      </c>
      <c r="AH8" s="19">
        <f t="shared" si="7"/>
        <v>1000</v>
      </c>
      <c r="AI8" s="201">
        <f t="shared" si="8"/>
        <v>4.7619047619047616E-2</v>
      </c>
      <c r="AJ8" s="332">
        <f t="shared" si="1"/>
        <v>2.1522885762384324E-3</v>
      </c>
      <c r="AK8" s="332"/>
      <c r="AL8" s="482">
        <v>22000</v>
      </c>
      <c r="AM8" s="19">
        <f t="shared" si="9"/>
        <v>0</v>
      </c>
      <c r="AN8" s="201">
        <f t="shared" si="10"/>
        <v>0</v>
      </c>
      <c r="AO8" s="201"/>
      <c r="AP8" s="311">
        <f>'136-Auditing'!AW13</f>
        <v>22000</v>
      </c>
      <c r="AQ8" s="18">
        <f t="shared" ref="AQ8:AQ59" si="18">AP8-AL8</f>
        <v>0</v>
      </c>
      <c r="AR8" s="47">
        <f t="shared" si="11"/>
        <v>0</v>
      </c>
      <c r="AS8" s="332" t="e">
        <f t="shared" si="17"/>
        <v>#REF!</v>
      </c>
      <c r="AT8" s="21">
        <f t="shared" si="12"/>
        <v>2000</v>
      </c>
      <c r="AU8" s="132">
        <f t="shared" si="2"/>
        <v>0.1</v>
      </c>
      <c r="AV8" s="132">
        <f t="shared" si="13"/>
        <v>3.3333333333333333E-2</v>
      </c>
      <c r="AX8" s="21">
        <f t="shared" si="14"/>
        <v>1000</v>
      </c>
      <c r="AY8" s="132">
        <f t="shared" si="15"/>
        <v>4.7619047619047616E-2</v>
      </c>
      <c r="AZ8" s="317">
        <f t="shared" si="16"/>
        <v>9.5238095238095229E-3</v>
      </c>
    </row>
    <row r="9" spans="1:52" ht="19.5" customHeight="1" x14ac:dyDescent="0.3">
      <c r="A9" s="4" t="s">
        <v>859</v>
      </c>
      <c r="B9" s="17" t="s">
        <v>46</v>
      </c>
      <c r="C9" s="22" t="s">
        <v>8</v>
      </c>
      <c r="D9" s="18">
        <v>98462.67</v>
      </c>
      <c r="E9" s="18">
        <v>96808.53</v>
      </c>
      <c r="F9" s="19">
        <v>1654.1399999999994</v>
      </c>
      <c r="G9" s="289">
        <v>6.0331039656768955E-2</v>
      </c>
      <c r="H9" s="18">
        <v>103257.89</v>
      </c>
      <c r="I9" s="18">
        <v>96464.09</v>
      </c>
      <c r="J9" s="19">
        <v>6793.8000000000029</v>
      </c>
      <c r="K9" s="139">
        <v>6.0331039656768955E-2</v>
      </c>
      <c r="L9" s="18">
        <v>107563.15</v>
      </c>
      <c r="M9" s="18">
        <v>106996.28</v>
      </c>
      <c r="N9" s="19">
        <v>566.86999999999534</v>
      </c>
      <c r="O9" s="139">
        <v>4.169424728705956E-2</v>
      </c>
      <c r="P9" s="139"/>
      <c r="Q9" s="18">
        <v>111738.77</v>
      </c>
      <c r="R9" s="18">
        <v>110533.65</v>
      </c>
      <c r="S9" s="19">
        <v>1205.1200000000099</v>
      </c>
      <c r="T9" s="139">
        <f t="shared" si="0"/>
        <v>3.8820172150034749E-2</v>
      </c>
      <c r="U9" s="139"/>
      <c r="V9" s="18">
        <f>'141-Board of Assessors'!AF28</f>
        <v>112305.21</v>
      </c>
      <c r="W9" s="311">
        <f>'141-Board of Assessors'!AG28</f>
        <v>121021.24000000002</v>
      </c>
      <c r="X9" s="18">
        <f>'141-Board of Assessors'!AH28</f>
        <v>118572.88000000002</v>
      </c>
      <c r="Y9" s="19">
        <f t="shared" si="3"/>
        <v>2448.3600000000006</v>
      </c>
      <c r="Z9" s="201">
        <f t="shared" si="4"/>
        <v>8.307295668280594E-2</v>
      </c>
      <c r="AA9" s="139"/>
      <c r="AB9" s="20">
        <v>127887.26</v>
      </c>
      <c r="AC9" s="20">
        <v>121412.06</v>
      </c>
      <c r="AD9" s="19">
        <f t="shared" si="5"/>
        <v>6475.1999999999971</v>
      </c>
      <c r="AE9" s="201">
        <f t="shared" si="6"/>
        <v>5.6734008013799672E-2</v>
      </c>
      <c r="AF9" s="201"/>
      <c r="AG9" s="20">
        <f>'141-Board of Assessors'!AO28</f>
        <v>134197.60999999999</v>
      </c>
      <c r="AH9" s="19">
        <f t="shared" si="7"/>
        <v>6310.3499999999913</v>
      </c>
      <c r="AI9" s="201">
        <f t="shared" si="8"/>
        <v>4.9343069825719871E-2</v>
      </c>
      <c r="AJ9" s="332">
        <f t="shared" si="1"/>
        <v>1.3128726498250018E-2</v>
      </c>
      <c r="AK9" s="332"/>
      <c r="AL9" s="482">
        <v>140026.34</v>
      </c>
      <c r="AM9" s="19">
        <f t="shared" si="9"/>
        <v>5828.7300000000105</v>
      </c>
      <c r="AN9" s="201">
        <f t="shared" si="10"/>
        <v>4.3433932988821568E-2</v>
      </c>
      <c r="AO9" s="201"/>
      <c r="AP9" s="311" t="e">
        <f>'141-Board of Assessors'!AW28</f>
        <v>#REF!</v>
      </c>
      <c r="AQ9" s="18" t="e">
        <f t="shared" si="18"/>
        <v>#REF!</v>
      </c>
      <c r="AR9" s="47" t="e">
        <f t="shared" si="11"/>
        <v>#REF!</v>
      </c>
      <c r="AS9" s="332" t="e">
        <f t="shared" si="17"/>
        <v>#REF!</v>
      </c>
      <c r="AT9" s="21" t="e">
        <f t="shared" si="12"/>
        <v>#REF!</v>
      </c>
      <c r="AU9" s="132" t="e">
        <f t="shared" si="2"/>
        <v>#REF!</v>
      </c>
      <c r="AV9" s="132" t="e">
        <f t="shared" si="13"/>
        <v>#REF!</v>
      </c>
      <c r="AX9" s="21" t="e">
        <f t="shared" si="14"/>
        <v>#REF!</v>
      </c>
      <c r="AY9" s="132" t="e">
        <f t="shared" si="15"/>
        <v>#REF!</v>
      </c>
      <c r="AZ9" s="317" t="e">
        <f t="shared" si="16"/>
        <v>#REF!</v>
      </c>
    </row>
    <row r="10" spans="1:52" ht="19.5" customHeight="1" x14ac:dyDescent="0.3">
      <c r="A10" s="4" t="s">
        <v>860</v>
      </c>
      <c r="B10" s="17" t="s">
        <v>47</v>
      </c>
      <c r="C10" s="22" t="s">
        <v>2</v>
      </c>
      <c r="D10" s="18">
        <v>79106.789999999994</v>
      </c>
      <c r="E10" s="18">
        <v>77134.11</v>
      </c>
      <c r="F10" s="19">
        <v>1972.679999999993</v>
      </c>
      <c r="G10" s="289">
        <v>1.5645021758506746E-2</v>
      </c>
      <c r="H10" s="18">
        <v>81776.210000000006</v>
      </c>
      <c r="I10" s="18">
        <v>78356.78</v>
      </c>
      <c r="J10" s="19">
        <v>3419.4300000000076</v>
      </c>
      <c r="K10" s="139">
        <v>1.5645021758506746E-2</v>
      </c>
      <c r="L10" s="18">
        <v>87339.98</v>
      </c>
      <c r="M10" s="18">
        <v>84966.5</v>
      </c>
      <c r="N10" s="19">
        <v>2373.4799999999959</v>
      </c>
      <c r="O10" s="139">
        <v>6.8036535319990848E-2</v>
      </c>
      <c r="P10" s="139"/>
      <c r="Q10" s="18">
        <v>96761.51</v>
      </c>
      <c r="R10" s="18">
        <v>95749.75</v>
      </c>
      <c r="S10" s="19">
        <v>1011.7599999999948</v>
      </c>
      <c r="T10" s="139">
        <f t="shared" si="0"/>
        <v>0.10787190471076361</v>
      </c>
      <c r="U10" s="139"/>
      <c r="V10" s="18">
        <f>'145-Treasurer'!AF23</f>
        <v>100765.46</v>
      </c>
      <c r="W10" s="311">
        <f>'145-Treasurer'!AG23</f>
        <v>111180.4</v>
      </c>
      <c r="X10" s="18">
        <f>'145-Treasurer'!AH23</f>
        <v>110186.5</v>
      </c>
      <c r="Y10" s="19">
        <f>W10-X10</f>
        <v>993.89999999999418</v>
      </c>
      <c r="Z10" s="201">
        <f t="shared" si="4"/>
        <v>0.14901472703350743</v>
      </c>
      <c r="AA10" s="139"/>
      <c r="AB10" s="20">
        <v>116632.17</v>
      </c>
      <c r="AC10" s="20">
        <v>115772.06</v>
      </c>
      <c r="AD10" s="19">
        <f t="shared" si="5"/>
        <v>860.11000000000058</v>
      </c>
      <c r="AE10" s="201">
        <f t="shared" si="6"/>
        <v>4.9035351554770484E-2</v>
      </c>
      <c r="AF10" s="201"/>
      <c r="AG10" s="20">
        <f>'145-Treasurer'!AO23</f>
        <v>119984.24</v>
      </c>
      <c r="AH10" s="19">
        <f t="shared" si="7"/>
        <v>3352.070000000007</v>
      </c>
      <c r="AI10" s="201">
        <f t="shared" si="8"/>
        <v>2.8740526734605101E-2</v>
      </c>
      <c r="AJ10" s="332">
        <f t="shared" si="1"/>
        <v>1.1738214049120472E-2</v>
      </c>
      <c r="AK10" s="332"/>
      <c r="AL10" s="482">
        <v>121756.73</v>
      </c>
      <c r="AM10" s="19">
        <f t="shared" si="9"/>
        <v>1772.4899999999907</v>
      </c>
      <c r="AN10" s="201">
        <f t="shared" si="10"/>
        <v>1.477269014663918E-2</v>
      </c>
      <c r="AO10" s="201"/>
      <c r="AP10" s="311" t="e">
        <f>'145-Treasurer'!AW23</f>
        <v>#REF!</v>
      </c>
      <c r="AQ10" s="18" t="e">
        <f t="shared" si="18"/>
        <v>#REF!</v>
      </c>
      <c r="AR10" s="47" t="e">
        <f t="shared" si="11"/>
        <v>#REF!</v>
      </c>
      <c r="AS10" s="332" t="e">
        <f t="shared" si="17"/>
        <v>#REF!</v>
      </c>
      <c r="AT10" s="21" t="e">
        <f t="shared" si="12"/>
        <v>#REF!</v>
      </c>
      <c r="AU10" s="132" t="e">
        <f t="shared" si="2"/>
        <v>#REF!</v>
      </c>
      <c r="AV10" s="132" t="e">
        <f t="shared" si="13"/>
        <v>#REF!</v>
      </c>
      <c r="AX10" s="21" t="e">
        <f t="shared" si="14"/>
        <v>#REF!</v>
      </c>
      <c r="AY10" s="132" t="e">
        <f t="shared" si="15"/>
        <v>#REF!</v>
      </c>
      <c r="AZ10" s="317" t="e">
        <f t="shared" si="16"/>
        <v>#REF!</v>
      </c>
    </row>
    <row r="11" spans="1:52" ht="19.5" customHeight="1" x14ac:dyDescent="0.3">
      <c r="A11" s="4" t="s">
        <v>861</v>
      </c>
      <c r="B11" s="17" t="s">
        <v>48</v>
      </c>
      <c r="C11" s="22" t="s">
        <v>3</v>
      </c>
      <c r="D11" s="18">
        <v>76843.13</v>
      </c>
      <c r="E11" s="18">
        <v>76274.11</v>
      </c>
      <c r="F11" s="19">
        <v>6</v>
      </c>
      <c r="G11" s="289">
        <v>6.0014978332315255E-2</v>
      </c>
      <c r="H11" s="18">
        <v>79826.990000000005</v>
      </c>
      <c r="I11" s="18">
        <v>78404.25</v>
      </c>
      <c r="J11" s="19">
        <v>1422.7400000000052</v>
      </c>
      <c r="K11" s="139">
        <v>6.0014978332315255E-2</v>
      </c>
      <c r="L11" s="18">
        <v>83657.88</v>
      </c>
      <c r="M11" s="18">
        <v>81570.539999999994</v>
      </c>
      <c r="N11" s="19">
        <v>2087.3400000000111</v>
      </c>
      <c r="O11" s="139">
        <v>4.7989909177334623E-2</v>
      </c>
      <c r="P11" s="139"/>
      <c r="Q11" s="18">
        <v>88319.95</v>
      </c>
      <c r="R11" s="18">
        <v>86766.01</v>
      </c>
      <c r="S11" s="19">
        <v>1553.9400000000023</v>
      </c>
      <c r="T11" s="139">
        <f t="shared" si="0"/>
        <v>5.5727804720846284E-2</v>
      </c>
      <c r="U11" s="139"/>
      <c r="V11" s="18">
        <f>'146-Tax Collector'!AF25</f>
        <v>97291.56</v>
      </c>
      <c r="W11" s="311">
        <f>'146-Tax Collector'!AG25</f>
        <v>104201.53</v>
      </c>
      <c r="X11" s="18">
        <f>'146-Tax Collector'!AH25</f>
        <v>102166.69</v>
      </c>
      <c r="Y11" s="19">
        <f t="shared" si="3"/>
        <v>2034.8399999999965</v>
      </c>
      <c r="Z11" s="201">
        <f t="shared" si="4"/>
        <v>0.17981871592997961</v>
      </c>
      <c r="AA11" s="139"/>
      <c r="AB11" s="20">
        <v>109752.32000000001</v>
      </c>
      <c r="AC11" s="20">
        <v>106941.02</v>
      </c>
      <c r="AD11" s="19">
        <f t="shared" si="5"/>
        <v>2811.3000000000029</v>
      </c>
      <c r="AE11" s="201">
        <f t="shared" si="6"/>
        <v>5.3269755252154244E-2</v>
      </c>
      <c r="AF11" s="201"/>
      <c r="AG11" s="20">
        <f>'146-Tax Collector'!AO25</f>
        <v>116015.84000000001</v>
      </c>
      <c r="AH11" s="19">
        <f t="shared" si="7"/>
        <v>6263.5200000000041</v>
      </c>
      <c r="AI11" s="201">
        <f t="shared" si="8"/>
        <v>5.7069590875163313E-2</v>
      </c>
      <c r="AJ11" s="332">
        <f t="shared" si="1"/>
        <v>1.1349980322486627E-2</v>
      </c>
      <c r="AK11" s="332"/>
      <c r="AL11" s="482">
        <v>121549.79</v>
      </c>
      <c r="AM11" s="19">
        <f t="shared" si="9"/>
        <v>5533.9499999999825</v>
      </c>
      <c r="AN11" s="201">
        <f t="shared" si="10"/>
        <v>4.7699952006553435E-2</v>
      </c>
      <c r="AO11" s="201"/>
      <c r="AP11" s="311" t="e">
        <f>'146-Tax Collector'!AW25</f>
        <v>#REF!</v>
      </c>
      <c r="AQ11" s="18" t="e">
        <f t="shared" si="18"/>
        <v>#REF!</v>
      </c>
      <c r="AR11" s="47" t="e">
        <f t="shared" si="11"/>
        <v>#REF!</v>
      </c>
      <c r="AS11" s="332" t="e">
        <f t="shared" si="17"/>
        <v>#REF!</v>
      </c>
      <c r="AT11" s="21" t="e">
        <f t="shared" si="12"/>
        <v>#REF!</v>
      </c>
      <c r="AU11" s="132" t="e">
        <f t="shared" si="2"/>
        <v>#REF!</v>
      </c>
      <c r="AV11" s="132" t="e">
        <f t="shared" si="13"/>
        <v>#REF!</v>
      </c>
      <c r="AX11" s="21" t="e">
        <f t="shared" si="14"/>
        <v>#REF!</v>
      </c>
      <c r="AY11" s="132" t="e">
        <f t="shared" si="15"/>
        <v>#REF!</v>
      </c>
      <c r="AZ11" s="317" t="e">
        <f t="shared" si="16"/>
        <v>#REF!</v>
      </c>
    </row>
    <row r="12" spans="1:52" ht="19.5" customHeight="1" x14ac:dyDescent="0.3">
      <c r="A12" s="4" t="s">
        <v>862</v>
      </c>
      <c r="B12" s="17" t="s">
        <v>49</v>
      </c>
      <c r="C12" s="22" t="s">
        <v>1459</v>
      </c>
      <c r="D12" s="18">
        <v>48230</v>
      </c>
      <c r="E12" s="18">
        <v>61380.34</v>
      </c>
      <c r="F12" s="19">
        <v>-13150.339999999997</v>
      </c>
      <c r="G12" s="289">
        <v>-8.9706415367886913E-2</v>
      </c>
      <c r="H12" s="18">
        <v>55180</v>
      </c>
      <c r="I12" s="18">
        <v>19849.009999999998</v>
      </c>
      <c r="J12" s="19">
        <v>35330.990000000005</v>
      </c>
      <c r="K12" s="139">
        <v>-8.9706415367886913E-2</v>
      </c>
      <c r="L12" s="18">
        <v>55180</v>
      </c>
      <c r="M12" s="18">
        <v>22810.04</v>
      </c>
      <c r="N12" s="19">
        <v>32369.96</v>
      </c>
      <c r="O12" s="139">
        <v>0</v>
      </c>
      <c r="P12" s="139"/>
      <c r="Q12" s="18">
        <v>55180</v>
      </c>
      <c r="R12" s="18">
        <v>77083.990000000005</v>
      </c>
      <c r="S12" s="19">
        <v>-21903.990000000005</v>
      </c>
      <c r="T12" s="139">
        <f t="shared" si="0"/>
        <v>0</v>
      </c>
      <c r="U12" s="139"/>
      <c r="V12" s="18">
        <f>'151-Legal'!AF18</f>
        <v>55180</v>
      </c>
      <c r="W12" s="311">
        <f>'151-Legal'!AG18</f>
        <v>55180</v>
      </c>
      <c r="X12" s="18">
        <f>'151-Legal'!AH18</f>
        <v>23193.53</v>
      </c>
      <c r="Y12" s="19">
        <f t="shared" si="3"/>
        <v>31986.47</v>
      </c>
      <c r="Z12" s="201">
        <f t="shared" si="4"/>
        <v>0</v>
      </c>
      <c r="AA12" s="139"/>
      <c r="AB12" s="20">
        <v>60180</v>
      </c>
      <c r="AC12" s="20">
        <v>44547.3</v>
      </c>
      <c r="AD12" s="19">
        <f t="shared" si="5"/>
        <v>15632.699999999997</v>
      </c>
      <c r="AE12" s="201">
        <f t="shared" si="6"/>
        <v>9.0612540775643347E-2</v>
      </c>
      <c r="AF12" s="201"/>
      <c r="AG12" s="20">
        <f>'151-Legal'!AO18</f>
        <v>55180</v>
      </c>
      <c r="AH12" s="19">
        <f t="shared" si="7"/>
        <v>-5000</v>
      </c>
      <c r="AI12" s="201">
        <f t="shared" si="8"/>
        <v>-8.3084081090063142E-2</v>
      </c>
      <c r="AJ12" s="332">
        <f t="shared" si="1"/>
        <v>5.3983310744016681E-3</v>
      </c>
      <c r="AK12" s="332"/>
      <c r="AL12" s="482">
        <v>55180</v>
      </c>
      <c r="AM12" s="19">
        <f t="shared" si="9"/>
        <v>0</v>
      </c>
      <c r="AN12" s="201">
        <f t="shared" si="10"/>
        <v>0</v>
      </c>
      <c r="AO12" s="201"/>
      <c r="AP12" s="311">
        <f>'151-Legal'!AW18</f>
        <v>55180</v>
      </c>
      <c r="AQ12" s="18">
        <f t="shared" si="18"/>
        <v>0</v>
      </c>
      <c r="AR12" s="47">
        <f t="shared" si="11"/>
        <v>0</v>
      </c>
      <c r="AS12" s="332" t="e">
        <f t="shared" si="17"/>
        <v>#REF!</v>
      </c>
      <c r="AT12" s="21">
        <f t="shared" si="12"/>
        <v>0</v>
      </c>
      <c r="AU12" s="132">
        <f t="shared" si="2"/>
        <v>0</v>
      </c>
      <c r="AV12" s="132">
        <f t="shared" si="13"/>
        <v>0</v>
      </c>
      <c r="AX12" s="21">
        <f t="shared" si="14"/>
        <v>6950</v>
      </c>
      <c r="AY12" s="132">
        <f t="shared" si="15"/>
        <v>0.14410118183703088</v>
      </c>
      <c r="AZ12" s="317">
        <f t="shared" si="16"/>
        <v>2.8820236367406177E-2</v>
      </c>
    </row>
    <row r="13" spans="1:52" ht="19.5" customHeight="1" x14ac:dyDescent="0.3">
      <c r="A13" s="4" t="s">
        <v>863</v>
      </c>
      <c r="B13" s="17" t="s">
        <v>50</v>
      </c>
      <c r="C13" s="22" t="s">
        <v>1460</v>
      </c>
      <c r="D13" s="18">
        <v>3683</v>
      </c>
      <c r="E13" s="18">
        <v>3595.15</v>
      </c>
      <c r="F13" s="19">
        <v>87.849999999999909</v>
      </c>
      <c r="G13" s="289">
        <v>6.0817037754114206E-2</v>
      </c>
      <c r="H13" s="18">
        <v>3848.99</v>
      </c>
      <c r="I13" s="18">
        <v>4329.5600000000004</v>
      </c>
      <c r="J13" s="19">
        <v>-480.57000000000062</v>
      </c>
      <c r="K13" s="139">
        <v>6.0817037754114206E-2</v>
      </c>
      <c r="L13" s="18">
        <v>4101.21</v>
      </c>
      <c r="M13" s="18">
        <v>4012.92</v>
      </c>
      <c r="N13" s="19">
        <v>88.289999999999964</v>
      </c>
      <c r="O13" s="139">
        <v>6.5528879004622065E-2</v>
      </c>
      <c r="P13" s="139"/>
      <c r="Q13" s="18">
        <v>4258.1499999999996</v>
      </c>
      <c r="R13" s="18">
        <v>4162.74</v>
      </c>
      <c r="S13" s="19">
        <v>95.409999999999854</v>
      </c>
      <c r="T13" s="139">
        <f t="shared" si="0"/>
        <v>3.8266755420961036E-2</v>
      </c>
      <c r="U13" s="139"/>
      <c r="V13" s="18">
        <f>'152-Human Resource Board'!AF19</f>
        <v>4460.41</v>
      </c>
      <c r="W13" s="311">
        <f>'152-Human Resource Board'!AG19</f>
        <v>4817.46</v>
      </c>
      <c r="X13" s="18">
        <f>'152-Human Resource Board'!AH19</f>
        <v>5021.6099999999997</v>
      </c>
      <c r="Y13" s="19">
        <f t="shared" si="3"/>
        <v>-204.14999999999964</v>
      </c>
      <c r="Z13" s="201">
        <f t="shared" si="4"/>
        <v>0.13135046910043105</v>
      </c>
      <c r="AA13" s="139"/>
      <c r="AB13" s="20">
        <v>5082.62</v>
      </c>
      <c r="AC13" s="20">
        <v>4723.84</v>
      </c>
      <c r="AD13" s="19">
        <f t="shared" si="5"/>
        <v>358.77999999999975</v>
      </c>
      <c r="AE13" s="201">
        <f t="shared" si="6"/>
        <v>5.5041453379996899E-2</v>
      </c>
      <c r="AF13" s="201"/>
      <c r="AG13" s="20">
        <f>'152-Human Resource Board'!AO19</f>
        <v>5484.0300000000007</v>
      </c>
      <c r="AH13" s="19">
        <f t="shared" si="7"/>
        <v>401.41000000000076</v>
      </c>
      <c r="AI13" s="201">
        <f t="shared" si="8"/>
        <v>7.89769843112412E-2</v>
      </c>
      <c r="AJ13" s="332">
        <f t="shared" si="1"/>
        <v>5.3650977821585689E-4</v>
      </c>
      <c r="AK13" s="332"/>
      <c r="AL13" s="482">
        <v>5734.98</v>
      </c>
      <c r="AM13" s="19">
        <f t="shared" si="9"/>
        <v>250.94999999999891</v>
      </c>
      <c r="AN13" s="201">
        <f t="shared" si="10"/>
        <v>4.5760143544072311E-2</v>
      </c>
      <c r="AO13" s="201"/>
      <c r="AP13" s="311" t="e">
        <f>'152-Human Resource Board'!AW19</f>
        <v>#REF!</v>
      </c>
      <c r="AQ13" s="18" t="e">
        <f t="shared" si="18"/>
        <v>#REF!</v>
      </c>
      <c r="AR13" s="47" t="e">
        <f t="shared" si="11"/>
        <v>#REF!</v>
      </c>
      <c r="AS13" s="332" t="e">
        <f t="shared" si="17"/>
        <v>#REF!</v>
      </c>
      <c r="AT13" s="21" t="e">
        <f t="shared" si="12"/>
        <v>#REF!</v>
      </c>
      <c r="AU13" s="132" t="e">
        <f t="shared" si="2"/>
        <v>#REF!</v>
      </c>
      <c r="AV13" s="132" t="e">
        <f t="shared" si="13"/>
        <v>#REF!</v>
      </c>
      <c r="AX13" s="21" t="e">
        <f t="shared" si="14"/>
        <v>#REF!</v>
      </c>
      <c r="AY13" s="132" t="e">
        <f t="shared" si="15"/>
        <v>#REF!</v>
      </c>
      <c r="AZ13" s="317" t="e">
        <f t="shared" si="16"/>
        <v>#REF!</v>
      </c>
    </row>
    <row r="14" spans="1:52" ht="19.5" customHeight="1" x14ac:dyDescent="0.3">
      <c r="A14" s="4" t="s">
        <v>864</v>
      </c>
      <c r="B14" s="17" t="s">
        <v>51</v>
      </c>
      <c r="C14" s="22" t="s">
        <v>4</v>
      </c>
      <c r="D14" s="18">
        <v>40550.46</v>
      </c>
      <c r="E14" s="18">
        <v>38460.81</v>
      </c>
      <c r="F14" s="19">
        <v>2089.6500000000015</v>
      </c>
      <c r="G14" s="289">
        <v>8.0830847890924623E-2</v>
      </c>
      <c r="H14" s="18">
        <v>42548.92</v>
      </c>
      <c r="I14" s="18">
        <v>41065.79</v>
      </c>
      <c r="J14" s="19">
        <v>1483.1299999999974</v>
      </c>
      <c r="K14" s="139">
        <v>8.0830847890924623E-2</v>
      </c>
      <c r="L14" s="18">
        <v>45197.18</v>
      </c>
      <c r="M14" s="18">
        <v>41813.199999999997</v>
      </c>
      <c r="N14" s="19">
        <v>3383.9800000000032</v>
      </c>
      <c r="O14" s="139">
        <v>6.2240357687104682E-2</v>
      </c>
      <c r="P14" s="139"/>
      <c r="Q14" s="18">
        <v>50343.1</v>
      </c>
      <c r="R14" s="18">
        <v>47820.81</v>
      </c>
      <c r="S14" s="19">
        <v>2522.2900000000009</v>
      </c>
      <c r="T14" s="139">
        <f t="shared" si="0"/>
        <v>0.11385489094673602</v>
      </c>
      <c r="U14" s="139"/>
      <c r="V14" s="18">
        <f>'161-Town Clerk'!AF30</f>
        <v>49568.83</v>
      </c>
      <c r="W14" s="311">
        <f>'161-Town Clerk'!AG30</f>
        <v>53328.79</v>
      </c>
      <c r="X14" s="18">
        <f>'161-Town Clerk'!AH30</f>
        <v>48484.78</v>
      </c>
      <c r="Y14" s="19">
        <f t="shared" si="3"/>
        <v>4844.010000000002</v>
      </c>
      <c r="Z14" s="201">
        <f>(W14-Q14)/Q14</f>
        <v>5.9306836488019259E-2</v>
      </c>
      <c r="AA14" s="139"/>
      <c r="AB14" s="20">
        <v>58230.05</v>
      </c>
      <c r="AC14" s="20">
        <v>56174.94</v>
      </c>
      <c r="AD14" s="19">
        <f t="shared" si="5"/>
        <v>2055.1100000000006</v>
      </c>
      <c r="AE14" s="201">
        <f t="shared" si="6"/>
        <v>9.1906454281074107E-2</v>
      </c>
      <c r="AF14" s="201"/>
      <c r="AG14" s="20">
        <f>'161-Town Clerk'!AO30</f>
        <v>61365.23</v>
      </c>
      <c r="AH14" s="19">
        <f t="shared" si="7"/>
        <v>3135.1800000000003</v>
      </c>
      <c r="AI14" s="201">
        <f t="shared" si="8"/>
        <v>5.3841272676221304E-2</v>
      </c>
      <c r="AJ14" s="332">
        <f t="shared" si="1"/>
        <v>6.0034401594201798E-3</v>
      </c>
      <c r="AK14" s="332"/>
      <c r="AL14" s="482">
        <v>67457.77</v>
      </c>
      <c r="AM14" s="19">
        <f t="shared" si="9"/>
        <v>6092.5400000000009</v>
      </c>
      <c r="AN14" s="201">
        <f t="shared" si="10"/>
        <v>9.9283258614039263E-2</v>
      </c>
      <c r="AO14" s="201"/>
      <c r="AP14" s="311" t="e">
        <f>'161-Town Clerk'!AW30</f>
        <v>#REF!</v>
      </c>
      <c r="AQ14" s="18" t="e">
        <f t="shared" si="18"/>
        <v>#REF!</v>
      </c>
      <c r="AR14" s="47" t="e">
        <f t="shared" si="11"/>
        <v>#REF!</v>
      </c>
      <c r="AS14" s="332" t="e">
        <f t="shared" si="17"/>
        <v>#REF!</v>
      </c>
      <c r="AT14" s="21" t="e">
        <f t="shared" si="12"/>
        <v>#REF!</v>
      </c>
      <c r="AU14" s="132" t="e">
        <f t="shared" si="2"/>
        <v>#REF!</v>
      </c>
      <c r="AV14" s="132" t="e">
        <f t="shared" si="13"/>
        <v>#REF!</v>
      </c>
      <c r="AX14" s="21" t="e">
        <f t="shared" si="14"/>
        <v>#REF!</v>
      </c>
      <c r="AY14" s="132" t="e">
        <f t="shared" si="15"/>
        <v>#REF!</v>
      </c>
      <c r="AZ14" s="317" t="e">
        <f t="shared" si="16"/>
        <v>#REF!</v>
      </c>
    </row>
    <row r="15" spans="1:52" ht="19.5" customHeight="1" x14ac:dyDescent="0.3">
      <c r="A15" s="4" t="s">
        <v>865</v>
      </c>
      <c r="B15" s="17" t="s">
        <v>52</v>
      </c>
      <c r="C15" s="22" t="s">
        <v>9</v>
      </c>
      <c r="D15" s="18">
        <v>33483.93</v>
      </c>
      <c r="E15" s="18">
        <v>32822.33</v>
      </c>
      <c r="F15" s="19">
        <v>661.59999999999854</v>
      </c>
      <c r="G15" s="289">
        <v>5.1469563502498025E-2</v>
      </c>
      <c r="H15" s="18">
        <v>35046.67</v>
      </c>
      <c r="I15" s="18">
        <v>33902.61</v>
      </c>
      <c r="J15" s="19">
        <v>1144.0599999999977</v>
      </c>
      <c r="K15" s="139">
        <v>5.1469563502498025E-2</v>
      </c>
      <c r="L15" s="18">
        <v>36840.15</v>
      </c>
      <c r="M15" s="18">
        <v>35794.019999999997</v>
      </c>
      <c r="N15" s="19">
        <v>1046.1300000000047</v>
      </c>
      <c r="O15" s="139">
        <v>5.1174048775532832E-2</v>
      </c>
      <c r="P15" s="139"/>
      <c r="Q15" s="18">
        <v>38099.480000000003</v>
      </c>
      <c r="R15" s="18">
        <v>36924.33</v>
      </c>
      <c r="S15" s="19">
        <v>1175.1500000000015</v>
      </c>
      <c r="T15" s="139">
        <f t="shared" si="0"/>
        <v>3.4183628459710444E-2</v>
      </c>
      <c r="U15" s="139"/>
      <c r="V15" s="18">
        <f>'171-ConComm'!AJ21</f>
        <v>45478.92</v>
      </c>
      <c r="W15" s="311">
        <f>'171-ConComm'!AF21</f>
        <v>43454.47</v>
      </c>
      <c r="X15" s="18">
        <f>'171-ConComm'!AG21</f>
        <v>42305.19</v>
      </c>
      <c r="Y15" s="19">
        <f t="shared" si="3"/>
        <v>1149.2799999999988</v>
      </c>
      <c r="Z15" s="201">
        <f t="shared" si="4"/>
        <v>0.14055283694160647</v>
      </c>
      <c r="AA15" s="139"/>
      <c r="AB15" s="20">
        <v>45478.92</v>
      </c>
      <c r="AC15" s="20">
        <v>44182.35</v>
      </c>
      <c r="AD15" s="19">
        <f t="shared" si="5"/>
        <v>1296.5699999999997</v>
      </c>
      <c r="AE15" s="201">
        <f t="shared" si="6"/>
        <v>4.6587842401483601E-2</v>
      </c>
      <c r="AF15" s="201"/>
      <c r="AG15" s="20">
        <f>'171-ConComm'!AN21</f>
        <v>46237.020000000004</v>
      </c>
      <c r="AH15" s="19">
        <f t="shared" si="7"/>
        <v>758.10000000000582</v>
      </c>
      <c r="AI15" s="201">
        <f t="shared" si="8"/>
        <v>1.6669261275333844E-2</v>
      </c>
      <c r="AJ15" s="332">
        <f t="shared" si="1"/>
        <v>4.5234277247867246E-3</v>
      </c>
      <c r="AK15" s="332"/>
      <c r="AL15" s="482">
        <v>47238.47</v>
      </c>
      <c r="AM15" s="19">
        <f t="shared" si="9"/>
        <v>1001.4499999999971</v>
      </c>
      <c r="AN15" s="201">
        <f t="shared" si="10"/>
        <v>2.1659051556523257E-2</v>
      </c>
      <c r="AO15" s="201"/>
      <c r="AP15" s="311">
        <f>'171-ConComm'!AV21</f>
        <v>34872.520000000004</v>
      </c>
      <c r="AQ15" s="18">
        <f t="shared" si="18"/>
        <v>-12365.949999999997</v>
      </c>
      <c r="AR15" s="47">
        <f t="shared" si="11"/>
        <v>-0.26177710666751053</v>
      </c>
      <c r="AS15" s="332" t="e">
        <f t="shared" si="17"/>
        <v>#REF!</v>
      </c>
      <c r="AT15" s="21">
        <f t="shared" si="12"/>
        <v>-1967.6299999999974</v>
      </c>
      <c r="AU15" s="132">
        <f t="shared" si="2"/>
        <v>-5.3409934541525955E-2</v>
      </c>
      <c r="AV15" s="132">
        <f t="shared" si="13"/>
        <v>-1.7803311513841985E-2</v>
      </c>
      <c r="AX15" s="21">
        <f t="shared" si="14"/>
        <v>1388.5900000000038</v>
      </c>
      <c r="AY15" s="132">
        <f t="shared" si="15"/>
        <v>4.1470341145737784E-2</v>
      </c>
      <c r="AZ15" s="317">
        <f t="shared" si="16"/>
        <v>8.2940682291475568E-3</v>
      </c>
    </row>
    <row r="16" spans="1:52" ht="19.5" customHeight="1" x14ac:dyDescent="0.3">
      <c r="A16" s="4" t="s">
        <v>866</v>
      </c>
      <c r="B16" s="17" t="s">
        <v>53</v>
      </c>
      <c r="C16" s="22" t="s">
        <v>10</v>
      </c>
      <c r="D16" s="18">
        <v>29965.97</v>
      </c>
      <c r="E16" s="18">
        <v>24732.240000000002</v>
      </c>
      <c r="F16" s="19">
        <v>5233.7299999999996</v>
      </c>
      <c r="G16" s="289">
        <v>-5.5274292652415444E-2</v>
      </c>
      <c r="H16" s="18">
        <v>30427.94</v>
      </c>
      <c r="I16" s="18">
        <v>24889.24</v>
      </c>
      <c r="J16" s="19">
        <v>5538.6999999999971</v>
      </c>
      <c r="K16" s="139">
        <v>-5.5274292652415444E-2</v>
      </c>
      <c r="L16" s="18">
        <v>32193.46</v>
      </c>
      <c r="M16" s="18">
        <v>28339.1</v>
      </c>
      <c r="N16" s="19">
        <v>3854.3600000000006</v>
      </c>
      <c r="O16" s="139">
        <v>5.8022988082663519E-2</v>
      </c>
      <c r="P16" s="139"/>
      <c r="Q16" s="18">
        <v>33278.06</v>
      </c>
      <c r="R16" s="18">
        <v>28952.77</v>
      </c>
      <c r="S16" s="19">
        <v>4325.2899999999972</v>
      </c>
      <c r="T16" s="139">
        <f t="shared" si="0"/>
        <v>3.3690072455709902E-2</v>
      </c>
      <c r="U16" s="139"/>
      <c r="V16" s="18">
        <f>'175-Planning Board'!AF26</f>
        <v>34483.880000000005</v>
      </c>
      <c r="W16" s="311">
        <f>'175-Planning Board'!AG26</f>
        <v>36990.53</v>
      </c>
      <c r="X16" s="18">
        <f>'175-Planning Board'!AH26</f>
        <v>32434.789999999997</v>
      </c>
      <c r="Y16" s="19">
        <f t="shared" si="3"/>
        <v>4555.7400000000016</v>
      </c>
      <c r="Z16" s="201">
        <f t="shared" si="4"/>
        <v>0.11155908727852529</v>
      </c>
      <c r="AA16" s="139"/>
      <c r="AB16" s="20">
        <v>38671.370000000003</v>
      </c>
      <c r="AC16" s="20">
        <v>34061.69</v>
      </c>
      <c r="AD16" s="19">
        <f t="shared" si="5"/>
        <v>4609.68</v>
      </c>
      <c r="AE16" s="201">
        <f t="shared" si="6"/>
        <v>4.5439738224891717E-2</v>
      </c>
      <c r="AF16" s="201"/>
      <c r="AG16" s="20">
        <f>'175-Planning Board'!AO26</f>
        <v>40893.219999999994</v>
      </c>
      <c r="AH16" s="19">
        <f t="shared" si="7"/>
        <v>2221.8499999999913</v>
      </c>
      <c r="AI16" s="201">
        <f t="shared" si="8"/>
        <v>5.745464926636918E-2</v>
      </c>
      <c r="AJ16" s="332">
        <f t="shared" si="1"/>
        <v>4.0006368296184079E-3</v>
      </c>
      <c r="AK16" s="332"/>
      <c r="AL16" s="482">
        <v>42649.919999999998</v>
      </c>
      <c r="AM16" s="19">
        <f t="shared" si="9"/>
        <v>1756.7000000000044</v>
      </c>
      <c r="AN16" s="201">
        <f t="shared" si="10"/>
        <v>4.2958221436218635E-2</v>
      </c>
      <c r="AO16" s="201"/>
      <c r="AP16" s="311">
        <f>'175-Planning Board'!AW26</f>
        <v>33521.629999999997</v>
      </c>
      <c r="AQ16" s="18">
        <f t="shared" si="18"/>
        <v>-9128.2900000000009</v>
      </c>
      <c r="AR16" s="47">
        <f t="shared" si="11"/>
        <v>-0.21402830298392123</v>
      </c>
      <c r="AS16" s="332" t="e">
        <f t="shared" si="17"/>
        <v>#REF!</v>
      </c>
      <c r="AT16" s="21">
        <f t="shared" si="12"/>
        <v>1328.1699999999983</v>
      </c>
      <c r="AU16" s="132">
        <f t="shared" si="2"/>
        <v>4.1255894830813412E-2</v>
      </c>
      <c r="AV16" s="132">
        <f t="shared" si="13"/>
        <v>1.3751964943604471E-2</v>
      </c>
      <c r="AX16" s="21">
        <f t="shared" si="14"/>
        <v>3555.6599999999962</v>
      </c>
      <c r="AY16" s="132">
        <f t="shared" si="15"/>
        <v>0.11865659613221251</v>
      </c>
      <c r="AZ16" s="317">
        <f t="shared" si="16"/>
        <v>2.3731319226442501E-2</v>
      </c>
    </row>
    <row r="17" spans="1:52" ht="19.5" customHeight="1" x14ac:dyDescent="0.3">
      <c r="A17" s="4" t="s">
        <v>867</v>
      </c>
      <c r="B17" s="17" t="s">
        <v>54</v>
      </c>
      <c r="C17" s="22" t="s">
        <v>11</v>
      </c>
      <c r="D17" s="18">
        <v>32451.65</v>
      </c>
      <c r="E17" s="18">
        <v>32596.799999999999</v>
      </c>
      <c r="F17" s="19">
        <v>-145.14999999999782</v>
      </c>
      <c r="G17" s="289">
        <v>6.1305474011396945E-2</v>
      </c>
      <c r="H17" s="18">
        <v>35381.230000000003</v>
      </c>
      <c r="I17" s="18">
        <v>35385.230000000003</v>
      </c>
      <c r="J17" s="19">
        <v>-4</v>
      </c>
      <c r="K17" s="139">
        <v>6.1305474011396945E-2</v>
      </c>
      <c r="L17" s="18">
        <v>37413.83</v>
      </c>
      <c r="M17" s="18">
        <v>36216.53</v>
      </c>
      <c r="N17" s="19">
        <v>1197.3000000000029</v>
      </c>
      <c r="O17" s="139">
        <v>5.7448539804862586E-2</v>
      </c>
      <c r="P17" s="139"/>
      <c r="Q17" s="18">
        <v>38824.07</v>
      </c>
      <c r="R17" s="18">
        <v>38509.129999999997</v>
      </c>
      <c r="S17" s="19">
        <v>314.94000000000233</v>
      </c>
      <c r="T17" s="139">
        <f t="shared" si="0"/>
        <v>3.7693013519332234E-2</v>
      </c>
      <c r="U17" s="139"/>
      <c r="V17" s="18">
        <f>'176-ZBA'!AF19</f>
        <v>40509.07</v>
      </c>
      <c r="W17" s="311">
        <f>'176-ZBA'!AG19</f>
        <v>44891.94</v>
      </c>
      <c r="X17" s="18">
        <f>'176-ZBA'!AH19</f>
        <v>45285.15</v>
      </c>
      <c r="Y17" s="19">
        <f t="shared" si="3"/>
        <v>-393.20999999999913</v>
      </c>
      <c r="Z17" s="201">
        <f t="shared" si="4"/>
        <v>0.15629144497215267</v>
      </c>
      <c r="AA17" s="139"/>
      <c r="AB17" s="20">
        <v>49470.31</v>
      </c>
      <c r="AC17" s="20">
        <v>50276.15</v>
      </c>
      <c r="AD17" s="311">
        <f t="shared" si="5"/>
        <v>-805.84000000000378</v>
      </c>
      <c r="AE17" s="201">
        <f t="shared" si="6"/>
        <v>0.1019864590391949</v>
      </c>
      <c r="AF17" s="201"/>
      <c r="AG17" s="20">
        <f>'176-ZBA'!AO19</f>
        <v>49154.28</v>
      </c>
      <c r="AH17" s="19">
        <f t="shared" si="7"/>
        <v>-316.02999999999884</v>
      </c>
      <c r="AI17" s="201">
        <f t="shared" si="8"/>
        <v>-6.3882761195553223E-3</v>
      </c>
      <c r="AJ17" s="332">
        <f t="shared" si="1"/>
        <v>4.8088270598738748E-3</v>
      </c>
      <c r="AK17" s="332"/>
      <c r="AL17" s="482">
        <v>51889.27</v>
      </c>
      <c r="AM17" s="19">
        <f t="shared" si="9"/>
        <v>2734.989999999998</v>
      </c>
      <c r="AN17" s="201">
        <f t="shared" si="10"/>
        <v>5.5640932997085869E-2</v>
      </c>
      <c r="AO17" s="201"/>
      <c r="AP17" s="311" t="e">
        <f>'176-ZBA'!AW19</f>
        <v>#REF!</v>
      </c>
      <c r="AQ17" s="18" t="e">
        <f t="shared" si="18"/>
        <v>#REF!</v>
      </c>
      <c r="AR17" s="47" t="e">
        <f t="shared" si="11"/>
        <v>#REF!</v>
      </c>
      <c r="AS17" s="332" t="e">
        <f t="shared" si="17"/>
        <v>#REF!</v>
      </c>
      <c r="AT17" s="21" t="e">
        <f t="shared" si="12"/>
        <v>#REF!</v>
      </c>
      <c r="AU17" s="132" t="e">
        <f t="shared" si="2"/>
        <v>#REF!</v>
      </c>
      <c r="AV17" s="132" t="e">
        <f t="shared" si="13"/>
        <v>#REF!</v>
      </c>
      <c r="AX17" s="21" t="e">
        <f t="shared" si="14"/>
        <v>#REF!</v>
      </c>
      <c r="AY17" s="132" t="e">
        <f t="shared" si="15"/>
        <v>#REF!</v>
      </c>
      <c r="AZ17" s="317" t="e">
        <f t="shared" si="16"/>
        <v>#REF!</v>
      </c>
    </row>
    <row r="18" spans="1:52" ht="19.5" customHeight="1" x14ac:dyDescent="0.3">
      <c r="A18" s="4" t="s">
        <v>868</v>
      </c>
      <c r="B18" s="17" t="s">
        <v>55</v>
      </c>
      <c r="C18" s="22" t="s">
        <v>1461</v>
      </c>
      <c r="D18" s="18">
        <v>11109.31</v>
      </c>
      <c r="E18" s="18">
        <v>10136.34</v>
      </c>
      <c r="F18" s="19">
        <v>972.96999999999935</v>
      </c>
      <c r="G18" s="289">
        <v>5.1777601428429652E-2</v>
      </c>
      <c r="H18" s="18">
        <v>11573.89</v>
      </c>
      <c r="I18" s="18">
        <v>11352.74</v>
      </c>
      <c r="J18" s="19">
        <v>221.14999999999964</v>
      </c>
      <c r="K18" s="139">
        <v>5.1777601428429652E-2</v>
      </c>
      <c r="L18" s="18">
        <v>16071.72</v>
      </c>
      <c r="M18" s="18">
        <v>11439.47</v>
      </c>
      <c r="N18" s="19">
        <v>4632.25</v>
      </c>
      <c r="O18" s="139">
        <v>0.38861869259168696</v>
      </c>
      <c r="P18" s="139"/>
      <c r="Q18" s="18">
        <v>16486.490000000002</v>
      </c>
      <c r="R18" s="18">
        <v>11767.34</v>
      </c>
      <c r="S18" s="19">
        <v>4719.1500000000015</v>
      </c>
      <c r="T18" s="139">
        <f t="shared" si="0"/>
        <v>2.5807443136142385E-2</v>
      </c>
      <c r="U18" s="139"/>
      <c r="V18" s="18">
        <f>'179-CPC'!AF19</f>
        <v>14582.08</v>
      </c>
      <c r="W18" s="311">
        <f>'179-CPC'!AG19</f>
        <v>15871.16</v>
      </c>
      <c r="X18" s="18">
        <f>'179-CPC'!AH19</f>
        <v>13318.31</v>
      </c>
      <c r="Y18" s="19">
        <f t="shared" si="3"/>
        <v>2552.8500000000004</v>
      </c>
      <c r="Z18" s="201">
        <f t="shared" si="4"/>
        <v>-3.7323287127824158E-2</v>
      </c>
      <c r="AA18" s="139"/>
      <c r="AB18" s="20">
        <v>16545.97</v>
      </c>
      <c r="AC18" s="20">
        <v>13979.17</v>
      </c>
      <c r="AD18" s="19">
        <f t="shared" si="5"/>
        <v>2566.8000000000011</v>
      </c>
      <c r="AE18" s="201">
        <f t="shared" si="6"/>
        <v>4.2518001204700936E-2</v>
      </c>
      <c r="AF18" s="201"/>
      <c r="AG18" s="20">
        <f>'179-CPC'!AO19</f>
        <v>16030.67</v>
      </c>
      <c r="AH18" s="19">
        <f t="shared" si="7"/>
        <v>-515.30000000000109</v>
      </c>
      <c r="AI18" s="201">
        <f t="shared" si="8"/>
        <v>-3.1143535253599582E-2</v>
      </c>
      <c r="AJ18" s="409">
        <f t="shared" si="1"/>
        <v>1.5683012686567343E-3</v>
      </c>
      <c r="AK18" s="409"/>
      <c r="AL18" s="482">
        <v>16364.49</v>
      </c>
      <c r="AM18" s="19">
        <f t="shared" si="9"/>
        <v>333.81999999999971</v>
      </c>
      <c r="AN18" s="201">
        <f t="shared" si="10"/>
        <v>2.0823833314515219E-2</v>
      </c>
      <c r="AO18" s="201"/>
      <c r="AP18" s="311" t="e">
        <f>'179-CPC'!AW19</f>
        <v>#REF!</v>
      </c>
      <c r="AQ18" s="18" t="e">
        <f t="shared" si="18"/>
        <v>#REF!</v>
      </c>
      <c r="AR18" s="47" t="e">
        <f t="shared" si="11"/>
        <v>#REF!</v>
      </c>
      <c r="AS18" s="336" t="e">
        <f t="shared" si="17"/>
        <v>#REF!</v>
      </c>
      <c r="AT18" s="21" t="e">
        <f t="shared" si="12"/>
        <v>#REF!</v>
      </c>
      <c r="AU18" s="132" t="e">
        <f t="shared" si="2"/>
        <v>#REF!</v>
      </c>
      <c r="AV18" s="132" t="e">
        <f t="shared" si="13"/>
        <v>#REF!</v>
      </c>
      <c r="AX18" s="21" t="e">
        <f t="shared" si="14"/>
        <v>#REF!</v>
      </c>
      <c r="AY18" s="132" t="e">
        <f t="shared" si="15"/>
        <v>#REF!</v>
      </c>
      <c r="AZ18" s="317" t="e">
        <f t="shared" si="16"/>
        <v>#REF!</v>
      </c>
    </row>
    <row r="19" spans="1:52" ht="19.5" customHeight="1" x14ac:dyDescent="0.3">
      <c r="A19" s="4" t="s">
        <v>869</v>
      </c>
      <c r="B19" s="17" t="s">
        <v>56</v>
      </c>
      <c r="C19" s="22" t="s">
        <v>12</v>
      </c>
      <c r="D19" s="18">
        <v>35328.35</v>
      </c>
      <c r="E19" s="18">
        <v>32473.75</v>
      </c>
      <c r="F19" s="19">
        <v>2854.5999999999985</v>
      </c>
      <c r="G19" s="289">
        <v>8.9925774526678215E-2</v>
      </c>
      <c r="H19" s="18">
        <v>37031.360000000001</v>
      </c>
      <c r="I19" s="18">
        <v>32587.97</v>
      </c>
      <c r="J19" s="19">
        <v>4443.3899999999994</v>
      </c>
      <c r="K19" s="139">
        <v>8.9925774526678215E-2</v>
      </c>
      <c r="L19" s="18">
        <v>37757.440000000002</v>
      </c>
      <c r="M19" s="18">
        <v>32551.37</v>
      </c>
      <c r="N19" s="19">
        <v>5206.0700000000033</v>
      </c>
      <c r="O19" s="139">
        <v>1.9607165386310462E-2</v>
      </c>
      <c r="P19" s="139"/>
      <c r="Q19" s="18">
        <v>42374.9</v>
      </c>
      <c r="R19" s="18">
        <v>41412.53</v>
      </c>
      <c r="S19" s="19">
        <v>962.37000000000262</v>
      </c>
      <c r="T19" s="139">
        <f t="shared" si="0"/>
        <v>0.12229271899789813</v>
      </c>
      <c r="U19" s="139"/>
      <c r="V19" s="18">
        <f>'185-Housing'!AF18</f>
        <v>44256.56</v>
      </c>
      <c r="W19" s="311">
        <f>'185-Housing'!AG18</f>
        <v>44272.22</v>
      </c>
      <c r="X19" s="18">
        <f>'185-Housing'!AH18</f>
        <v>42680.06</v>
      </c>
      <c r="Y19" s="19">
        <f t="shared" si="3"/>
        <v>1592.1600000000035</v>
      </c>
      <c r="Z19" s="201">
        <f t="shared" si="4"/>
        <v>4.4774618937153829E-2</v>
      </c>
      <c r="AA19" s="139"/>
      <c r="AB19" s="20">
        <v>41988.18</v>
      </c>
      <c r="AC19" s="20">
        <v>39797.49</v>
      </c>
      <c r="AD19" s="19">
        <f t="shared" si="5"/>
        <v>2190.6900000000023</v>
      </c>
      <c r="AE19" s="201">
        <f t="shared" si="6"/>
        <v>-5.1590816995398033E-2</v>
      </c>
      <c r="AF19" s="201"/>
      <c r="AG19" s="20">
        <f>'185-Housing'!AO18</f>
        <v>47865.51</v>
      </c>
      <c r="AH19" s="19">
        <f t="shared" si="7"/>
        <v>5877.3300000000017</v>
      </c>
      <c r="AI19" s="201">
        <f t="shared" si="8"/>
        <v>0.13997582176698303</v>
      </c>
      <c r="AJ19" s="332">
        <f t="shared" si="1"/>
        <v>4.682745016764839E-3</v>
      </c>
      <c r="AK19" s="332"/>
      <c r="AL19" s="482">
        <v>47825.55</v>
      </c>
      <c r="AM19" s="19">
        <f t="shared" si="9"/>
        <v>-39.959999999999127</v>
      </c>
      <c r="AN19" s="201">
        <f t="shared" si="10"/>
        <v>-8.3483911484488781E-4</v>
      </c>
      <c r="AO19" s="201"/>
      <c r="AP19" s="311" t="e">
        <f>'185-Housing'!AW18</f>
        <v>#REF!</v>
      </c>
      <c r="AQ19" s="18" t="e">
        <f t="shared" si="18"/>
        <v>#REF!</v>
      </c>
      <c r="AR19" s="47" t="e">
        <f t="shared" si="11"/>
        <v>#REF!</v>
      </c>
      <c r="AS19" s="332" t="e">
        <f t="shared" si="17"/>
        <v>#REF!</v>
      </c>
      <c r="AT19" s="21" t="e">
        <f t="shared" si="12"/>
        <v>#REF!</v>
      </c>
      <c r="AU19" s="132" t="e">
        <f t="shared" si="2"/>
        <v>#REF!</v>
      </c>
      <c r="AV19" s="132" t="e">
        <f t="shared" si="13"/>
        <v>#REF!</v>
      </c>
      <c r="AX19" s="21" t="e">
        <f t="shared" si="14"/>
        <v>#REF!</v>
      </c>
      <c r="AY19" s="132" t="e">
        <f t="shared" si="15"/>
        <v>#REF!</v>
      </c>
      <c r="AZ19" s="317" t="e">
        <f t="shared" si="16"/>
        <v>#REF!</v>
      </c>
    </row>
    <row r="20" spans="1:52" ht="19.5" customHeight="1" x14ac:dyDescent="0.3">
      <c r="A20" s="4" t="s">
        <v>870</v>
      </c>
      <c r="B20" s="17" t="s">
        <v>57</v>
      </c>
      <c r="C20" s="22" t="s">
        <v>1462</v>
      </c>
      <c r="D20" s="18">
        <v>155720.09</v>
      </c>
      <c r="E20" s="18">
        <v>152803.91</v>
      </c>
      <c r="F20" s="19">
        <v>2916.179999999993</v>
      </c>
      <c r="G20" s="289">
        <v>2.916208666185912E-2</v>
      </c>
      <c r="H20" s="18">
        <v>156979.82</v>
      </c>
      <c r="I20" s="18">
        <v>148261.01</v>
      </c>
      <c r="J20" s="19">
        <v>8718.8099999999977</v>
      </c>
      <c r="K20" s="139">
        <v>2.916208666185912E-2</v>
      </c>
      <c r="L20" s="18">
        <v>160793.78</v>
      </c>
      <c r="M20" s="18">
        <v>142125.07999999999</v>
      </c>
      <c r="N20" s="19">
        <v>18668.700000000012</v>
      </c>
      <c r="O20" s="139">
        <v>2.4295861722863434E-2</v>
      </c>
      <c r="P20" s="139"/>
      <c r="Q20" s="18">
        <v>165094.76</v>
      </c>
      <c r="R20" s="18">
        <v>148924.71</v>
      </c>
      <c r="S20" s="19">
        <v>16170.050000000017</v>
      </c>
      <c r="T20" s="139">
        <f t="shared" si="0"/>
        <v>2.6748422731277359E-2</v>
      </c>
      <c r="U20" s="139"/>
      <c r="V20" s="18">
        <f>'192-Town Offices'!AF45</f>
        <v>168562.25</v>
      </c>
      <c r="W20" s="311">
        <f>'192-Town Offices'!AG45</f>
        <v>173573.47</v>
      </c>
      <c r="X20" s="18">
        <f>'192-Town Offices'!AH45</f>
        <v>159310.12999999998</v>
      </c>
      <c r="Y20" s="19">
        <f t="shared" si="3"/>
        <v>14263.340000000026</v>
      </c>
      <c r="Z20" s="201">
        <f t="shared" si="4"/>
        <v>5.1356626945640138E-2</v>
      </c>
      <c r="AA20" s="139"/>
      <c r="AB20" s="20">
        <v>185076.31</v>
      </c>
      <c r="AC20" s="20">
        <v>172591.53</v>
      </c>
      <c r="AD20" s="19">
        <f t="shared" si="5"/>
        <v>12484.779999999999</v>
      </c>
      <c r="AE20" s="201">
        <f t="shared" si="6"/>
        <v>6.6270726741822911E-2</v>
      </c>
      <c r="AF20" s="201"/>
      <c r="AG20" s="20">
        <f>'192-Town Offices'!AO45</f>
        <v>204716.71000000002</v>
      </c>
      <c r="AH20" s="19">
        <f t="shared" si="7"/>
        <v>19640.400000000023</v>
      </c>
      <c r="AI20" s="201">
        <f t="shared" si="8"/>
        <v>0.10612055103108563</v>
      </c>
      <c r="AJ20" s="332">
        <f t="shared" si="1"/>
        <v>2.0027701649914367E-2</v>
      </c>
      <c r="AK20" s="332"/>
      <c r="AL20" s="482">
        <v>199563.74</v>
      </c>
      <c r="AM20" s="19">
        <f t="shared" si="9"/>
        <v>-5152.9700000000303</v>
      </c>
      <c r="AN20" s="201">
        <f t="shared" si="10"/>
        <v>-2.5171223199122485E-2</v>
      </c>
      <c r="AO20" s="201"/>
      <c r="AP20" s="311" t="e">
        <f>'192-Town Offices'!AW45</f>
        <v>#REF!</v>
      </c>
      <c r="AQ20" s="18" t="e">
        <f t="shared" si="18"/>
        <v>#REF!</v>
      </c>
      <c r="AR20" s="47" t="e">
        <f t="shared" si="11"/>
        <v>#REF!</v>
      </c>
      <c r="AS20" s="332" t="e">
        <f t="shared" si="17"/>
        <v>#REF!</v>
      </c>
      <c r="AT20" s="21" t="e">
        <f t="shared" si="12"/>
        <v>#REF!</v>
      </c>
      <c r="AU20" s="132" t="e">
        <f t="shared" si="2"/>
        <v>#REF!</v>
      </c>
      <c r="AV20" s="132" t="e">
        <f t="shared" si="13"/>
        <v>#REF!</v>
      </c>
      <c r="AX20" s="21" t="e">
        <f t="shared" si="14"/>
        <v>#REF!</v>
      </c>
      <c r="AY20" s="132" t="e">
        <f t="shared" si="15"/>
        <v>#REF!</v>
      </c>
      <c r="AZ20" s="317" t="e">
        <f t="shared" si="16"/>
        <v>#REF!</v>
      </c>
    </row>
    <row r="21" spans="1:52" ht="19.5" customHeight="1" x14ac:dyDescent="0.3">
      <c r="A21" s="4" t="s">
        <v>871</v>
      </c>
      <c r="B21" s="17" t="s">
        <v>58</v>
      </c>
      <c r="C21" s="22" t="s">
        <v>1463</v>
      </c>
      <c r="D21" s="18">
        <v>19274.240000000002</v>
      </c>
      <c r="E21" s="18">
        <v>19230.73</v>
      </c>
      <c r="F21" s="19">
        <v>43.510000000002037</v>
      </c>
      <c r="G21" s="289">
        <v>5.6338028169014086E-2</v>
      </c>
      <c r="H21" s="18">
        <v>19350</v>
      </c>
      <c r="I21" s="18">
        <v>21146.61</v>
      </c>
      <c r="J21" s="19">
        <v>-1796.6100000000006</v>
      </c>
      <c r="K21" s="139">
        <v>5.6338028169014086E-2</v>
      </c>
      <c r="L21" s="18">
        <v>19350</v>
      </c>
      <c r="M21" s="18">
        <v>16828.919999999998</v>
      </c>
      <c r="N21" s="19">
        <v>2521.0800000000017</v>
      </c>
      <c r="O21" s="139">
        <v>0</v>
      </c>
      <c r="P21" s="139"/>
      <c r="Q21" s="18">
        <v>19950</v>
      </c>
      <c r="R21" s="18">
        <v>18274.88</v>
      </c>
      <c r="S21" s="19">
        <v>1675.119999999999</v>
      </c>
      <c r="T21" s="139">
        <f t="shared" si="0"/>
        <v>3.1007751937984496E-2</v>
      </c>
      <c r="U21" s="139"/>
      <c r="V21" s="18">
        <f>'194-Community Center'!AF31</f>
        <v>20200</v>
      </c>
      <c r="W21" s="311">
        <f>'194-Community Center'!AG31</f>
        <v>20200</v>
      </c>
      <c r="X21" s="18">
        <f>'194-Community Center'!AH31</f>
        <v>18620.07</v>
      </c>
      <c r="Y21" s="19">
        <f t="shared" si="3"/>
        <v>1579.9300000000003</v>
      </c>
      <c r="Z21" s="201">
        <f t="shared" si="4"/>
        <v>1.2531328320802004E-2</v>
      </c>
      <c r="AA21" s="139"/>
      <c r="AB21" s="20">
        <v>21600</v>
      </c>
      <c r="AC21" s="20">
        <v>19966.169999999998</v>
      </c>
      <c r="AD21" s="19">
        <f t="shared" si="5"/>
        <v>1633.8300000000017</v>
      </c>
      <c r="AE21" s="201">
        <f t="shared" si="6"/>
        <v>6.9306930693069313E-2</v>
      </c>
      <c r="AF21" s="201"/>
      <c r="AG21" s="20">
        <f>'194-Community Center'!AO31</f>
        <v>22150</v>
      </c>
      <c r="AH21" s="19">
        <f t="shared" si="7"/>
        <v>550</v>
      </c>
      <c r="AI21" s="201">
        <f t="shared" si="8"/>
        <v>2.5462962962962962E-2</v>
      </c>
      <c r="AJ21" s="332">
        <f t="shared" si="1"/>
        <v>2.1669632710764218E-3</v>
      </c>
      <c r="AK21" s="332"/>
      <c r="AL21" s="482">
        <v>26350</v>
      </c>
      <c r="AM21" s="19">
        <f t="shared" si="9"/>
        <v>4200</v>
      </c>
      <c r="AN21" s="201">
        <f t="shared" si="10"/>
        <v>0.18961625282167044</v>
      </c>
      <c r="AO21" s="201"/>
      <c r="AP21" s="311">
        <f>'194-Community Center'!AW31</f>
        <v>27650</v>
      </c>
      <c r="AQ21" s="18">
        <f t="shared" si="18"/>
        <v>1300</v>
      </c>
      <c r="AR21" s="47">
        <f t="shared" si="11"/>
        <v>4.9335863377609111E-2</v>
      </c>
      <c r="AS21" s="332" t="e">
        <f t="shared" si="17"/>
        <v>#REF!</v>
      </c>
      <c r="AT21" s="21">
        <f t="shared" si="12"/>
        <v>8300</v>
      </c>
      <c r="AU21" s="132">
        <f t="shared" si="2"/>
        <v>0.4289405684754522</v>
      </c>
      <c r="AV21" s="132">
        <f t="shared" si="13"/>
        <v>0.1429801894918174</v>
      </c>
      <c r="AX21" s="21">
        <f t="shared" si="14"/>
        <v>8375.7599999999984</v>
      </c>
      <c r="AY21" s="132">
        <f t="shared" si="15"/>
        <v>0.43455721211316234</v>
      </c>
      <c r="AZ21" s="317">
        <f t="shared" si="16"/>
        <v>8.6911442422632462E-2</v>
      </c>
    </row>
    <row r="22" spans="1:52" ht="19.5" customHeight="1" x14ac:dyDescent="0.3">
      <c r="A22" s="4" t="s">
        <v>872</v>
      </c>
      <c r="B22" s="17" t="s">
        <v>59</v>
      </c>
      <c r="C22" s="22" t="s">
        <v>1464</v>
      </c>
      <c r="D22" s="18">
        <v>32053.15</v>
      </c>
      <c r="E22" s="18">
        <v>21266.43</v>
      </c>
      <c r="F22" s="19">
        <v>10786.720000000001</v>
      </c>
      <c r="G22" s="289">
        <v>-2.7777777777777776E-2</v>
      </c>
      <c r="H22" s="18">
        <v>45000</v>
      </c>
      <c r="I22" s="18">
        <v>30790.28</v>
      </c>
      <c r="J22" s="19">
        <v>14209.720000000001</v>
      </c>
      <c r="K22" s="139">
        <v>-2.7777777777777776E-2</v>
      </c>
      <c r="L22" s="18">
        <v>60000</v>
      </c>
      <c r="M22" s="18">
        <v>29271.63</v>
      </c>
      <c r="N22" s="19">
        <v>30728.37</v>
      </c>
      <c r="O22" s="139">
        <v>0.33333333333333331</v>
      </c>
      <c r="P22" s="139"/>
      <c r="Q22" s="18">
        <v>60000</v>
      </c>
      <c r="R22" s="18">
        <v>32859.29</v>
      </c>
      <c r="S22" s="230">
        <v>27140.71</v>
      </c>
      <c r="T22" s="139">
        <f t="shared" si="0"/>
        <v>0</v>
      </c>
      <c r="U22" s="139"/>
      <c r="V22" s="18">
        <f>'196-Selectmens Maintenance'!AF17</f>
        <v>60000</v>
      </c>
      <c r="W22" s="311">
        <f>'196-Selectmens Maintenance'!AG17</f>
        <v>60000</v>
      </c>
      <c r="X22" s="18">
        <f>'196-Selectmens Maintenance'!AH17</f>
        <v>9805.0300000000007</v>
      </c>
      <c r="Y22" s="19">
        <f t="shared" si="3"/>
        <v>50194.97</v>
      </c>
      <c r="Z22" s="201">
        <f t="shared" si="4"/>
        <v>0</v>
      </c>
      <c r="AA22" s="139"/>
      <c r="AB22" s="20">
        <v>58000</v>
      </c>
      <c r="AC22" s="20">
        <v>57844.9</v>
      </c>
      <c r="AD22" s="19">
        <f t="shared" si="5"/>
        <v>155.09999999999854</v>
      </c>
      <c r="AE22" s="201">
        <f t="shared" si="6"/>
        <v>-3.3333333333333333E-2</v>
      </c>
      <c r="AF22" s="201"/>
      <c r="AG22" s="20">
        <f>'196-Selectmens Maintenance'!AO17</f>
        <v>50000</v>
      </c>
      <c r="AH22" s="19">
        <f t="shared" si="7"/>
        <v>-8000</v>
      </c>
      <c r="AI22" s="201">
        <f t="shared" si="8"/>
        <v>-0.13793103448275862</v>
      </c>
      <c r="AJ22" s="332">
        <f t="shared" si="1"/>
        <v>4.8915649459964376E-3</v>
      </c>
      <c r="AK22" s="332"/>
      <c r="AL22" s="482">
        <v>50000</v>
      </c>
      <c r="AM22" s="19">
        <f t="shared" si="9"/>
        <v>0</v>
      </c>
      <c r="AN22" s="201">
        <f t="shared" si="10"/>
        <v>0</v>
      </c>
      <c r="AO22" s="201"/>
      <c r="AP22" s="311">
        <f>'196-Selectmens Maintenance'!AW17</f>
        <v>50000</v>
      </c>
      <c r="AQ22" s="18">
        <f t="shared" si="18"/>
        <v>0</v>
      </c>
      <c r="AR22" s="47">
        <f t="shared" si="11"/>
        <v>0</v>
      </c>
      <c r="AS22" s="332" t="e">
        <f t="shared" si="17"/>
        <v>#REF!</v>
      </c>
      <c r="AT22" s="21">
        <f t="shared" si="12"/>
        <v>-10000</v>
      </c>
      <c r="AU22" s="132">
        <f t="shared" si="2"/>
        <v>-0.16666666666666666</v>
      </c>
      <c r="AV22" s="132">
        <f t="shared" si="13"/>
        <v>-5.5555555555555552E-2</v>
      </c>
      <c r="AX22" s="21">
        <f t="shared" si="14"/>
        <v>17946.849999999999</v>
      </c>
      <c r="AY22" s="132">
        <f t="shared" si="15"/>
        <v>0.55990908849832222</v>
      </c>
      <c r="AZ22" s="317">
        <f t="shared" si="16"/>
        <v>0.11198181769966445</v>
      </c>
    </row>
    <row r="23" spans="1:52" ht="19.5" customHeight="1" x14ac:dyDescent="0.3">
      <c r="A23" s="4" t="s">
        <v>873</v>
      </c>
      <c r="B23" s="17">
        <v>198</v>
      </c>
      <c r="C23" s="22" t="s">
        <v>1465</v>
      </c>
      <c r="D23" s="18">
        <v>19200</v>
      </c>
      <c r="E23" s="18">
        <v>16091.95</v>
      </c>
      <c r="F23" s="19">
        <v>3108.0499999999993</v>
      </c>
      <c r="G23" s="289">
        <v>1</v>
      </c>
      <c r="H23" s="18">
        <v>20200</v>
      </c>
      <c r="I23" s="18">
        <v>21601.21</v>
      </c>
      <c r="J23" s="19">
        <v>-1401.2099999999991</v>
      </c>
      <c r="K23" s="139">
        <v>1</v>
      </c>
      <c r="L23" s="18">
        <v>20200</v>
      </c>
      <c r="M23" s="18">
        <v>29487.61</v>
      </c>
      <c r="N23" s="19">
        <v>-9287.61</v>
      </c>
      <c r="O23" s="139">
        <v>0</v>
      </c>
      <c r="P23" s="139"/>
      <c r="Q23" s="18">
        <v>20200</v>
      </c>
      <c r="R23" s="18">
        <v>20728.900000000001</v>
      </c>
      <c r="S23" s="19">
        <v>-528.90000000000146</v>
      </c>
      <c r="T23" s="139">
        <f t="shared" si="0"/>
        <v>0</v>
      </c>
      <c r="U23" s="139"/>
      <c r="V23" s="18">
        <f>'198-Town Owned Property'!AG25</f>
        <v>22333</v>
      </c>
      <c r="W23" s="311">
        <f>'198-Town Owned Property'!AG25</f>
        <v>22333</v>
      </c>
      <c r="X23" s="18">
        <f>'198-Town Owned Property'!AH25</f>
        <v>21127.46</v>
      </c>
      <c r="Y23" s="19">
        <f t="shared" si="3"/>
        <v>1205.5400000000009</v>
      </c>
      <c r="Z23" s="201">
        <f t="shared" si="4"/>
        <v>0.10559405940594059</v>
      </c>
      <c r="AA23" s="139"/>
      <c r="AB23" s="20">
        <v>24133</v>
      </c>
      <c r="AC23" s="20">
        <v>28649.8</v>
      </c>
      <c r="AD23" s="311">
        <f t="shared" si="5"/>
        <v>-4516.7999999999993</v>
      </c>
      <c r="AE23" s="201">
        <f t="shared" si="6"/>
        <v>8.0598217883849008E-2</v>
      </c>
      <c r="AF23" s="201"/>
      <c r="AG23" s="20">
        <f>'198-Town Owned Property'!AO25</f>
        <v>32533</v>
      </c>
      <c r="AH23" s="18">
        <f t="shared" si="7"/>
        <v>8400</v>
      </c>
      <c r="AI23" s="201">
        <f t="shared" si="8"/>
        <v>0.34807110595450214</v>
      </c>
      <c r="AJ23" s="332">
        <f t="shared" si="1"/>
        <v>3.1827456477620418E-3</v>
      </c>
      <c r="AK23" s="332"/>
      <c r="AL23" s="482">
        <v>32533</v>
      </c>
      <c r="AM23" s="18">
        <f t="shared" si="9"/>
        <v>0</v>
      </c>
      <c r="AN23" s="201">
        <f t="shared" si="10"/>
        <v>0</v>
      </c>
      <c r="AO23" s="201"/>
      <c r="AP23" s="311">
        <f>'198-Town Owned Property'!AW25</f>
        <v>32900</v>
      </c>
      <c r="AQ23" s="18">
        <f t="shared" si="18"/>
        <v>367</v>
      </c>
      <c r="AR23" s="47">
        <f t="shared" si="11"/>
        <v>1.1280853287431223E-2</v>
      </c>
      <c r="AS23" s="332" t="e">
        <f t="shared" si="17"/>
        <v>#REF!</v>
      </c>
      <c r="AT23" s="21">
        <f t="shared" si="12"/>
        <v>12700</v>
      </c>
      <c r="AU23" s="132">
        <f t="shared" si="2"/>
        <v>0.62871287128712872</v>
      </c>
      <c r="AV23" s="132">
        <f t="shared" si="13"/>
        <v>0.20957095709570958</v>
      </c>
      <c r="AX23" s="21">
        <f t="shared" si="14"/>
        <v>13700</v>
      </c>
      <c r="AY23" s="132">
        <f t="shared" si="15"/>
        <v>0.71354166666666663</v>
      </c>
      <c r="AZ23" s="317">
        <f t="shared" si="16"/>
        <v>0.14270833333333333</v>
      </c>
    </row>
    <row r="24" spans="1:52" ht="19.5" customHeight="1" x14ac:dyDescent="0.3">
      <c r="A24" s="4" t="s">
        <v>874</v>
      </c>
      <c r="B24" s="17" t="s">
        <v>60</v>
      </c>
      <c r="C24" s="22" t="s">
        <v>1466</v>
      </c>
      <c r="D24" s="18">
        <v>68000</v>
      </c>
      <c r="E24" s="18">
        <v>67167.66</v>
      </c>
      <c r="F24" s="19">
        <v>832.33999999999651</v>
      </c>
      <c r="G24" s="289">
        <v>-1.4903129657228018E-3</v>
      </c>
      <c r="H24" s="18">
        <v>68780</v>
      </c>
      <c r="I24" s="18">
        <v>70763.31</v>
      </c>
      <c r="J24" s="19">
        <v>-1983.3099999999977</v>
      </c>
      <c r="K24" s="139">
        <v>-1.4903129657228018E-3</v>
      </c>
      <c r="L24" s="18">
        <v>69466.14</v>
      </c>
      <c r="M24" s="18">
        <v>71055.820000000007</v>
      </c>
      <c r="N24" s="19">
        <v>-1589.6800000000076</v>
      </c>
      <c r="O24" s="139">
        <v>9.9758650770572759E-3</v>
      </c>
      <c r="P24" s="139"/>
      <c r="Q24" s="18">
        <v>70500</v>
      </c>
      <c r="R24" s="18">
        <v>71406.899999999994</v>
      </c>
      <c r="S24" s="19">
        <v>-906.89999999999418</v>
      </c>
      <c r="T24" s="139">
        <f t="shared" si="0"/>
        <v>1.4882934333187372E-2</v>
      </c>
      <c r="U24" s="139"/>
      <c r="V24" s="18">
        <f>'199-Comfort Station'!AF29</f>
        <v>72040</v>
      </c>
      <c r="W24" s="311">
        <f>'199-Comfort Station'!AG29</f>
        <v>72040</v>
      </c>
      <c r="X24" s="18">
        <f>'199-Comfort Station'!AH29</f>
        <v>72716.31</v>
      </c>
      <c r="Y24" s="19">
        <f t="shared" si="3"/>
        <v>-676.30999999999767</v>
      </c>
      <c r="Z24" s="201">
        <f t="shared" si="4"/>
        <v>2.1843971631205675E-2</v>
      </c>
      <c r="AA24" s="139"/>
      <c r="AB24" s="20">
        <v>82800</v>
      </c>
      <c r="AC24" s="20">
        <v>82953.69</v>
      </c>
      <c r="AD24" s="311">
        <f t="shared" si="5"/>
        <v>-153.69000000000233</v>
      </c>
      <c r="AE24" s="201">
        <f t="shared" si="6"/>
        <v>0.14936146585230428</v>
      </c>
      <c r="AF24" s="201"/>
      <c r="AG24" s="20">
        <f>'199-Comfort Station'!AO29</f>
        <v>89300</v>
      </c>
      <c r="AH24" s="18">
        <f t="shared" si="7"/>
        <v>6500</v>
      </c>
      <c r="AI24" s="201">
        <f t="shared" si="8"/>
        <v>7.85024154589372E-2</v>
      </c>
      <c r="AJ24" s="332">
        <f t="shared" si="1"/>
        <v>8.7363349935496368E-3</v>
      </c>
      <c r="AK24" s="332"/>
      <c r="AL24" s="482">
        <v>98700</v>
      </c>
      <c r="AM24" s="18">
        <f t="shared" si="9"/>
        <v>9400</v>
      </c>
      <c r="AN24" s="201">
        <f t="shared" si="10"/>
        <v>0.10526315789473684</v>
      </c>
      <c r="AO24" s="201"/>
      <c r="AP24" s="311">
        <f>'199-Comfort Station'!AW29</f>
        <v>102800</v>
      </c>
      <c r="AQ24" s="18">
        <f t="shared" si="18"/>
        <v>4100</v>
      </c>
      <c r="AR24" s="201">
        <f t="shared" si="11"/>
        <v>4.1540020263424522E-2</v>
      </c>
      <c r="AS24" s="332" t="e">
        <f t="shared" si="17"/>
        <v>#REF!</v>
      </c>
      <c r="AT24" s="21">
        <f t="shared" si="12"/>
        <v>33333.86</v>
      </c>
      <c r="AU24" s="132">
        <f t="shared" si="2"/>
        <v>0.4798576687865484</v>
      </c>
      <c r="AV24" s="132">
        <f t="shared" si="13"/>
        <v>0.1599525562621828</v>
      </c>
      <c r="AX24" s="21">
        <f t="shared" si="14"/>
        <v>34800</v>
      </c>
      <c r="AY24" s="132">
        <f t="shared" si="15"/>
        <v>0.5117647058823529</v>
      </c>
      <c r="AZ24" s="317">
        <f t="shared" si="16"/>
        <v>0.10235294117647058</v>
      </c>
    </row>
    <row r="25" spans="1:52" s="26" customFormat="1" ht="19.5" customHeight="1" x14ac:dyDescent="0.3">
      <c r="B25" s="23"/>
      <c r="C25" s="24" t="s">
        <v>61</v>
      </c>
      <c r="D25" s="25">
        <f>SUM(D4:D24)</f>
        <v>1039204.53</v>
      </c>
      <c r="E25" s="25">
        <f>SUM(E4:E24)</f>
        <v>1020014.5599999999</v>
      </c>
      <c r="F25" s="25">
        <f>D25-E25</f>
        <v>19189.970000000088</v>
      </c>
      <c r="G25" s="110"/>
      <c r="H25" s="25">
        <f>SUM(H4:H24)</f>
        <v>1092510.78</v>
      </c>
      <c r="I25" s="25">
        <f>SUM(I4:I24)</f>
        <v>1012491.27</v>
      </c>
      <c r="J25" s="25">
        <f>H25-I25</f>
        <v>80019.510000000009</v>
      </c>
      <c r="K25" s="110">
        <f>J25/D25</f>
        <v>7.7000732473712377E-2</v>
      </c>
      <c r="L25" s="25">
        <f>SUM(L4:L24)</f>
        <v>1149792.6599999999</v>
      </c>
      <c r="M25" s="25">
        <f>SUM(M4:M24)</f>
        <v>1051385.6900000002</v>
      </c>
      <c r="N25" s="25">
        <f>L25-M25</f>
        <v>98406.969999999739</v>
      </c>
      <c r="O25" s="110">
        <f>N25/H25</f>
        <v>9.0074140961794211E-2</v>
      </c>
      <c r="P25" s="139"/>
      <c r="Q25" s="25">
        <f>SUM(Q4:Q24)</f>
        <v>1208298.22</v>
      </c>
      <c r="R25" s="25">
        <f>SUM(R4:R24)</f>
        <v>1158853.1599999997</v>
      </c>
      <c r="S25" s="25">
        <f>Q25-R25</f>
        <v>49445.060000000289</v>
      </c>
      <c r="T25" s="110">
        <f>(Q25-L25)/L25</f>
        <v>5.0883574087175039E-2</v>
      </c>
      <c r="U25" s="332">
        <f>Q25/Q64</f>
        <v>0.13336255930905153</v>
      </c>
      <c r="V25" s="25">
        <f>SUM(V4:V24)</f>
        <v>1249711.3800000001</v>
      </c>
      <c r="W25" s="25">
        <f>SUM(W4:W24)</f>
        <v>1323067.2100000002</v>
      </c>
      <c r="X25" s="25">
        <f>SUM(X4:X24)</f>
        <v>1195949.9600000002</v>
      </c>
      <c r="Y25" s="25">
        <f t="shared" si="3"/>
        <v>127117.25</v>
      </c>
      <c r="Z25" s="202">
        <f t="shared" si="4"/>
        <v>9.4983993272786768E-2</v>
      </c>
      <c r="AA25" s="332">
        <f>W25/W64</f>
        <v>0.13623676447007713</v>
      </c>
      <c r="AB25" s="25">
        <f>SUM(AB4:AB24)</f>
        <v>1402608.1565</v>
      </c>
      <c r="AC25" s="25">
        <f>SUM(AC4:AC24)</f>
        <v>1336188.99</v>
      </c>
      <c r="AD25" s="25">
        <f t="shared" si="5"/>
        <v>66419.16650000005</v>
      </c>
      <c r="AE25" s="202">
        <f t="shared" si="6"/>
        <v>6.0118598585781467E-2</v>
      </c>
      <c r="AF25" s="430"/>
      <c r="AG25" s="25">
        <f>SUM(AG4:AG24)</f>
        <v>1466737.3798999998</v>
      </c>
      <c r="AH25" s="25">
        <f t="shared" si="7"/>
        <v>64129.223399999784</v>
      </c>
      <c r="AI25" s="202">
        <f t="shared" si="8"/>
        <v>4.5721410575584216E-2</v>
      </c>
      <c r="AJ25" s="334">
        <f>AG25/$AG$64</f>
        <v>0.14349282305002997</v>
      </c>
      <c r="AK25" s="334"/>
      <c r="AL25" s="483">
        <f>SUM(AL4:AL24)</f>
        <v>1512443.83</v>
      </c>
      <c r="AM25" s="25">
        <f t="shared" si="9"/>
        <v>45706.450100000249</v>
      </c>
      <c r="AN25" s="202">
        <f t="shared" si="10"/>
        <v>3.1161986273995725E-2</v>
      </c>
      <c r="AO25" s="202"/>
      <c r="AP25" s="25" t="e">
        <f>SUM(AP4:AP24)</f>
        <v>#REF!</v>
      </c>
      <c r="AQ25" s="25" t="e">
        <f>SUM(AQ4:AQ24)</f>
        <v>#REF!</v>
      </c>
      <c r="AR25" s="202" t="e">
        <f>AQ25/AL25</f>
        <v>#REF!</v>
      </c>
      <c r="AS25" s="334" t="e">
        <f t="shared" si="17"/>
        <v>#REF!</v>
      </c>
      <c r="AT25" s="28" t="e">
        <f>SUM(AT4:AT24)</f>
        <v>#REF!</v>
      </c>
      <c r="AU25" s="133" t="e">
        <f t="shared" si="2"/>
        <v>#REF!</v>
      </c>
      <c r="AV25" s="133" t="e">
        <f>AU25/3</f>
        <v>#REF!</v>
      </c>
      <c r="AX25" s="28" t="e">
        <f>SUM(AX4:AX24)</f>
        <v>#REF!</v>
      </c>
      <c r="AY25" s="133" t="e">
        <f>AX25/D25</f>
        <v>#REF!</v>
      </c>
      <c r="AZ25" s="133" t="e">
        <f>AY25/5</f>
        <v>#REF!</v>
      </c>
    </row>
    <row r="26" spans="1:52" ht="19.5" customHeight="1" x14ac:dyDescent="0.3">
      <c r="A26" s="4" t="s">
        <v>828</v>
      </c>
      <c r="B26" s="17" t="s">
        <v>62</v>
      </c>
      <c r="C26" s="22" t="s">
        <v>13</v>
      </c>
      <c r="D26" s="18">
        <v>627934.02</v>
      </c>
      <c r="E26" s="18">
        <v>619600.81999999995</v>
      </c>
      <c r="F26" s="19">
        <v>8333.2000000000698</v>
      </c>
      <c r="G26" s="289">
        <v>7.2681663287676626E-2</v>
      </c>
      <c r="H26" s="18">
        <v>648070.05000000005</v>
      </c>
      <c r="I26" s="18">
        <v>614744.54</v>
      </c>
      <c r="J26" s="19">
        <v>33325.510000000009</v>
      </c>
      <c r="K26" s="139">
        <v>7.2681663287676626E-2</v>
      </c>
      <c r="L26" s="18">
        <v>658942.34</v>
      </c>
      <c r="M26" s="18">
        <v>651912.36</v>
      </c>
      <c r="N26" s="19">
        <v>7029.9799999999814</v>
      </c>
      <c r="O26" s="139">
        <v>1.6776411747464522E-2</v>
      </c>
      <c r="P26" s="139"/>
      <c r="Q26" s="18">
        <v>675518.39</v>
      </c>
      <c r="R26" s="18">
        <v>648056.02</v>
      </c>
      <c r="S26" s="19">
        <v>27462.369999999995</v>
      </c>
      <c r="T26" s="139">
        <f t="shared" ref="T26:T40" si="19">(Q26-L26)/L26</f>
        <v>2.5155539405769627E-2</v>
      </c>
      <c r="U26" s="139"/>
      <c r="V26" s="18">
        <f>'210-Police Dept'!AF55</f>
        <v>707109.91</v>
      </c>
      <c r="W26" s="311">
        <f>'210-Police Dept'!AG55</f>
        <v>714293.06</v>
      </c>
      <c r="X26" s="18">
        <f>'210-Police Dept'!AH55</f>
        <v>669520.52000000025</v>
      </c>
      <c r="Y26" s="19">
        <f t="shared" si="3"/>
        <v>44772.539999999804</v>
      </c>
      <c r="Z26" s="201">
        <f t="shared" si="4"/>
        <v>5.7399873303227232E-2</v>
      </c>
      <c r="AA26" s="139"/>
      <c r="AB26" s="20">
        <v>732510.36</v>
      </c>
      <c r="AC26" s="20">
        <v>688584.3</v>
      </c>
      <c r="AD26" s="19">
        <f t="shared" si="5"/>
        <v>43926.059999999939</v>
      </c>
      <c r="AE26" s="201">
        <f t="shared" si="6"/>
        <v>2.5503957717298735E-2</v>
      </c>
      <c r="AF26" s="201"/>
      <c r="AG26" s="20">
        <f>'210-Police Dept'!AO55</f>
        <v>806071.04</v>
      </c>
      <c r="AH26" s="19">
        <f t="shared" si="7"/>
        <v>73560.680000000051</v>
      </c>
      <c r="AI26" s="201">
        <f t="shared" si="8"/>
        <v>0.1004227162056794</v>
      </c>
      <c r="AJ26" s="332">
        <f>AG26/$AG$64</f>
        <v>7.8858976864937841E-2</v>
      </c>
      <c r="AK26" s="332"/>
      <c r="AL26" s="20">
        <v>832872.91080000007</v>
      </c>
      <c r="AM26" s="19">
        <f t="shared" si="9"/>
        <v>26801.870800000033</v>
      </c>
      <c r="AN26" s="201">
        <f t="shared" si="10"/>
        <v>3.3250010817905122E-2</v>
      </c>
      <c r="AO26" s="201"/>
      <c r="AP26" s="20" t="e">
        <f>'210-Police Dept'!AW55</f>
        <v>#REF!</v>
      </c>
      <c r="AQ26" s="18" t="e">
        <f>AP26-AL26</f>
        <v>#REF!</v>
      </c>
      <c r="AR26" s="201" t="e">
        <f t="shared" si="11"/>
        <v>#REF!</v>
      </c>
      <c r="AS26" s="332" t="e">
        <f t="shared" si="17"/>
        <v>#REF!</v>
      </c>
      <c r="AT26" s="21" t="e">
        <f t="shared" ref="AT26:AT34" si="20">AP26-L26</f>
        <v>#REF!</v>
      </c>
      <c r="AU26" s="132" t="e">
        <f t="shared" si="2"/>
        <v>#REF!</v>
      </c>
      <c r="AV26" s="132" t="e">
        <f t="shared" si="13"/>
        <v>#REF!</v>
      </c>
      <c r="AX26" s="21" t="e">
        <f t="shared" ref="AX26:AX34" si="21">AP26-D26</f>
        <v>#REF!</v>
      </c>
      <c r="AY26" s="132" t="e">
        <f t="shared" si="15"/>
        <v>#REF!</v>
      </c>
      <c r="AZ26" s="317" t="e">
        <f t="shared" si="16"/>
        <v>#REF!</v>
      </c>
    </row>
    <row r="27" spans="1:52" ht="19.5" customHeight="1" x14ac:dyDescent="0.3">
      <c r="A27" s="4" t="s">
        <v>829</v>
      </c>
      <c r="B27" s="17" t="s">
        <v>63</v>
      </c>
      <c r="C27" s="22" t="s">
        <v>14</v>
      </c>
      <c r="D27" s="18">
        <v>143426.51999999999</v>
      </c>
      <c r="E27" s="18">
        <v>134794.51999999999</v>
      </c>
      <c r="F27" s="19">
        <v>8632</v>
      </c>
      <c r="G27" s="289">
        <v>4.4609756463995495E-2</v>
      </c>
      <c r="H27" s="18">
        <v>148785</v>
      </c>
      <c r="I27" s="18">
        <v>135726.28</v>
      </c>
      <c r="J27" s="19">
        <v>13058.720000000001</v>
      </c>
      <c r="K27" s="139">
        <v>4.4609756463995495E-2</v>
      </c>
      <c r="L27" s="18">
        <v>157778.69</v>
      </c>
      <c r="M27" s="18">
        <v>148677.46</v>
      </c>
      <c r="N27" s="19">
        <v>9101.2300000000105</v>
      </c>
      <c r="O27" s="139">
        <v>6.0447558557650313E-2</v>
      </c>
      <c r="P27" s="139"/>
      <c r="Q27" s="18">
        <v>156694.65</v>
      </c>
      <c r="R27" s="18">
        <v>144128.82999999999</v>
      </c>
      <c r="S27" s="19">
        <v>12565.820000000007</v>
      </c>
      <c r="T27" s="139">
        <f t="shared" si="19"/>
        <v>-6.8706363324477354E-3</v>
      </c>
      <c r="U27" s="139"/>
      <c r="V27" s="18" t="e">
        <f ca="1">'220-Fire Dept'!AF50</f>
        <v>#NAME?</v>
      </c>
      <c r="W27" s="311">
        <f>'220-Fire Dept'!AG50</f>
        <v>174148.03</v>
      </c>
      <c r="X27" s="18">
        <f>'220-Fire Dept'!AH50</f>
        <v>156592.97</v>
      </c>
      <c r="Y27" s="19">
        <f t="shared" si="3"/>
        <v>17555.059999999998</v>
      </c>
      <c r="Z27" s="201">
        <f t="shared" si="4"/>
        <v>0.1113846579956623</v>
      </c>
      <c r="AA27" s="139"/>
      <c r="AB27" s="20">
        <v>203856.6</v>
      </c>
      <c r="AC27" s="20">
        <v>187339.41</v>
      </c>
      <c r="AD27" s="19">
        <f t="shared" si="5"/>
        <v>16517.190000000002</v>
      </c>
      <c r="AE27" s="201">
        <f t="shared" si="6"/>
        <v>0.17059377588135799</v>
      </c>
      <c r="AF27" s="201"/>
      <c r="AG27" s="20">
        <f>'220-Fire Dept'!AO50</f>
        <v>221875.46</v>
      </c>
      <c r="AH27" s="19">
        <f t="shared" si="7"/>
        <v>18018.859999999986</v>
      </c>
      <c r="AI27" s="201">
        <f t="shared" si="8"/>
        <v>8.838987798285651E-2</v>
      </c>
      <c r="AJ27" s="332">
        <f>AG27/$AG$64</f>
        <v>2.1706364450256692E-2</v>
      </c>
      <c r="AK27" s="332"/>
      <c r="AL27" s="20">
        <v>230539.89</v>
      </c>
      <c r="AM27" s="19">
        <f t="shared" si="9"/>
        <v>8664.4300000000221</v>
      </c>
      <c r="AN27" s="201">
        <f t="shared" si="10"/>
        <v>3.9050871150870053E-2</v>
      </c>
      <c r="AO27" s="201"/>
      <c r="AP27" s="20" t="e">
        <f>'220-Fire Dept'!AW50</f>
        <v>#REF!</v>
      </c>
      <c r="AQ27" s="18" t="e">
        <f t="shared" si="18"/>
        <v>#REF!</v>
      </c>
      <c r="AR27" s="201" t="e">
        <f t="shared" si="11"/>
        <v>#REF!</v>
      </c>
      <c r="AS27" s="332" t="e">
        <f t="shared" si="17"/>
        <v>#REF!</v>
      </c>
      <c r="AT27" s="21" t="e">
        <f t="shared" si="20"/>
        <v>#REF!</v>
      </c>
      <c r="AU27" s="132" t="e">
        <f t="shared" si="2"/>
        <v>#REF!</v>
      </c>
      <c r="AV27" s="132" t="e">
        <f t="shared" si="13"/>
        <v>#REF!</v>
      </c>
      <c r="AX27" s="21" t="e">
        <f t="shared" si="21"/>
        <v>#REF!</v>
      </c>
      <c r="AY27" s="132" t="e">
        <f t="shared" si="15"/>
        <v>#REF!</v>
      </c>
      <c r="AZ27" s="317" t="e">
        <f t="shared" si="16"/>
        <v>#REF!</v>
      </c>
    </row>
    <row r="28" spans="1:52" ht="19.5" customHeight="1" x14ac:dyDescent="0.3">
      <c r="A28" s="4" t="s">
        <v>830</v>
      </c>
      <c r="B28" s="17" t="s">
        <v>64</v>
      </c>
      <c r="C28" s="22" t="s">
        <v>1467</v>
      </c>
      <c r="D28" s="18">
        <v>182600.72</v>
      </c>
      <c r="E28" s="18">
        <v>182557</v>
      </c>
      <c r="F28" s="19">
        <v>43.720000000001164</v>
      </c>
      <c r="G28" s="289">
        <v>7.4492398228104897E-2</v>
      </c>
      <c r="H28" s="18">
        <v>197508.73</v>
      </c>
      <c r="I28" s="18">
        <v>197508.73</v>
      </c>
      <c r="J28" s="19">
        <v>0</v>
      </c>
      <c r="K28" s="139">
        <v>7.4492398228104897E-2</v>
      </c>
      <c r="L28" s="18">
        <v>265062.03999999998</v>
      </c>
      <c r="M28" s="18">
        <v>265062.03999999998</v>
      </c>
      <c r="N28" s="19">
        <v>0</v>
      </c>
      <c r="O28" s="139">
        <v>0.34202695749195472</v>
      </c>
      <c r="P28" s="139"/>
      <c r="Q28" s="18">
        <v>260151.74</v>
      </c>
      <c r="R28" s="18">
        <v>231895.82</v>
      </c>
      <c r="S28" s="19">
        <v>28255.919999999984</v>
      </c>
      <c r="T28" s="139">
        <f t="shared" si="19"/>
        <v>-1.8525096992387097E-2</v>
      </c>
      <c r="U28" s="139"/>
      <c r="V28" s="18">
        <f>'230.231-Ambulance'!AF81</f>
        <v>277734.24333333335</v>
      </c>
      <c r="W28" s="311">
        <v>277734.24</v>
      </c>
      <c r="X28" s="18"/>
      <c r="Y28" s="19">
        <f t="shared" si="3"/>
        <v>277734.24</v>
      </c>
      <c r="Z28" s="201">
        <f t="shared" si="4"/>
        <v>6.758555602972327E-2</v>
      </c>
      <c r="AA28" s="139"/>
      <c r="AB28" s="20">
        <v>363691.18</v>
      </c>
      <c r="AC28" s="20">
        <v>363691.18</v>
      </c>
      <c r="AD28" s="19">
        <f t="shared" si="5"/>
        <v>0</v>
      </c>
      <c r="AE28" s="201">
        <f t="shared" si="6"/>
        <v>0.30949349277208316</v>
      </c>
      <c r="AF28" s="201"/>
      <c r="AG28" s="20">
        <f>'230.231-Ambulance'!AO81</f>
        <v>371290.03333333338</v>
      </c>
      <c r="AH28" s="19">
        <f t="shared" si="7"/>
        <v>7598.8533333333908</v>
      </c>
      <c r="AI28" s="201">
        <f t="shared" si="8"/>
        <v>2.089369704630558E-2</v>
      </c>
      <c r="AJ28" s="332">
        <f t="shared" ref="AJ28:AJ44" si="22">AG28/$AG$64</f>
        <v>3.6323786237023648E-2</v>
      </c>
      <c r="AK28" s="332"/>
      <c r="AL28" s="20">
        <v>385519.10937166674</v>
      </c>
      <c r="AM28" s="19">
        <f t="shared" si="9"/>
        <v>14229.076038333355</v>
      </c>
      <c r="AN28" s="201">
        <f t="shared" si="10"/>
        <v>3.8323344988791835E-2</v>
      </c>
      <c r="AO28" s="201"/>
      <c r="AP28" s="20" t="e">
        <f>'230.231-Ambulance'!AW81</f>
        <v>#REF!</v>
      </c>
      <c r="AQ28" s="18" t="e">
        <f t="shared" si="18"/>
        <v>#REF!</v>
      </c>
      <c r="AR28" s="201" t="e">
        <f t="shared" si="11"/>
        <v>#REF!</v>
      </c>
      <c r="AS28" s="332" t="e">
        <f t="shared" si="17"/>
        <v>#REF!</v>
      </c>
      <c r="AT28" s="21" t="e">
        <f t="shared" si="20"/>
        <v>#REF!</v>
      </c>
      <c r="AU28" s="132" t="e">
        <f t="shared" si="2"/>
        <v>#REF!</v>
      </c>
      <c r="AV28" s="132" t="e">
        <f t="shared" si="13"/>
        <v>#REF!</v>
      </c>
      <c r="AX28" s="21" t="e">
        <f t="shared" si="21"/>
        <v>#REF!</v>
      </c>
      <c r="AY28" s="132" t="e">
        <f t="shared" si="15"/>
        <v>#REF!</v>
      </c>
      <c r="AZ28" s="317" t="e">
        <f t="shared" si="16"/>
        <v>#REF!</v>
      </c>
    </row>
    <row r="29" spans="1:52" ht="19.5" customHeight="1" x14ac:dyDescent="0.3">
      <c r="A29" s="4" t="s">
        <v>831</v>
      </c>
      <c r="B29" s="17" t="s">
        <v>65</v>
      </c>
      <c r="C29" s="22" t="s">
        <v>15</v>
      </c>
      <c r="D29" s="18">
        <v>39637.519999999997</v>
      </c>
      <c r="E29" s="18">
        <v>58351.34</v>
      </c>
      <c r="F29" s="19">
        <v>-18713.82</v>
      </c>
      <c r="G29" s="289">
        <v>3.1345615794752618E-2</v>
      </c>
      <c r="H29" s="18">
        <v>40193.199999999997</v>
      </c>
      <c r="I29" s="18">
        <v>57505.69</v>
      </c>
      <c r="J29" s="19">
        <v>-17312.490000000005</v>
      </c>
      <c r="K29" s="139">
        <v>3.1345615794752618E-2</v>
      </c>
      <c r="L29" s="18">
        <v>41105.410000000003</v>
      </c>
      <c r="M29" s="18">
        <v>41105.410000000003</v>
      </c>
      <c r="N29" s="19">
        <v>0</v>
      </c>
      <c r="O29" s="139">
        <v>2.2695630106585353E-2</v>
      </c>
      <c r="P29" s="139"/>
      <c r="Q29" s="18">
        <v>58644.69</v>
      </c>
      <c r="R29" s="18">
        <v>66323.53</v>
      </c>
      <c r="S29" s="19">
        <v>-7678.8399999999965</v>
      </c>
      <c r="T29" s="139">
        <f t="shared" si="19"/>
        <v>0.4266903067017212</v>
      </c>
      <c r="U29" s="139"/>
      <c r="V29" s="18">
        <f>'241-Building Inspections'!AF25</f>
        <v>61640.350000000006</v>
      </c>
      <c r="W29" s="311">
        <f>'241-Building Inspections'!AG25</f>
        <v>62434.59</v>
      </c>
      <c r="X29" s="18">
        <f>'241-Building Inspections'!AH25</f>
        <v>70611.040000000008</v>
      </c>
      <c r="Y29" s="19">
        <f t="shared" si="3"/>
        <v>-8176.4500000000116</v>
      </c>
      <c r="Z29" s="201">
        <f t="shared" si="4"/>
        <v>6.4624776770070641E-2</v>
      </c>
      <c r="AA29" s="139"/>
      <c r="AB29" s="20">
        <v>65720.23</v>
      </c>
      <c r="AC29" s="20">
        <v>69747.929999999993</v>
      </c>
      <c r="AD29" s="311">
        <f t="shared" si="5"/>
        <v>-4027.6999999999971</v>
      </c>
      <c r="AE29" s="201">
        <f t="shared" si="6"/>
        <v>5.2625315550242253E-2</v>
      </c>
      <c r="AF29" s="201"/>
      <c r="AG29" s="20">
        <f>'241-Building Inspections'!AO25</f>
        <v>73839.540000000008</v>
      </c>
      <c r="AH29" s="18">
        <f t="shared" si="7"/>
        <v>8119.3100000000122</v>
      </c>
      <c r="AI29" s="201">
        <f t="shared" si="8"/>
        <v>0.12354354207220536</v>
      </c>
      <c r="AJ29" s="332">
        <f t="shared" si="22"/>
        <v>7.2238181098500361E-3</v>
      </c>
      <c r="AK29" s="332"/>
      <c r="AL29" s="20">
        <v>77228.318079999997</v>
      </c>
      <c r="AM29" s="18">
        <f t="shared" si="9"/>
        <v>3388.7780799999891</v>
      </c>
      <c r="AN29" s="201">
        <f t="shared" si="10"/>
        <v>4.5893813531340914E-2</v>
      </c>
      <c r="AO29" s="201"/>
      <c r="AP29" s="20" t="e">
        <f>'241-Building Inspections'!AW25</f>
        <v>#REF!</v>
      </c>
      <c r="AQ29" s="18" t="e">
        <f t="shared" si="18"/>
        <v>#REF!</v>
      </c>
      <c r="AR29" s="201" t="e">
        <f t="shared" si="11"/>
        <v>#REF!</v>
      </c>
      <c r="AS29" s="332" t="e">
        <f t="shared" si="17"/>
        <v>#REF!</v>
      </c>
      <c r="AT29" s="21" t="e">
        <f t="shared" si="20"/>
        <v>#REF!</v>
      </c>
      <c r="AU29" s="132" t="e">
        <f t="shared" si="2"/>
        <v>#REF!</v>
      </c>
      <c r="AV29" s="132" t="e">
        <f t="shared" si="13"/>
        <v>#REF!</v>
      </c>
      <c r="AX29" s="21" t="e">
        <f t="shared" si="21"/>
        <v>#REF!</v>
      </c>
      <c r="AY29" s="132" t="e">
        <f t="shared" si="15"/>
        <v>#REF!</v>
      </c>
      <c r="AZ29" s="317" t="e">
        <f t="shared" si="16"/>
        <v>#REF!</v>
      </c>
    </row>
    <row r="30" spans="1:52" ht="19.5" customHeight="1" x14ac:dyDescent="0.3">
      <c r="A30" s="4" t="s">
        <v>832</v>
      </c>
      <c r="B30" s="17" t="s">
        <v>66</v>
      </c>
      <c r="C30" s="22" t="s">
        <v>16</v>
      </c>
      <c r="D30" s="18">
        <v>5150</v>
      </c>
      <c r="E30" s="18">
        <v>2947.85</v>
      </c>
      <c r="F30" s="19">
        <v>2202.15</v>
      </c>
      <c r="G30" s="289">
        <v>0</v>
      </c>
      <c r="H30" s="18">
        <v>5150</v>
      </c>
      <c r="I30" s="18">
        <v>3382.39</v>
      </c>
      <c r="J30" s="19">
        <v>1767.6100000000001</v>
      </c>
      <c r="K30" s="139">
        <v>0</v>
      </c>
      <c r="L30" s="18">
        <v>5150</v>
      </c>
      <c r="M30" s="18">
        <v>4943.55</v>
      </c>
      <c r="N30" s="19">
        <v>206.44999999999982</v>
      </c>
      <c r="O30" s="139">
        <v>0</v>
      </c>
      <c r="P30" s="139"/>
      <c r="Q30" s="18">
        <v>5150</v>
      </c>
      <c r="R30" s="18">
        <v>4378.76</v>
      </c>
      <c r="S30" s="19">
        <v>771.23999999999978</v>
      </c>
      <c r="T30" s="139">
        <f t="shared" si="19"/>
        <v>0</v>
      </c>
      <c r="U30" s="139"/>
      <c r="V30" s="18">
        <f>'291-Emergency Mgt'!AF23</f>
        <v>5150</v>
      </c>
      <c r="W30" s="311">
        <f>'291-Emergency Mgt'!AG23</f>
        <v>5150</v>
      </c>
      <c r="X30" s="18">
        <f>'291-Emergency Mgt'!AH23</f>
        <v>1564.8600000000001</v>
      </c>
      <c r="Y30" s="19">
        <f t="shared" si="3"/>
        <v>3585.14</v>
      </c>
      <c r="Z30" s="201">
        <f t="shared" si="4"/>
        <v>0</v>
      </c>
      <c r="AA30" s="139"/>
      <c r="AB30" s="20">
        <v>8560</v>
      </c>
      <c r="AC30" s="20">
        <v>6425.5</v>
      </c>
      <c r="AD30" s="19">
        <f t="shared" si="5"/>
        <v>2134.5</v>
      </c>
      <c r="AE30" s="201">
        <f t="shared" si="6"/>
        <v>0.6621359223300971</v>
      </c>
      <c r="AF30" s="201"/>
      <c r="AG30" s="20">
        <f>'291-Emergency Mgt'!AO23</f>
        <v>9160</v>
      </c>
      <c r="AH30" s="19">
        <f t="shared" si="7"/>
        <v>600</v>
      </c>
      <c r="AI30" s="201">
        <f t="shared" si="8"/>
        <v>7.0093457943925228E-2</v>
      </c>
      <c r="AJ30" s="332">
        <f t="shared" si="22"/>
        <v>8.9613469810654732E-4</v>
      </c>
      <c r="AK30" s="332"/>
      <c r="AL30" s="20">
        <v>10160</v>
      </c>
      <c r="AM30" s="19">
        <f t="shared" si="9"/>
        <v>1000</v>
      </c>
      <c r="AN30" s="201">
        <f t="shared" si="10"/>
        <v>0.1091703056768559</v>
      </c>
      <c r="AO30" s="201"/>
      <c r="AP30" s="20" t="e">
        <f>'291-Emergency Mgt'!AW23</f>
        <v>#REF!</v>
      </c>
      <c r="AQ30" s="18" t="e">
        <f t="shared" si="18"/>
        <v>#REF!</v>
      </c>
      <c r="AR30" s="201" t="e">
        <f t="shared" si="11"/>
        <v>#REF!</v>
      </c>
      <c r="AS30" s="332" t="e">
        <f t="shared" si="17"/>
        <v>#REF!</v>
      </c>
      <c r="AT30" s="21" t="e">
        <f t="shared" si="20"/>
        <v>#REF!</v>
      </c>
      <c r="AU30" s="132" t="e">
        <f t="shared" si="2"/>
        <v>#REF!</v>
      </c>
      <c r="AV30" s="132" t="e">
        <f t="shared" si="13"/>
        <v>#REF!</v>
      </c>
      <c r="AX30" s="21" t="e">
        <f t="shared" si="21"/>
        <v>#REF!</v>
      </c>
      <c r="AY30" s="132" t="e">
        <f t="shared" si="15"/>
        <v>#REF!</v>
      </c>
      <c r="AZ30" s="317" t="e">
        <f t="shared" si="16"/>
        <v>#REF!</v>
      </c>
    </row>
    <row r="31" spans="1:52" ht="19.5" customHeight="1" x14ac:dyDescent="0.3">
      <c r="A31" s="4" t="s">
        <v>833</v>
      </c>
      <c r="B31" s="17" t="s">
        <v>67</v>
      </c>
      <c r="C31" s="22" t="s">
        <v>1127</v>
      </c>
      <c r="D31" s="18">
        <v>17304.75</v>
      </c>
      <c r="E31" s="18">
        <v>15314.8</v>
      </c>
      <c r="F31" s="19">
        <v>1989.9500000000007</v>
      </c>
      <c r="G31" s="289">
        <v>2.277022147327868E-2</v>
      </c>
      <c r="H31" s="18">
        <v>17003.599999999999</v>
      </c>
      <c r="I31" s="18">
        <v>15573.63</v>
      </c>
      <c r="J31" s="19">
        <v>1429.9699999999993</v>
      </c>
      <c r="K31" s="139">
        <v>2.277022147327868E-2</v>
      </c>
      <c r="L31" s="18">
        <v>17000</v>
      </c>
      <c r="M31" s="18">
        <v>16904.580000000002</v>
      </c>
      <c r="N31" s="19">
        <v>95.419999999998254</v>
      </c>
      <c r="O31" s="139">
        <v>-2.1171987108603736E-4</v>
      </c>
      <c r="P31" s="139"/>
      <c r="Q31" s="18">
        <v>17140</v>
      </c>
      <c r="R31" s="18">
        <v>15864.96</v>
      </c>
      <c r="S31" s="19">
        <v>1275.0400000000009</v>
      </c>
      <c r="T31" s="139">
        <f t="shared" si="19"/>
        <v>8.2352941176470594E-3</v>
      </c>
      <c r="U31" s="139"/>
      <c r="V31" s="18">
        <f>'292-ACO'!AF19</f>
        <v>17285</v>
      </c>
      <c r="W31" s="311">
        <f>'292-ACO'!AG19</f>
        <v>17295</v>
      </c>
      <c r="X31" s="18">
        <f>'292-ACO'!AH19</f>
        <v>15403</v>
      </c>
      <c r="Y31" s="19">
        <f t="shared" si="3"/>
        <v>1892</v>
      </c>
      <c r="Z31" s="201">
        <f t="shared" si="4"/>
        <v>9.0431738623103844E-3</v>
      </c>
      <c r="AA31" s="139"/>
      <c r="AB31" s="20">
        <v>17790</v>
      </c>
      <c r="AC31" s="20">
        <v>16251.34</v>
      </c>
      <c r="AD31" s="19">
        <f t="shared" si="5"/>
        <v>1538.6599999999999</v>
      </c>
      <c r="AE31" s="201">
        <f t="shared" si="6"/>
        <v>2.8620988725065046E-2</v>
      </c>
      <c r="AF31" s="201"/>
      <c r="AG31" s="20">
        <f>'292-ACO'!AO19</f>
        <v>18259.5</v>
      </c>
      <c r="AH31" s="19">
        <f t="shared" si="7"/>
        <v>469.5</v>
      </c>
      <c r="AI31" s="201">
        <f t="shared" si="8"/>
        <v>2.6391231028667791E-2</v>
      </c>
      <c r="AJ31" s="332">
        <f t="shared" si="22"/>
        <v>1.786350602628439E-3</v>
      </c>
      <c r="AK31" s="332"/>
      <c r="AL31" s="20">
        <v>18650.510999999999</v>
      </c>
      <c r="AM31" s="19">
        <f t="shared" si="9"/>
        <v>391.0109999999986</v>
      </c>
      <c r="AN31" s="201">
        <f t="shared" si="10"/>
        <v>2.1414113201347167E-2</v>
      </c>
      <c r="AO31" s="201"/>
      <c r="AP31" s="20" t="e">
        <f>'292-ACO'!AW19</f>
        <v>#REF!</v>
      </c>
      <c r="AQ31" s="18" t="e">
        <f t="shared" si="18"/>
        <v>#REF!</v>
      </c>
      <c r="AR31" s="201" t="e">
        <f t="shared" si="11"/>
        <v>#REF!</v>
      </c>
      <c r="AS31" s="332" t="e">
        <f t="shared" si="17"/>
        <v>#REF!</v>
      </c>
      <c r="AT31" s="21" t="e">
        <f t="shared" si="20"/>
        <v>#REF!</v>
      </c>
      <c r="AU31" s="132" t="e">
        <f t="shared" si="2"/>
        <v>#REF!</v>
      </c>
      <c r="AV31" s="132" t="e">
        <f t="shared" si="13"/>
        <v>#REF!</v>
      </c>
      <c r="AX31" s="21" t="e">
        <f t="shared" si="21"/>
        <v>#REF!</v>
      </c>
      <c r="AY31" s="132" t="e">
        <f t="shared" si="15"/>
        <v>#REF!</v>
      </c>
      <c r="AZ31" s="317" t="e">
        <f t="shared" si="16"/>
        <v>#REF!</v>
      </c>
    </row>
    <row r="32" spans="1:52" ht="19.5" customHeight="1" x14ac:dyDescent="0.3">
      <c r="A32" s="4" t="s">
        <v>834</v>
      </c>
      <c r="B32" s="17" t="s">
        <v>68</v>
      </c>
      <c r="C32" s="22" t="s">
        <v>17</v>
      </c>
      <c r="D32" s="18">
        <v>173201.18</v>
      </c>
      <c r="E32" s="18">
        <v>158391.17000000001</v>
      </c>
      <c r="F32" s="19">
        <v>14810.00999999998</v>
      </c>
      <c r="G32" s="289">
        <v>1.8593425378040748E-2</v>
      </c>
      <c r="H32" s="18">
        <v>168045.92</v>
      </c>
      <c r="I32" s="18">
        <v>159368.9</v>
      </c>
      <c r="J32" s="19">
        <v>8677.0200000000186</v>
      </c>
      <c r="K32" s="139">
        <v>1.8593425378040748E-2</v>
      </c>
      <c r="L32" s="18">
        <v>185554.4</v>
      </c>
      <c r="M32" s="18">
        <v>155279.45000000001</v>
      </c>
      <c r="N32" s="19">
        <v>30274.949999999983</v>
      </c>
      <c r="O32" s="139">
        <v>0.10418866462214602</v>
      </c>
      <c r="P32" s="139"/>
      <c r="Q32" s="18">
        <v>189580.37</v>
      </c>
      <c r="R32" s="18">
        <v>157730.25</v>
      </c>
      <c r="S32" s="19">
        <v>31850.119999999995</v>
      </c>
      <c r="T32" s="139">
        <f t="shared" si="19"/>
        <v>2.1696979430291068E-2</v>
      </c>
      <c r="U32" s="139"/>
      <c r="V32" s="18">
        <f>'295-Harbor'!AF48</f>
        <v>216902.28999999998</v>
      </c>
      <c r="W32" s="311">
        <f>'295-Harbor'!AG48</f>
        <v>223388.25</v>
      </c>
      <c r="X32" s="18">
        <f>'295-Harbor'!AH48</f>
        <v>203522.65</v>
      </c>
      <c r="Y32" s="19">
        <f t="shared" si="3"/>
        <v>19865.600000000006</v>
      </c>
      <c r="Z32" s="201">
        <f t="shared" si="4"/>
        <v>0.1783300665569964</v>
      </c>
      <c r="AA32" s="139"/>
      <c r="AB32" s="20">
        <v>218029.62</v>
      </c>
      <c r="AC32" s="20">
        <v>208579.65</v>
      </c>
      <c r="AD32" s="19">
        <f t="shared" si="5"/>
        <v>9449.9700000000012</v>
      </c>
      <c r="AE32" s="201">
        <f t="shared" si="6"/>
        <v>-2.3987967137931401E-2</v>
      </c>
      <c r="AF32" s="201"/>
      <c r="AG32" s="20">
        <f>'295-Harbor'!AO48</f>
        <v>218304.2</v>
      </c>
      <c r="AH32" s="19">
        <f t="shared" si="7"/>
        <v>274.5800000000163</v>
      </c>
      <c r="AI32" s="201">
        <f t="shared" si="8"/>
        <v>1.2593701718143448E-3</v>
      </c>
      <c r="AJ32" s="332">
        <f t="shared" si="22"/>
        <v>2.1356983445675909E-2</v>
      </c>
      <c r="AK32" s="332"/>
      <c r="AL32" s="20">
        <v>220703.06</v>
      </c>
      <c r="AM32" s="19">
        <f t="shared" si="9"/>
        <v>2398.859999999986</v>
      </c>
      <c r="AN32" s="201">
        <f t="shared" si="10"/>
        <v>1.0988611304775565E-2</v>
      </c>
      <c r="AO32" s="201"/>
      <c r="AP32" s="20" t="e">
        <f>'295-Harbor'!AW48</f>
        <v>#REF!</v>
      </c>
      <c r="AQ32" s="18" t="e">
        <f t="shared" si="18"/>
        <v>#REF!</v>
      </c>
      <c r="AR32" s="201" t="e">
        <f t="shared" si="11"/>
        <v>#REF!</v>
      </c>
      <c r="AS32" s="332" t="e">
        <f t="shared" si="17"/>
        <v>#REF!</v>
      </c>
      <c r="AT32" s="21" t="e">
        <f t="shared" si="20"/>
        <v>#REF!</v>
      </c>
      <c r="AU32" s="132" t="e">
        <f t="shared" si="2"/>
        <v>#REF!</v>
      </c>
      <c r="AV32" s="132" t="e">
        <f t="shared" si="13"/>
        <v>#REF!</v>
      </c>
      <c r="AX32" s="21" t="e">
        <f t="shared" si="21"/>
        <v>#REF!</v>
      </c>
      <c r="AY32" s="132" t="e">
        <f t="shared" si="15"/>
        <v>#REF!</v>
      </c>
      <c r="AZ32" s="317" t="e">
        <f t="shared" si="16"/>
        <v>#REF!</v>
      </c>
    </row>
    <row r="33" spans="1:52" ht="19.5" customHeight="1" x14ac:dyDescent="0.3">
      <c r="A33" s="4" t="s">
        <v>835</v>
      </c>
      <c r="B33" s="17" t="s">
        <v>69</v>
      </c>
      <c r="C33" s="22" t="s">
        <v>18</v>
      </c>
      <c r="D33" s="18">
        <v>1000</v>
      </c>
      <c r="E33" s="18">
        <v>500</v>
      </c>
      <c r="F33" s="19">
        <v>500</v>
      </c>
      <c r="G33" s="289">
        <v>0.4</v>
      </c>
      <c r="H33" s="18">
        <v>1200</v>
      </c>
      <c r="I33" s="18">
        <v>500</v>
      </c>
      <c r="J33" s="19">
        <v>700</v>
      </c>
      <c r="K33" s="139">
        <v>0.4</v>
      </c>
      <c r="L33" s="18">
        <v>1200</v>
      </c>
      <c r="M33" s="18">
        <v>1200</v>
      </c>
      <c r="N33" s="19">
        <v>0</v>
      </c>
      <c r="O33" s="139">
        <v>0</v>
      </c>
      <c r="P33" s="139"/>
      <c r="Q33" s="18">
        <v>1200</v>
      </c>
      <c r="R33" s="18">
        <v>1200</v>
      </c>
      <c r="S33" s="19">
        <v>0</v>
      </c>
      <c r="T33" s="139">
        <f t="shared" si="19"/>
        <v>0</v>
      </c>
      <c r="U33" s="139"/>
      <c r="V33" s="18">
        <f>'296-Animal Inspector'!AF13</f>
        <v>1200</v>
      </c>
      <c r="W33" s="311">
        <f>'296-Animal Inspector'!AG13</f>
        <v>1200</v>
      </c>
      <c r="X33" s="18">
        <f>'296-Animal Inspector'!AH13</f>
        <v>1200</v>
      </c>
      <c r="Y33" s="19">
        <f t="shared" si="3"/>
        <v>0</v>
      </c>
      <c r="Z33" s="201">
        <f t="shared" si="4"/>
        <v>0</v>
      </c>
      <c r="AA33" s="139"/>
      <c r="AB33" s="20">
        <v>1200</v>
      </c>
      <c r="AC33" s="20">
        <v>1200</v>
      </c>
      <c r="AD33" s="19">
        <f t="shared" si="5"/>
        <v>0</v>
      </c>
      <c r="AE33" s="201">
        <f t="shared" si="6"/>
        <v>0</v>
      </c>
      <c r="AF33" s="201"/>
      <c r="AG33" s="20">
        <f>'296-Animal Inspector'!AO13</f>
        <v>1200</v>
      </c>
      <c r="AH33" s="19">
        <f t="shared" si="7"/>
        <v>0</v>
      </c>
      <c r="AI33" s="201">
        <f t="shared" si="8"/>
        <v>0</v>
      </c>
      <c r="AJ33" s="332">
        <f t="shared" si="22"/>
        <v>1.173975587039145E-4</v>
      </c>
      <c r="AK33" s="332"/>
      <c r="AL33" s="20">
        <v>2000</v>
      </c>
      <c r="AM33" s="19">
        <f t="shared" si="9"/>
        <v>800</v>
      </c>
      <c r="AN33" s="201">
        <f t="shared" si="10"/>
        <v>0.66666666666666663</v>
      </c>
      <c r="AO33" s="201"/>
      <c r="AP33" s="20">
        <f>'296-Animal Inspector'!AW13</f>
        <v>2000</v>
      </c>
      <c r="AQ33" s="18">
        <f t="shared" si="18"/>
        <v>0</v>
      </c>
      <c r="AR33" s="201">
        <f t="shared" si="11"/>
        <v>0</v>
      </c>
      <c r="AS33" s="332" t="e">
        <f t="shared" si="17"/>
        <v>#REF!</v>
      </c>
      <c r="AT33" s="21">
        <f t="shared" si="20"/>
        <v>800</v>
      </c>
      <c r="AU33" s="132">
        <f t="shared" si="2"/>
        <v>0.66666666666666663</v>
      </c>
      <c r="AV33" s="132">
        <f t="shared" si="13"/>
        <v>0.22222222222222221</v>
      </c>
      <c r="AX33" s="21">
        <f t="shared" si="21"/>
        <v>1000</v>
      </c>
      <c r="AY33" s="132">
        <f t="shared" si="15"/>
        <v>1</v>
      </c>
      <c r="AZ33" s="317">
        <f t="shared" si="16"/>
        <v>0.2</v>
      </c>
    </row>
    <row r="34" spans="1:52" ht="19.5" customHeight="1" x14ac:dyDescent="0.3">
      <c r="A34" s="4" t="s">
        <v>836</v>
      </c>
      <c r="B34" s="17" t="s">
        <v>70</v>
      </c>
      <c r="C34" s="22" t="s">
        <v>19</v>
      </c>
      <c r="D34" s="18">
        <v>135340.79999999999</v>
      </c>
      <c r="E34" s="18">
        <v>128189.73</v>
      </c>
      <c r="F34" s="19">
        <v>7151.0699999999924</v>
      </c>
      <c r="G34" s="289">
        <v>3.1426092266161124E-2</v>
      </c>
      <c r="H34" s="18">
        <v>139532.54</v>
      </c>
      <c r="I34" s="18">
        <v>131697.96</v>
      </c>
      <c r="J34" s="19">
        <v>7834.5800000000163</v>
      </c>
      <c r="K34" s="139">
        <v>3.1426092266161124E-2</v>
      </c>
      <c r="L34" s="18">
        <v>145223.20000000001</v>
      </c>
      <c r="M34" s="18">
        <v>140152.71</v>
      </c>
      <c r="N34" s="19">
        <v>5070.4900000000198</v>
      </c>
      <c r="O34" s="139">
        <v>4.0783748364360051E-2</v>
      </c>
      <c r="P34" s="139"/>
      <c r="Q34" s="18">
        <v>164653.06</v>
      </c>
      <c r="R34" s="18">
        <v>165397.70000000001</v>
      </c>
      <c r="S34" s="19">
        <v>-744.64000000001397</v>
      </c>
      <c r="T34" s="139">
        <f t="shared" si="19"/>
        <v>0.13379308540233231</v>
      </c>
      <c r="U34" s="139"/>
      <c r="V34" s="18">
        <f>'299-Shellfish'!AF32</f>
        <v>166416.58000000002</v>
      </c>
      <c r="W34" s="311">
        <f>'299-Shellfish'!AG32</f>
        <v>170607.41</v>
      </c>
      <c r="X34" s="18">
        <f>'299-Shellfish'!AH32</f>
        <v>166772.97</v>
      </c>
      <c r="Y34" s="19">
        <f t="shared" si="3"/>
        <v>3834.4400000000023</v>
      </c>
      <c r="Z34" s="201">
        <f>(W34-Q34)/Q34</f>
        <v>3.6163008449402678E-2</v>
      </c>
      <c r="AA34" s="139"/>
      <c r="AB34" s="20">
        <v>180012.25</v>
      </c>
      <c r="AC34" s="20">
        <v>177285.19</v>
      </c>
      <c r="AD34" s="19">
        <f t="shared" si="5"/>
        <v>2727.0599999999977</v>
      </c>
      <c r="AE34" s="201">
        <f t="shared" si="6"/>
        <v>5.5125624379386548E-2</v>
      </c>
      <c r="AF34" s="201"/>
      <c r="AG34" s="20">
        <f>'299-Shellfish'!AO32</f>
        <v>187106.81</v>
      </c>
      <c r="AH34" s="19">
        <f t="shared" si="7"/>
        <v>7094.5599999999977</v>
      </c>
      <c r="AI34" s="201">
        <f t="shared" si="8"/>
        <v>3.9411540047968943E-2</v>
      </c>
      <c r="AJ34" s="332">
        <f t="shared" si="22"/>
        <v>1.8304902259064313E-2</v>
      </c>
      <c r="AK34" s="332"/>
      <c r="AL34" s="20">
        <v>193339.28000000003</v>
      </c>
      <c r="AM34" s="19">
        <f t="shared" si="9"/>
        <v>6232.4700000000303</v>
      </c>
      <c r="AN34" s="201">
        <f t="shared" si="10"/>
        <v>3.3309690865875111E-2</v>
      </c>
      <c r="AO34" s="201"/>
      <c r="AP34" s="20" t="e">
        <f>'299-Shellfish'!AW32</f>
        <v>#REF!</v>
      </c>
      <c r="AQ34" s="18" t="e">
        <f t="shared" si="18"/>
        <v>#REF!</v>
      </c>
      <c r="AR34" s="201" t="e">
        <f t="shared" si="11"/>
        <v>#REF!</v>
      </c>
      <c r="AS34" s="332" t="e">
        <f t="shared" si="17"/>
        <v>#REF!</v>
      </c>
      <c r="AT34" s="21" t="e">
        <f t="shared" si="20"/>
        <v>#REF!</v>
      </c>
      <c r="AU34" s="132" t="e">
        <f t="shared" si="2"/>
        <v>#REF!</v>
      </c>
      <c r="AV34" s="132" t="e">
        <f t="shared" si="13"/>
        <v>#REF!</v>
      </c>
      <c r="AX34" s="21" t="e">
        <f t="shared" si="21"/>
        <v>#REF!</v>
      </c>
      <c r="AY34" s="132" t="e">
        <f t="shared" si="15"/>
        <v>#REF!</v>
      </c>
      <c r="AZ34" s="317" t="e">
        <f t="shared" si="16"/>
        <v>#REF!</v>
      </c>
    </row>
    <row r="35" spans="1:52" s="26" customFormat="1" ht="18.75" customHeight="1" x14ac:dyDescent="0.3">
      <c r="B35" s="23"/>
      <c r="C35" s="24" t="s">
        <v>71</v>
      </c>
      <c r="D35" s="25">
        <f>SUM(D26:D34)</f>
        <v>1325595.51</v>
      </c>
      <c r="E35" s="25">
        <f>SUM(E26:E34)</f>
        <v>1300647.23</v>
      </c>
      <c r="F35" s="25">
        <f>D35-E35</f>
        <v>24948.280000000028</v>
      </c>
      <c r="G35" s="110">
        <v>5.633915321171621E-2</v>
      </c>
      <c r="H35" s="25">
        <f>SUM(H26:H34)</f>
        <v>1365489.04</v>
      </c>
      <c r="I35" s="25">
        <f>SUM(I26:I34)</f>
        <v>1316008.1199999999</v>
      </c>
      <c r="J35" s="25">
        <f>H35-I35</f>
        <v>49480.920000000158</v>
      </c>
      <c r="K35" s="110">
        <v>5.633915321171621E-2</v>
      </c>
      <c r="L35" s="25">
        <f>SUM(L26:L34)</f>
        <v>1477016.0799999998</v>
      </c>
      <c r="M35" s="25">
        <f>SUM(M26:M34)</f>
        <v>1425237.5599999998</v>
      </c>
      <c r="N35" s="25">
        <f>L35-M35</f>
        <v>51778.520000000019</v>
      </c>
      <c r="O35" s="110">
        <f>(L35-H35)/H35</f>
        <v>8.1675529230172225E-2</v>
      </c>
      <c r="P35" s="139"/>
      <c r="Q35" s="25">
        <f>SUM(Q26:Q34)</f>
        <v>1528732.9</v>
      </c>
      <c r="R35" s="25">
        <f>SUM(R26:R34)</f>
        <v>1434975.8699999999</v>
      </c>
      <c r="S35" s="25">
        <f>Q35-R35</f>
        <v>93757.030000000028</v>
      </c>
      <c r="T35" s="110">
        <f t="shared" si="19"/>
        <v>3.5014391989557803E-2</v>
      </c>
      <c r="U35" s="139"/>
      <c r="V35" s="25" t="e">
        <f ca="1">SUM(V26:V34)</f>
        <v>#NAME?</v>
      </c>
      <c r="W35" s="25">
        <f>SUM(W26:W34)</f>
        <v>1646250.58</v>
      </c>
      <c r="X35" s="25">
        <f>SUM(X26:X34)</f>
        <v>1285188.0100000002</v>
      </c>
      <c r="Y35" s="25">
        <f t="shared" si="3"/>
        <v>361062.56999999983</v>
      </c>
      <c r="Z35" s="202">
        <f t="shared" si="4"/>
        <v>7.687260475652756E-2</v>
      </c>
      <c r="AA35" s="139"/>
      <c r="AB35" s="25">
        <f>SUM(AB26:AB34)</f>
        <v>1791370.2399999998</v>
      </c>
      <c r="AC35" s="25">
        <f>SUM(AC26:AC34)</f>
        <v>1719104.5</v>
      </c>
      <c r="AD35" s="25">
        <f t="shared" si="5"/>
        <v>72265.739999999758</v>
      </c>
      <c r="AE35" s="202">
        <f t="shared" si="6"/>
        <v>8.8151622701326357E-2</v>
      </c>
      <c r="AF35" s="430"/>
      <c r="AG35" s="25">
        <f>SUM(AG26:AG34)</f>
        <v>1907106.5833333335</v>
      </c>
      <c r="AH35" s="25">
        <f t="shared" si="7"/>
        <v>115736.34333333373</v>
      </c>
      <c r="AI35" s="202">
        <f t="shared" si="8"/>
        <v>6.4607718018880197E-2</v>
      </c>
      <c r="AJ35" s="334">
        <f>AG35/$AG$64</f>
        <v>0.18657471422624736</v>
      </c>
      <c r="AK35" s="334"/>
      <c r="AL35" s="25">
        <f>SUM(AL26:AL34)</f>
        <v>1971013.0792516668</v>
      </c>
      <c r="AM35" s="25">
        <f t="shared" si="9"/>
        <v>63906.495918333298</v>
      </c>
      <c r="AN35" s="202">
        <f t="shared" si="10"/>
        <v>3.3509661429952396E-2</v>
      </c>
      <c r="AO35" s="202"/>
      <c r="AP35" s="25" t="e">
        <f>SUM(AP26:AP34)</f>
        <v>#REF!</v>
      </c>
      <c r="AQ35" s="25" t="e">
        <f>SUM(AQ26:AQ34)</f>
        <v>#REF!</v>
      </c>
      <c r="AR35" s="202" t="e">
        <f t="shared" si="11"/>
        <v>#REF!</v>
      </c>
      <c r="AS35" s="334" t="e">
        <f t="shared" si="17"/>
        <v>#REF!</v>
      </c>
      <c r="AT35" s="28" t="e">
        <f>SUM(AT26:AT34)</f>
        <v>#REF!</v>
      </c>
      <c r="AU35" s="133" t="e">
        <f t="shared" si="2"/>
        <v>#REF!</v>
      </c>
      <c r="AV35" s="133" t="e">
        <f>AU35/3</f>
        <v>#REF!</v>
      </c>
      <c r="AX35" s="28" t="e">
        <f>SUM(AX26:AX34)</f>
        <v>#REF!</v>
      </c>
      <c r="AY35" s="133" t="e">
        <f>AX35/D35</f>
        <v>#REF!</v>
      </c>
      <c r="AZ35" s="133" t="e">
        <f>AY35/5</f>
        <v>#REF!</v>
      </c>
    </row>
    <row r="36" spans="1:52" ht="19.5" customHeight="1" x14ac:dyDescent="0.3">
      <c r="A36" s="4" t="s">
        <v>837</v>
      </c>
      <c r="B36" s="17" t="s">
        <v>72</v>
      </c>
      <c r="C36" s="22" t="s">
        <v>20</v>
      </c>
      <c r="D36" s="18">
        <v>2984577.12</v>
      </c>
      <c r="E36" s="18">
        <v>2984577.12</v>
      </c>
      <c r="F36" s="19">
        <v>0</v>
      </c>
      <c r="G36" s="289">
        <v>0.12260204678082777</v>
      </c>
      <c r="H36" s="18">
        <v>3292309.55</v>
      </c>
      <c r="I36" s="18">
        <v>3292309.55</v>
      </c>
      <c r="J36" s="19">
        <v>0</v>
      </c>
      <c r="K36" s="139">
        <v>0.12260204678082777</v>
      </c>
      <c r="L36" s="18">
        <v>3090258.38</v>
      </c>
      <c r="M36" s="18">
        <v>3021004.74</v>
      </c>
      <c r="N36" s="19">
        <v>69253.639999999665</v>
      </c>
      <c r="O36" s="139">
        <v>-6.137064784810406E-2</v>
      </c>
      <c r="P36" s="139"/>
      <c r="Q36" s="18">
        <v>3028923.06</v>
      </c>
      <c r="R36" s="18">
        <v>3028923.06</v>
      </c>
      <c r="S36" s="19">
        <v>0</v>
      </c>
      <c r="T36" s="139">
        <f t="shared" si="19"/>
        <v>-1.9847958473944768E-2</v>
      </c>
      <c r="U36" s="139"/>
      <c r="V36" s="18">
        <f>'300-Education'!AF14</f>
        <v>3302822.58</v>
      </c>
      <c r="W36" s="311">
        <f>'300-Education'!AG14</f>
        <v>3302822.58</v>
      </c>
      <c r="X36" s="18">
        <f>'300-Education'!AH14</f>
        <v>3302822.58</v>
      </c>
      <c r="Y36" s="19">
        <f t="shared" si="3"/>
        <v>0</v>
      </c>
      <c r="Z36" s="201">
        <f t="shared" si="4"/>
        <v>9.0428021634857914E-2</v>
      </c>
      <c r="AA36" s="139"/>
      <c r="AB36" s="20">
        <v>3420478.47</v>
      </c>
      <c r="AC36" s="20">
        <v>3420478.47</v>
      </c>
      <c r="AD36" s="19">
        <f t="shared" si="5"/>
        <v>0</v>
      </c>
      <c r="AE36" s="201">
        <f t="shared" si="6"/>
        <v>3.5622830821266861E-2</v>
      </c>
      <c r="AF36" s="201"/>
      <c r="AG36" s="20">
        <v>3251110.6</v>
      </c>
      <c r="AH36" s="19">
        <f t="shared" si="7"/>
        <v>-169367.87000000011</v>
      </c>
      <c r="AI36" s="201">
        <f t="shared" si="8"/>
        <v>-4.9515841565873124E-2</v>
      </c>
      <c r="AJ36" s="332">
        <f t="shared" si="22"/>
        <v>0.31806037293034889</v>
      </c>
      <c r="AK36" s="332"/>
      <c r="AL36" s="20">
        <v>3626553.02</v>
      </c>
      <c r="AM36" s="19">
        <f t="shared" si="9"/>
        <v>375442.41999999993</v>
      </c>
      <c r="AN36" s="201">
        <f t="shared" si="10"/>
        <v>0.11548128199637377</v>
      </c>
      <c r="AO36" s="201"/>
      <c r="AP36" s="20">
        <f>'300-Education'!AW14</f>
        <v>3823604.54</v>
      </c>
      <c r="AQ36" s="18">
        <f t="shared" si="18"/>
        <v>197051.52000000002</v>
      </c>
      <c r="AR36" s="201">
        <f t="shared" si="11"/>
        <v>5.4335761510526603E-2</v>
      </c>
      <c r="AS36" s="332" t="e">
        <f t="shared" si="17"/>
        <v>#REF!</v>
      </c>
      <c r="AT36" s="21">
        <f>AP36-L36</f>
        <v>733346.16000000015</v>
      </c>
      <c r="AU36" s="132">
        <f t="shared" ref="AU36:AU60" si="23">AT36/L36</f>
        <v>0.23730901103486374</v>
      </c>
      <c r="AV36" s="132">
        <f t="shared" si="13"/>
        <v>7.9103003678287917E-2</v>
      </c>
      <c r="AX36" s="21">
        <f>AP36-D36</f>
        <v>839027.41999999993</v>
      </c>
      <c r="AY36" s="132">
        <f t="shared" si="15"/>
        <v>0.28112103868168764</v>
      </c>
      <c r="AZ36" s="317">
        <f t="shared" si="16"/>
        <v>5.6224207736337531E-2</v>
      </c>
    </row>
    <row r="37" spans="1:52" s="26" customFormat="1" ht="18.75" customHeight="1" x14ac:dyDescent="0.3">
      <c r="B37" s="23"/>
      <c r="C37" s="24" t="s">
        <v>73</v>
      </c>
      <c r="D37" s="25">
        <f>SUM(D36)</f>
        <v>2984577.12</v>
      </c>
      <c r="E37" s="25">
        <f>SUM(E36)</f>
        <v>2984577.12</v>
      </c>
      <c r="F37" s="25">
        <f>D37-E37</f>
        <v>0</v>
      </c>
      <c r="G37" s="110">
        <v>0.12260204678082777</v>
      </c>
      <c r="H37" s="25">
        <f>SUM(H36)</f>
        <v>3292309.55</v>
      </c>
      <c r="I37" s="25">
        <f>SUM(I36)</f>
        <v>3292309.55</v>
      </c>
      <c r="J37" s="25">
        <f>H37-I37</f>
        <v>0</v>
      </c>
      <c r="K37" s="110">
        <v>0.12260204678082777</v>
      </c>
      <c r="L37" s="25">
        <f>SUM(L36)</f>
        <v>3090258.38</v>
      </c>
      <c r="M37" s="25">
        <f>SUM(M36)</f>
        <v>3021004.74</v>
      </c>
      <c r="N37" s="25">
        <f>L37-M37</f>
        <v>69253.639999999665</v>
      </c>
      <c r="O37" s="110">
        <f>(L37-H37)/H37</f>
        <v>-6.137064784810406E-2</v>
      </c>
      <c r="P37" s="139"/>
      <c r="Q37" s="25">
        <f>SUM(Q36)</f>
        <v>3028923.06</v>
      </c>
      <c r="R37" s="25">
        <f>SUM(R36)</f>
        <v>3028923.06</v>
      </c>
      <c r="S37" s="25">
        <f>Q37-R37</f>
        <v>0</v>
      </c>
      <c r="T37" s="110">
        <f t="shared" si="19"/>
        <v>-1.9847958473944768E-2</v>
      </c>
      <c r="U37" s="139"/>
      <c r="V37" s="25">
        <f>SUM(V36)</f>
        <v>3302822.58</v>
      </c>
      <c r="W37" s="25">
        <f>SUM(W36)</f>
        <v>3302822.58</v>
      </c>
      <c r="X37" s="25">
        <f>SUM(X36)</f>
        <v>3302822.58</v>
      </c>
      <c r="Y37" s="25">
        <f t="shared" si="3"/>
        <v>0</v>
      </c>
      <c r="Z37" s="202">
        <f t="shared" si="4"/>
        <v>9.0428021634857914E-2</v>
      </c>
      <c r="AA37" s="139"/>
      <c r="AB37" s="25">
        <f>SUM(AB36)</f>
        <v>3420478.47</v>
      </c>
      <c r="AC37" s="25">
        <f>SUM(AC36)</f>
        <v>3420478.47</v>
      </c>
      <c r="AD37" s="25">
        <f t="shared" si="5"/>
        <v>0</v>
      </c>
      <c r="AE37" s="202">
        <f t="shared" si="6"/>
        <v>3.5622830821266861E-2</v>
      </c>
      <c r="AF37" s="430"/>
      <c r="AG37" s="25">
        <f>SUM(AG36)</f>
        <v>3251110.6</v>
      </c>
      <c r="AH37" s="25">
        <f t="shared" si="7"/>
        <v>-169367.87000000011</v>
      </c>
      <c r="AI37" s="202">
        <f>AH37/AB37</f>
        <v>-4.9515841565873124E-2</v>
      </c>
      <c r="AJ37" s="334">
        <f>AG37/$AG$64</f>
        <v>0.31806037293034889</v>
      </c>
      <c r="AK37" s="334"/>
      <c r="AL37" s="25">
        <f>SUM(AL36)</f>
        <v>3626553.02</v>
      </c>
      <c r="AM37" s="25">
        <f t="shared" si="9"/>
        <v>375442.41999999993</v>
      </c>
      <c r="AN37" s="202">
        <f>AM37/AG37</f>
        <v>0.11548128199637377</v>
      </c>
      <c r="AO37" s="202"/>
      <c r="AP37" s="25">
        <f>SUM(AP36)</f>
        <v>3823604.54</v>
      </c>
      <c r="AQ37" s="25">
        <f>SUM(AQ36)</f>
        <v>197051.52000000002</v>
      </c>
      <c r="AR37" s="202">
        <f t="shared" si="11"/>
        <v>5.4335761510526603E-2</v>
      </c>
      <c r="AS37" s="334" t="e">
        <f t="shared" si="17"/>
        <v>#REF!</v>
      </c>
      <c r="AT37" s="28">
        <f>SUM(AT36)</f>
        <v>733346.16000000015</v>
      </c>
      <c r="AU37" s="133">
        <f t="shared" si="23"/>
        <v>0.23730901103486374</v>
      </c>
      <c r="AV37" s="133">
        <f>AU37/3</f>
        <v>7.9103003678287917E-2</v>
      </c>
      <c r="AX37" s="28">
        <f>SUM(AX36)</f>
        <v>839027.41999999993</v>
      </c>
      <c r="AY37" s="133">
        <f>AX37/D37</f>
        <v>0.28112103868168764</v>
      </c>
      <c r="AZ37" s="133">
        <f>AY37/5</f>
        <v>5.6224207736337531E-2</v>
      </c>
    </row>
    <row r="38" spans="1:52" ht="19.5" customHeight="1" x14ac:dyDescent="0.3">
      <c r="A38" s="4" t="s">
        <v>838</v>
      </c>
      <c r="B38" s="17" t="s">
        <v>74</v>
      </c>
      <c r="C38" s="22" t="s">
        <v>5</v>
      </c>
      <c r="D38" s="18">
        <v>157792.63</v>
      </c>
      <c r="E38" s="18">
        <v>150699.75</v>
      </c>
      <c r="F38" s="19">
        <v>7092.8800000000047</v>
      </c>
      <c r="G38" s="289">
        <v>1.0919666404319158E-2</v>
      </c>
      <c r="H38" s="18">
        <v>160320.57</v>
      </c>
      <c r="I38" s="18">
        <v>151535.12</v>
      </c>
      <c r="J38" s="19">
        <v>8785.4500000000116</v>
      </c>
      <c r="K38" s="139">
        <v>1.0919666404319158E-2</v>
      </c>
      <c r="L38" s="18">
        <v>161274.6</v>
      </c>
      <c r="M38" s="18">
        <v>156939.81</v>
      </c>
      <c r="N38" s="19">
        <v>4334.7900000000081</v>
      </c>
      <c r="O38" s="139">
        <v>5.9507647708587786E-3</v>
      </c>
      <c r="P38" s="139"/>
      <c r="Q38" s="18">
        <v>161874.37</v>
      </c>
      <c r="R38" s="18">
        <v>137940.73000000001</v>
      </c>
      <c r="S38" s="19">
        <v>23933.639999999985</v>
      </c>
      <c r="T38" s="139">
        <f t="shared" si="19"/>
        <v>3.718936521932093E-3</v>
      </c>
      <c r="U38" s="139"/>
      <c r="V38" s="18">
        <f>'422-Highway'!AF45</f>
        <v>175039.4</v>
      </c>
      <c r="W38" s="311">
        <f>'422-Highway'!AG45</f>
        <v>180295.84</v>
      </c>
      <c r="X38" s="18">
        <f>'422-Highway'!AH45</f>
        <v>149575.1</v>
      </c>
      <c r="Y38" s="19">
        <f t="shared" si="3"/>
        <v>30720.739999999991</v>
      </c>
      <c r="Z38" s="201">
        <f t="shared" si="4"/>
        <v>0.11380102977389195</v>
      </c>
      <c r="AA38" s="139"/>
      <c r="AB38" s="20">
        <v>179938.89</v>
      </c>
      <c r="AC38" s="20">
        <v>183680.4</v>
      </c>
      <c r="AD38" s="311">
        <f t="shared" si="5"/>
        <v>-3741.5099999999802</v>
      </c>
      <c r="AE38" s="201">
        <f t="shared" si="6"/>
        <v>-1.9798016415685606E-3</v>
      </c>
      <c r="AF38" s="201"/>
      <c r="AG38" s="20">
        <f>'422-Highway'!AO45</f>
        <v>211419.56</v>
      </c>
      <c r="AH38" s="18">
        <f t="shared" si="7"/>
        <v>31480.669999999984</v>
      </c>
      <c r="AI38" s="201">
        <f t="shared" si="8"/>
        <v>0.17495200731759533</v>
      </c>
      <c r="AJ38" s="332">
        <f t="shared" si="22"/>
        <v>2.0683450171879812E-2</v>
      </c>
      <c r="AK38" s="332"/>
      <c r="AL38" s="20">
        <v>216172.47840000002</v>
      </c>
      <c r="AM38" s="18">
        <f t="shared" si="9"/>
        <v>4752.9184000000241</v>
      </c>
      <c r="AN38" s="201">
        <f t="shared" ref="AN38:AN60" si="24">AM38/AG38</f>
        <v>2.2480977635182024E-2</v>
      </c>
      <c r="AO38" s="201"/>
      <c r="AP38" s="20" t="e">
        <f>'422-Highway'!AW45</f>
        <v>#REF!</v>
      </c>
      <c r="AQ38" s="18" t="e">
        <f t="shared" si="18"/>
        <v>#REF!</v>
      </c>
      <c r="AR38" s="201" t="e">
        <f t="shared" si="11"/>
        <v>#REF!</v>
      </c>
      <c r="AS38" s="332" t="e">
        <f t="shared" si="17"/>
        <v>#REF!</v>
      </c>
      <c r="AT38" s="21" t="e">
        <f>AP38-L38</f>
        <v>#REF!</v>
      </c>
      <c r="AU38" s="132" t="e">
        <f t="shared" si="23"/>
        <v>#REF!</v>
      </c>
      <c r="AV38" s="132" t="e">
        <f t="shared" si="13"/>
        <v>#REF!</v>
      </c>
      <c r="AX38" s="21" t="e">
        <f>AP38-D38</f>
        <v>#REF!</v>
      </c>
      <c r="AY38" s="132" t="e">
        <f t="shared" si="15"/>
        <v>#REF!</v>
      </c>
      <c r="AZ38" s="317" t="e">
        <f t="shared" si="16"/>
        <v>#REF!</v>
      </c>
    </row>
    <row r="39" spans="1:52" ht="19.5" customHeight="1" x14ac:dyDescent="0.3">
      <c r="A39" s="4" t="s">
        <v>839</v>
      </c>
      <c r="B39" s="17" t="s">
        <v>75</v>
      </c>
      <c r="C39" s="22" t="s">
        <v>21</v>
      </c>
      <c r="D39" s="18">
        <v>7000</v>
      </c>
      <c r="E39" s="18">
        <v>99431.39</v>
      </c>
      <c r="F39" s="19">
        <v>-92431.39</v>
      </c>
      <c r="G39" s="289">
        <v>0</v>
      </c>
      <c r="H39" s="18">
        <v>7000</v>
      </c>
      <c r="I39" s="18">
        <v>97957.03</v>
      </c>
      <c r="J39" s="19">
        <v>-90957.03</v>
      </c>
      <c r="K39" s="139">
        <v>0</v>
      </c>
      <c r="L39" s="18">
        <v>7000</v>
      </c>
      <c r="M39" s="18">
        <v>67135.63</v>
      </c>
      <c r="N39" s="19">
        <v>-60135.630000000005</v>
      </c>
      <c r="O39" s="139">
        <v>0</v>
      </c>
      <c r="P39" s="139"/>
      <c r="Q39" s="18">
        <v>30000</v>
      </c>
      <c r="R39" s="18">
        <v>52532.54</v>
      </c>
      <c r="S39" s="19">
        <v>-22532.54</v>
      </c>
      <c r="T39" s="139">
        <f t="shared" si="19"/>
        <v>3.2857142857142856</v>
      </c>
      <c r="U39" s="139"/>
      <c r="V39" s="18">
        <f>'423-Snow &amp; Ice'!AF15</f>
        <v>30000</v>
      </c>
      <c r="W39" s="311">
        <f>'423-Snow &amp; Ice'!AG15</f>
        <v>30000</v>
      </c>
      <c r="X39" s="18">
        <f>'423-Snow &amp; Ice'!AH15</f>
        <v>75051.81</v>
      </c>
      <c r="Y39" s="19">
        <f t="shared" si="3"/>
        <v>-45051.81</v>
      </c>
      <c r="Z39" s="201">
        <f t="shared" si="4"/>
        <v>0</v>
      </c>
      <c r="AA39" s="139"/>
      <c r="AB39" s="20">
        <v>30000</v>
      </c>
      <c r="AC39" s="20">
        <v>31117.15</v>
      </c>
      <c r="AD39" s="311">
        <f t="shared" si="5"/>
        <v>-1117.1500000000015</v>
      </c>
      <c r="AE39" s="201">
        <f t="shared" si="6"/>
        <v>0</v>
      </c>
      <c r="AF39" s="201"/>
      <c r="AG39" s="20">
        <f>'423-Snow &amp; Ice'!AO15</f>
        <v>30000</v>
      </c>
      <c r="AH39" s="18">
        <f t="shared" si="7"/>
        <v>0</v>
      </c>
      <c r="AI39" s="201">
        <f t="shared" si="8"/>
        <v>0</v>
      </c>
      <c r="AJ39" s="332">
        <f t="shared" si="22"/>
        <v>2.9349389675978623E-3</v>
      </c>
      <c r="AK39" s="332"/>
      <c r="AL39" s="20">
        <v>30000</v>
      </c>
      <c r="AM39" s="18">
        <f t="shared" si="9"/>
        <v>0</v>
      </c>
      <c r="AN39" s="201">
        <f t="shared" si="24"/>
        <v>0</v>
      </c>
      <c r="AO39" s="201"/>
      <c r="AP39" s="20">
        <f>'423-Snow &amp; Ice'!AW15</f>
        <v>30000</v>
      </c>
      <c r="AQ39" s="18">
        <f t="shared" si="18"/>
        <v>0</v>
      </c>
      <c r="AR39" s="201">
        <f t="shared" si="11"/>
        <v>0</v>
      </c>
      <c r="AS39" s="332" t="e">
        <f t="shared" si="17"/>
        <v>#REF!</v>
      </c>
      <c r="AT39" s="21">
        <f>AP39-L39</f>
        <v>23000</v>
      </c>
      <c r="AU39" s="132">
        <f t="shared" si="23"/>
        <v>3.2857142857142856</v>
      </c>
      <c r="AV39" s="132">
        <f t="shared" si="13"/>
        <v>1.0952380952380951</v>
      </c>
      <c r="AX39" s="21">
        <f>AP39-D39</f>
        <v>23000</v>
      </c>
      <c r="AY39" s="132">
        <f t="shared" si="15"/>
        <v>3.2857142857142856</v>
      </c>
      <c r="AZ39" s="317">
        <f t="shared" si="16"/>
        <v>0.65714285714285714</v>
      </c>
    </row>
    <row r="40" spans="1:52" ht="19.5" customHeight="1" x14ac:dyDescent="0.3">
      <c r="A40" s="4" t="s">
        <v>840</v>
      </c>
      <c r="B40" s="17" t="s">
        <v>76</v>
      </c>
      <c r="C40" s="22" t="s">
        <v>1468</v>
      </c>
      <c r="D40" s="18">
        <v>161728.07999999999</v>
      </c>
      <c r="E40" s="18">
        <v>145319.56</v>
      </c>
      <c r="F40" s="19">
        <v>16408.51999999999</v>
      </c>
      <c r="G40" s="289">
        <v>4.633226186386662E-3</v>
      </c>
      <c r="H40" s="18">
        <v>153431.31</v>
      </c>
      <c r="I40" s="18">
        <v>149952.07</v>
      </c>
      <c r="J40" s="19">
        <v>3479.2399999999907</v>
      </c>
      <c r="K40" s="139">
        <v>4.633226186386662E-3</v>
      </c>
      <c r="L40" s="18">
        <v>153644.79</v>
      </c>
      <c r="M40" s="18">
        <v>151333.37</v>
      </c>
      <c r="N40" s="19">
        <v>2311.4200000000128</v>
      </c>
      <c r="O40" s="139">
        <v>1.3913718132238491E-3</v>
      </c>
      <c r="P40" s="139"/>
      <c r="Q40" s="18">
        <v>156121.67000000001</v>
      </c>
      <c r="R40" s="18">
        <v>151484.75</v>
      </c>
      <c r="S40" s="19">
        <v>4636.9200000000128</v>
      </c>
      <c r="T40" s="139">
        <f t="shared" si="19"/>
        <v>1.6120819977039277E-2</v>
      </c>
      <c r="U40" s="139"/>
      <c r="V40" s="18">
        <f>'430-Waste Collection'!AF25</f>
        <v>154022.91</v>
      </c>
      <c r="W40" s="311">
        <f>'430-Waste Collection'!AG25</f>
        <v>154022.91</v>
      </c>
      <c r="X40" s="18">
        <f>'430-Waste Collection'!AH25</f>
        <v>146496.76</v>
      </c>
      <c r="Y40" s="19">
        <f t="shared" si="3"/>
        <v>7526.1499999999942</v>
      </c>
      <c r="Z40" s="201">
        <f t="shared" si="4"/>
        <v>-1.3443104983440217E-2</v>
      </c>
      <c r="AA40" s="139"/>
      <c r="AB40" s="20">
        <v>163447.48000000001</v>
      </c>
      <c r="AC40" s="20">
        <v>149411.39000000001</v>
      </c>
      <c r="AD40" s="19">
        <f t="shared" si="5"/>
        <v>14036.089999999997</v>
      </c>
      <c r="AE40" s="201">
        <f t="shared" si="6"/>
        <v>6.1189403576390078E-2</v>
      </c>
      <c r="AF40" s="201"/>
      <c r="AG40" s="20">
        <f>'430-Waste Collection'!AO25</f>
        <v>168136</v>
      </c>
      <c r="AH40" s="19">
        <f t="shared" si="7"/>
        <v>4688.5199999999895</v>
      </c>
      <c r="AI40" s="201">
        <f t="shared" si="8"/>
        <v>2.8685177648502071E-2</v>
      </c>
      <c r="AJ40" s="332">
        <f t="shared" si="22"/>
        <v>1.644896327520114E-2</v>
      </c>
      <c r="AK40" s="332"/>
      <c r="AL40" s="20">
        <v>171521.44</v>
      </c>
      <c r="AM40" s="19">
        <f t="shared" si="9"/>
        <v>3385.4400000000023</v>
      </c>
      <c r="AN40" s="201">
        <f t="shared" si="24"/>
        <v>2.013512870533379E-2</v>
      </c>
      <c r="AO40" s="201"/>
      <c r="AP40" s="20">
        <f>'430-Waste Collection'!AW25</f>
        <v>175317.61</v>
      </c>
      <c r="AQ40" s="18">
        <f t="shared" si="18"/>
        <v>3796.1699999999837</v>
      </c>
      <c r="AR40" s="201">
        <f t="shared" si="11"/>
        <v>2.2132335176290402E-2</v>
      </c>
      <c r="AS40" s="332" t="e">
        <f t="shared" si="17"/>
        <v>#REF!</v>
      </c>
      <c r="AT40" s="21">
        <f>AP40-L40</f>
        <v>21672.819999999978</v>
      </c>
      <c r="AU40" s="132">
        <f t="shared" si="23"/>
        <v>0.14105795582134595</v>
      </c>
      <c r="AV40" s="132">
        <f t="shared" si="13"/>
        <v>4.7019318607115314E-2</v>
      </c>
      <c r="AX40" s="21">
        <f>AP40-D40</f>
        <v>13589.529999999999</v>
      </c>
      <c r="AY40" s="132">
        <f t="shared" si="15"/>
        <v>8.4027028577844984E-2</v>
      </c>
      <c r="AZ40" s="317">
        <f t="shared" si="16"/>
        <v>1.6805405715568995E-2</v>
      </c>
    </row>
    <row r="41" spans="1:52" ht="19.5" customHeight="1" x14ac:dyDescent="0.3">
      <c r="A41" s="4" t="s">
        <v>841</v>
      </c>
      <c r="B41" s="17" t="s">
        <v>77</v>
      </c>
      <c r="C41" s="22" t="s">
        <v>993</v>
      </c>
      <c r="D41" s="18">
        <v>21054.22</v>
      </c>
      <c r="E41" s="18">
        <v>16430.66</v>
      </c>
      <c r="F41" s="19">
        <v>4623.5600000000013</v>
      </c>
      <c r="G41" s="289">
        <v>-0.16285595370223557</v>
      </c>
      <c r="H41" s="18">
        <v>21963.18</v>
      </c>
      <c r="I41" s="18">
        <v>17584.18</v>
      </c>
      <c r="J41" s="19">
        <v>4379</v>
      </c>
      <c r="K41" s="139">
        <v>-0.16285595370223557</v>
      </c>
      <c r="L41" s="18">
        <v>22368.720000000001</v>
      </c>
      <c r="M41" s="18">
        <v>17123.43</v>
      </c>
      <c r="N41" s="19">
        <v>5245.2900000000009</v>
      </c>
      <c r="O41" s="139">
        <v>1.8464539288026636E-2</v>
      </c>
      <c r="P41" s="139"/>
      <c r="Q41" s="18">
        <v>23483.43</v>
      </c>
      <c r="R41" s="18">
        <v>21163.46</v>
      </c>
      <c r="S41" s="19">
        <v>2319.9700000000012</v>
      </c>
      <c r="T41" s="139">
        <f>(Q41-L41)/L41</f>
        <v>4.9833428108537234E-2</v>
      </c>
      <c r="U41" s="139"/>
      <c r="V41" s="18">
        <f>'491-Cemetery Comm'!AF26</f>
        <v>29268.59</v>
      </c>
      <c r="W41" s="311">
        <f>'491-Cemetery Comm'!AG26</f>
        <v>28316.62</v>
      </c>
      <c r="X41" s="18">
        <f>'491-Cemetery Comm'!AH26</f>
        <v>28065.670000000002</v>
      </c>
      <c r="Y41" s="19">
        <f t="shared" si="3"/>
        <v>250.94999999999709</v>
      </c>
      <c r="Z41" s="201">
        <f t="shared" si="4"/>
        <v>0.20581277947897725</v>
      </c>
      <c r="AA41" s="139"/>
      <c r="AB41" s="20">
        <v>37427.360000000001</v>
      </c>
      <c r="AC41" s="20">
        <v>34025</v>
      </c>
      <c r="AD41" s="19">
        <f t="shared" si="5"/>
        <v>3402.3600000000006</v>
      </c>
      <c r="AE41" s="201">
        <f t="shared" si="6"/>
        <v>0.3217453212989404</v>
      </c>
      <c r="AF41" s="201"/>
      <c r="AG41" s="20">
        <f>'491-Cemetery Comm'!AO26</f>
        <v>38157.15</v>
      </c>
      <c r="AH41" s="19">
        <f t="shared" si="7"/>
        <v>729.79000000000087</v>
      </c>
      <c r="AI41" s="201">
        <f t="shared" si="8"/>
        <v>1.9498837214273219E-2</v>
      </c>
      <c r="AJ41" s="332">
        <f t="shared" si="22"/>
        <v>3.7329635475825593E-3</v>
      </c>
      <c r="AK41" s="332"/>
      <c r="AL41" s="20">
        <v>35789.168039999997</v>
      </c>
      <c r="AM41" s="19">
        <f t="shared" si="9"/>
        <v>-2367.9819600000046</v>
      </c>
      <c r="AN41" s="201">
        <f t="shared" si="24"/>
        <v>-6.2058669476100926E-2</v>
      </c>
      <c r="AO41" s="201"/>
      <c r="AP41" s="20" t="e">
        <f>'491-Cemetery Comm'!AW26</f>
        <v>#REF!</v>
      </c>
      <c r="AQ41" s="18" t="e">
        <f t="shared" si="18"/>
        <v>#REF!</v>
      </c>
      <c r="AR41" s="201" t="e">
        <f t="shared" si="11"/>
        <v>#REF!</v>
      </c>
      <c r="AS41" s="332" t="e">
        <f t="shared" si="17"/>
        <v>#REF!</v>
      </c>
      <c r="AT41" s="21" t="e">
        <f>AP41-L41</f>
        <v>#REF!</v>
      </c>
      <c r="AU41" s="132" t="e">
        <f t="shared" si="23"/>
        <v>#REF!</v>
      </c>
      <c r="AV41" s="132" t="e">
        <f t="shared" si="13"/>
        <v>#REF!</v>
      </c>
      <c r="AX41" s="21" t="e">
        <f>AP41-D41</f>
        <v>#REF!</v>
      </c>
      <c r="AY41" s="132" t="e">
        <f t="shared" si="15"/>
        <v>#REF!</v>
      </c>
      <c r="AZ41" s="317" t="e">
        <f t="shared" si="16"/>
        <v>#REF!</v>
      </c>
    </row>
    <row r="42" spans="1:52" s="26" customFormat="1" ht="18.75" customHeight="1" x14ac:dyDescent="0.3">
      <c r="B42" s="23"/>
      <c r="C42" s="24" t="s">
        <v>78</v>
      </c>
      <c r="D42" s="25">
        <f>SUM(D38:D41)</f>
        <v>347574.92999999993</v>
      </c>
      <c r="E42" s="25">
        <f>SUM(E38:E41)</f>
        <v>411881.36</v>
      </c>
      <c r="F42" s="25">
        <f>D42-E42</f>
        <v>-64306.430000000051</v>
      </c>
      <c r="G42" s="110">
        <v>-5.2091211149988201E-3</v>
      </c>
      <c r="H42" s="25">
        <f>SUM(H38:H41)</f>
        <v>342715.06</v>
      </c>
      <c r="I42" s="25">
        <f>SUM(I38:I41)</f>
        <v>417028.39999999997</v>
      </c>
      <c r="J42" s="25">
        <f>H42-I42</f>
        <v>-74313.339999999967</v>
      </c>
      <c r="K42" s="110">
        <v>-5.2091211149988201E-3</v>
      </c>
      <c r="L42" s="25">
        <f>SUM(L38:L41)</f>
        <v>344288.11</v>
      </c>
      <c r="M42" s="25">
        <f>SUM(M38:M41)</f>
        <v>392532.24</v>
      </c>
      <c r="N42" s="25">
        <f>L42-M42</f>
        <v>-48244.130000000005</v>
      </c>
      <c r="O42" s="110">
        <f>(L42-H42)/H42</f>
        <v>4.5899646195880286E-3</v>
      </c>
      <c r="P42" s="139"/>
      <c r="Q42" s="25">
        <f>SUM(Q38:Q41)</f>
        <v>371479.47000000003</v>
      </c>
      <c r="R42" s="25">
        <f>SUM(R38:R41)</f>
        <v>363121.48000000004</v>
      </c>
      <c r="S42" s="25">
        <f>Q42-R42</f>
        <v>8357.9899999999907</v>
      </c>
      <c r="T42" s="110">
        <f t="shared" ref="T42:T60" si="25">(Q42-L42)/L42</f>
        <v>7.897850436949462E-2</v>
      </c>
      <c r="U42" s="139"/>
      <c r="V42" s="25">
        <f>SUM(V38:V41)</f>
        <v>388330.9</v>
      </c>
      <c r="W42" s="25">
        <f>SUM(W38:W41)</f>
        <v>392635.37</v>
      </c>
      <c r="X42" s="25">
        <f>SUM(X38:X41)</f>
        <v>399189.34</v>
      </c>
      <c r="Y42" s="25">
        <f t="shared" si="3"/>
        <v>-6553.9700000000303</v>
      </c>
      <c r="Z42" s="202">
        <f>(W42-Q42)/Q42</f>
        <v>5.6950388133158378E-2</v>
      </c>
      <c r="AA42" s="139"/>
      <c r="AB42" s="25">
        <f>SUM(AB38:AB41)</f>
        <v>410813.73</v>
      </c>
      <c r="AC42" s="25">
        <f>SUM(AC38:AC41)</f>
        <v>398233.94</v>
      </c>
      <c r="AD42" s="25">
        <f t="shared" si="5"/>
        <v>12579.789999999979</v>
      </c>
      <c r="AE42" s="202">
        <f t="shared" si="6"/>
        <v>4.6298325084670765E-2</v>
      </c>
      <c r="AF42" s="430"/>
      <c r="AG42" s="25">
        <f>SUM(AG38:AG41)</f>
        <v>447712.71</v>
      </c>
      <c r="AH42" s="25">
        <f t="shared" si="7"/>
        <v>36898.98000000004</v>
      </c>
      <c r="AI42" s="202">
        <f t="shared" si="8"/>
        <v>8.9819247277835731E-2</v>
      </c>
      <c r="AJ42" s="334">
        <f>AG42/$AG$64</f>
        <v>4.3800315962261374E-2</v>
      </c>
      <c r="AK42" s="334"/>
      <c r="AL42" s="25">
        <f>SUM(AL38:AL41)</f>
        <v>453483.08644000004</v>
      </c>
      <c r="AM42" s="25">
        <f t="shared" si="9"/>
        <v>5770.3764400000218</v>
      </c>
      <c r="AN42" s="202">
        <f t="shared" si="24"/>
        <v>1.2888569636542196E-2</v>
      </c>
      <c r="AO42" s="202"/>
      <c r="AP42" s="25" t="e">
        <f>SUM(AP38:AP41)</f>
        <v>#REF!</v>
      </c>
      <c r="AQ42" s="25" t="e">
        <f>SUM(AQ38:AQ41)</f>
        <v>#REF!</v>
      </c>
      <c r="AR42" s="202" t="e">
        <f t="shared" si="11"/>
        <v>#REF!</v>
      </c>
      <c r="AS42" s="334" t="e">
        <f t="shared" si="17"/>
        <v>#REF!</v>
      </c>
      <c r="AT42" s="28" t="e">
        <f>SUM(AT38:AT41)</f>
        <v>#REF!</v>
      </c>
      <c r="AU42" s="133" t="e">
        <f t="shared" si="23"/>
        <v>#REF!</v>
      </c>
      <c r="AV42" s="133" t="e">
        <f>AU42/3</f>
        <v>#REF!</v>
      </c>
      <c r="AX42" s="28" t="e">
        <f>SUM(AX38:AX41)</f>
        <v>#REF!</v>
      </c>
      <c r="AY42" s="133" t="e">
        <f>AX42/D42</f>
        <v>#REF!</v>
      </c>
      <c r="AZ42" s="133" t="e">
        <f>AY42/5</f>
        <v>#REF!</v>
      </c>
    </row>
    <row r="43" spans="1:52" ht="19.5" customHeight="1" x14ac:dyDescent="0.3">
      <c r="A43" s="4" t="s">
        <v>842</v>
      </c>
      <c r="B43" s="17" t="s">
        <v>79</v>
      </c>
      <c r="C43" s="22" t="s">
        <v>22</v>
      </c>
      <c r="D43" s="18">
        <v>62097.16</v>
      </c>
      <c r="E43" s="18">
        <v>57052.66</v>
      </c>
      <c r="F43" s="19">
        <v>5044.5</v>
      </c>
      <c r="G43" s="289">
        <v>-1.1908069834786733E-3</v>
      </c>
      <c r="H43" s="18">
        <v>65816.539999999994</v>
      </c>
      <c r="I43" s="18">
        <v>57357.37</v>
      </c>
      <c r="J43" s="19">
        <v>8459.169999999991</v>
      </c>
      <c r="K43" s="139">
        <v>-1.1908069834786733E-3</v>
      </c>
      <c r="L43" s="18">
        <v>73366.06</v>
      </c>
      <c r="M43" s="18">
        <v>65832.78</v>
      </c>
      <c r="N43" s="19">
        <v>7533.2799999999988</v>
      </c>
      <c r="O43" s="139">
        <v>0.11470551323421141</v>
      </c>
      <c r="P43" s="139"/>
      <c r="Q43" s="18">
        <v>75636.649999999994</v>
      </c>
      <c r="R43" s="18">
        <v>71480.149999999994</v>
      </c>
      <c r="S43" s="19">
        <v>4156.5</v>
      </c>
      <c r="T43" s="139">
        <f t="shared" si="25"/>
        <v>3.0948779312941113E-2</v>
      </c>
      <c r="U43" s="139"/>
      <c r="V43" s="18">
        <f>'510-Board of Health'!AF29</f>
        <v>78395.42</v>
      </c>
      <c r="W43" s="311">
        <f>'510-Board of Health'!AG29</f>
        <v>81884.989999999991</v>
      </c>
      <c r="X43" s="18">
        <f>'510-Board of Health'!AH29</f>
        <v>79273.5</v>
      </c>
      <c r="Y43" s="19">
        <f t="shared" si="3"/>
        <v>2611.4899999999907</v>
      </c>
      <c r="Z43" s="201">
        <f t="shared" si="4"/>
        <v>8.2609951657033956E-2</v>
      </c>
      <c r="AA43" s="139"/>
      <c r="AB43" s="20">
        <v>83767.53</v>
      </c>
      <c r="AC43" s="20">
        <v>79577.95</v>
      </c>
      <c r="AD43" s="19">
        <f t="shared" si="5"/>
        <v>4189.5800000000017</v>
      </c>
      <c r="AE43" s="201">
        <f t="shared" si="6"/>
        <v>2.2990049824760415E-2</v>
      </c>
      <c r="AF43" s="201"/>
      <c r="AG43" s="20">
        <f>'510-Board of Health'!AO29</f>
        <v>90634.290000000008</v>
      </c>
      <c r="AH43" s="19">
        <f t="shared" si="7"/>
        <v>6866.7600000000093</v>
      </c>
      <c r="AI43" s="201">
        <f t="shared" si="8"/>
        <v>8.1974005918522483E-2</v>
      </c>
      <c r="AJ43" s="332">
        <f t="shared" si="22"/>
        <v>8.8668703173855092E-3</v>
      </c>
      <c r="AK43" s="332"/>
      <c r="AL43" s="20">
        <v>91889.19</v>
      </c>
      <c r="AM43" s="19">
        <f t="shared" si="9"/>
        <v>1254.8999999999942</v>
      </c>
      <c r="AN43" s="201">
        <f t="shared" si="24"/>
        <v>1.384575308087032E-2</v>
      </c>
      <c r="AO43" s="201"/>
      <c r="AP43" s="20" t="e">
        <f>'510-Board of Health'!AW29</f>
        <v>#REF!</v>
      </c>
      <c r="AQ43" s="18" t="e">
        <f t="shared" si="18"/>
        <v>#REF!</v>
      </c>
      <c r="AR43" s="201" t="e">
        <f t="shared" si="11"/>
        <v>#REF!</v>
      </c>
      <c r="AS43" s="332" t="e">
        <f t="shared" si="17"/>
        <v>#REF!</v>
      </c>
      <c r="AT43" s="21" t="e">
        <f>AP43-L43</f>
        <v>#REF!</v>
      </c>
      <c r="AU43" s="132" t="e">
        <f t="shared" si="23"/>
        <v>#REF!</v>
      </c>
      <c r="AV43" s="132" t="e">
        <f t="shared" si="13"/>
        <v>#REF!</v>
      </c>
      <c r="AX43" s="21" t="e">
        <f>AP43-D43</f>
        <v>#REF!</v>
      </c>
      <c r="AY43" s="132" t="e">
        <f t="shared" si="15"/>
        <v>#REF!</v>
      </c>
      <c r="AZ43" s="317" t="e">
        <f t="shared" si="16"/>
        <v>#REF!</v>
      </c>
    </row>
    <row r="44" spans="1:52" ht="19.5" customHeight="1" x14ac:dyDescent="0.3">
      <c r="A44" s="4" t="s">
        <v>843</v>
      </c>
      <c r="B44" s="17" t="s">
        <v>80</v>
      </c>
      <c r="C44" s="22" t="s">
        <v>917</v>
      </c>
      <c r="D44" s="18">
        <v>116532.98</v>
      </c>
      <c r="E44" s="18">
        <v>116363.01</v>
      </c>
      <c r="F44" s="19">
        <v>169.97000000000116</v>
      </c>
      <c r="G44" s="289">
        <v>-2.3374070986395067E-2</v>
      </c>
      <c r="H44" s="18">
        <v>127365.56</v>
      </c>
      <c r="I44" s="18">
        <v>124248.98</v>
      </c>
      <c r="J44" s="19">
        <v>3116.5800000000017</v>
      </c>
      <c r="K44" s="139">
        <v>-2.3374070986395067E-2</v>
      </c>
      <c r="L44" s="18">
        <v>155035.54999999999</v>
      </c>
      <c r="M44" s="18">
        <v>152470.29999999999</v>
      </c>
      <c r="N44" s="19">
        <v>2565.25</v>
      </c>
      <c r="O44" s="139">
        <v>0.21724860315457328</v>
      </c>
      <c r="P44" s="139"/>
      <c r="Q44" s="18">
        <v>203804.91</v>
      </c>
      <c r="R44" s="18">
        <v>191849.76</v>
      </c>
      <c r="S44" s="19">
        <v>11955.149999999994</v>
      </c>
      <c r="T44" s="139">
        <f>'541-SS'!AD17</f>
        <v>0.3145688843623286</v>
      </c>
      <c r="U44" s="139"/>
      <c r="V44" s="18">
        <f>'541-SS'!AF17</f>
        <v>240232.98</v>
      </c>
      <c r="W44" s="311">
        <f>'541-SS'!AG17</f>
        <v>240232.98</v>
      </c>
      <c r="X44" s="18">
        <f>'541-SS'!AH17</f>
        <v>228859.62</v>
      </c>
      <c r="Y44" s="19">
        <f t="shared" si="3"/>
        <v>11373.360000000015</v>
      </c>
      <c r="Z44" s="201">
        <f t="shared" si="4"/>
        <v>0.17873990376384949</v>
      </c>
      <c r="AA44" s="139"/>
      <c r="AB44" s="20">
        <v>267249.2</v>
      </c>
      <c r="AC44" s="20">
        <v>267250.13</v>
      </c>
      <c r="AD44" s="19">
        <f t="shared" si="5"/>
        <v>-0.92999999999301508</v>
      </c>
      <c r="AE44" s="201">
        <f t="shared" si="6"/>
        <v>0.11245841432762479</v>
      </c>
      <c r="AF44" s="201"/>
      <c r="AG44" s="20">
        <f>'541-SS'!AO17</f>
        <v>270145.26</v>
      </c>
      <c r="AH44" s="19">
        <f t="shared" si="7"/>
        <v>2896.0599999999977</v>
      </c>
      <c r="AI44" s="201">
        <f t="shared" si="8"/>
        <v>1.0836552550952436E-2</v>
      </c>
      <c r="AJ44" s="332">
        <f t="shared" si="22"/>
        <v>2.642866168286187E-2</v>
      </c>
      <c r="AK44" s="332"/>
      <c r="AL44" s="20">
        <v>263433.74</v>
      </c>
      <c r="AM44" s="19">
        <f t="shared" si="9"/>
        <v>-6711.5200000000186</v>
      </c>
      <c r="AN44" s="201">
        <f t="shared" si="24"/>
        <v>-2.4844115347424634E-2</v>
      </c>
      <c r="AO44" s="201"/>
      <c r="AP44" s="20">
        <f>'541-SS'!AW17</f>
        <v>263358.44</v>
      </c>
      <c r="AQ44" s="18">
        <f t="shared" si="18"/>
        <v>-75.299999999988358</v>
      </c>
      <c r="AR44" s="201">
        <f t="shared" si="11"/>
        <v>-2.8584037868493366E-4</v>
      </c>
      <c r="AS44" s="332" t="e">
        <f t="shared" si="17"/>
        <v>#REF!</v>
      </c>
      <c r="AT44" s="21">
        <f>AP44-L44</f>
        <v>108322.89000000001</v>
      </c>
      <c r="AU44" s="132">
        <f t="shared" si="23"/>
        <v>0.69869710527682216</v>
      </c>
      <c r="AV44" s="132">
        <f t="shared" si="13"/>
        <v>0.23289903509227405</v>
      </c>
      <c r="AX44" s="21">
        <f>AP44-D44</f>
        <v>146825.46000000002</v>
      </c>
      <c r="AY44" s="132">
        <f t="shared" si="15"/>
        <v>1.2599476989260896</v>
      </c>
      <c r="AZ44" s="317">
        <f t="shared" si="16"/>
        <v>0.25198953978521793</v>
      </c>
    </row>
    <row r="45" spans="1:52" s="26" customFormat="1" ht="18.75" customHeight="1" x14ac:dyDescent="0.3">
      <c r="B45" s="23"/>
      <c r="C45" s="24" t="s">
        <v>81</v>
      </c>
      <c r="D45" s="25">
        <f>SUM(D43:D44)</f>
        <v>178630.14</v>
      </c>
      <c r="E45" s="25">
        <f>SUM(E43:E44)</f>
        <v>173415.66999999998</v>
      </c>
      <c r="F45" s="25">
        <f>D45-E45</f>
        <v>5214.4700000000303</v>
      </c>
      <c r="G45" s="110">
        <v>-1.5691237427171652E-2</v>
      </c>
      <c r="H45" s="25">
        <f>SUM(H43:H44)</f>
        <v>193182.09999999998</v>
      </c>
      <c r="I45" s="25">
        <f>SUM(I43:I44)</f>
        <v>181606.35</v>
      </c>
      <c r="J45" s="25">
        <f>H45-I45</f>
        <v>11575.749999999971</v>
      </c>
      <c r="K45" s="110">
        <v>-1.5691237427171652E-2</v>
      </c>
      <c r="L45" s="25">
        <f>SUM(L43:L44)</f>
        <v>228401.61</v>
      </c>
      <c r="M45" s="25">
        <f>SUM(M43:M44)</f>
        <v>218303.08</v>
      </c>
      <c r="N45" s="25">
        <f>L45-M45</f>
        <v>10098.529999999999</v>
      </c>
      <c r="O45" s="110">
        <f>(L45-H45)/H45</f>
        <v>0.1823124916853063</v>
      </c>
      <c r="P45" s="110"/>
      <c r="Q45" s="25">
        <f>SUM(Q43:Q44)</f>
        <v>279441.56</v>
      </c>
      <c r="R45" s="25">
        <f>SUM(R43:R44)</f>
        <v>263329.91000000003</v>
      </c>
      <c r="S45" s="25">
        <f>Q45-R45</f>
        <v>16111.649999999965</v>
      </c>
      <c r="T45" s="110">
        <f t="shared" si="25"/>
        <v>0.2234658065676508</v>
      </c>
      <c r="U45" s="110"/>
      <c r="V45" s="25">
        <f>SUM(V43:V44)</f>
        <v>318628.40000000002</v>
      </c>
      <c r="W45" s="25">
        <f>SUM(W43:W44)</f>
        <v>322117.96999999997</v>
      </c>
      <c r="X45" s="25">
        <f>SUM(X43:X44)</f>
        <v>308133.12</v>
      </c>
      <c r="Y45" s="25">
        <f t="shared" si="3"/>
        <v>13984.849999999977</v>
      </c>
      <c r="Z45" s="202">
        <f t="shared" si="4"/>
        <v>0.15272033980915356</v>
      </c>
      <c r="AA45" s="110"/>
      <c r="AB45" s="25">
        <f>SUM(AB43:AB44)</f>
        <v>351016.73</v>
      </c>
      <c r="AC45" s="25">
        <f>SUM(AC43:AC44)</f>
        <v>346828.08</v>
      </c>
      <c r="AD45" s="25">
        <f t="shared" si="5"/>
        <v>4188.6499999999651</v>
      </c>
      <c r="AE45" s="202">
        <f t="shared" si="6"/>
        <v>8.9714833357480844E-2</v>
      </c>
      <c r="AF45" s="430"/>
      <c r="AG45" s="25">
        <f>SUM(AG43:AG44)</f>
        <v>360779.55000000005</v>
      </c>
      <c r="AH45" s="25">
        <f t="shared" si="7"/>
        <v>9762.8200000000652</v>
      </c>
      <c r="AI45" s="202">
        <f t="shared" si="8"/>
        <v>2.7812976321670096E-2</v>
      </c>
      <c r="AJ45" s="334">
        <f t="shared" ref="AJ45:AJ60" si="26">AG45/$AG$64</f>
        <v>3.5295532000247383E-2</v>
      </c>
      <c r="AK45" s="334"/>
      <c r="AL45" s="25">
        <f>SUM(AL43:AL44)</f>
        <v>355322.93</v>
      </c>
      <c r="AM45" s="25">
        <f t="shared" si="9"/>
        <v>-5456.6200000000536</v>
      </c>
      <c r="AN45" s="202">
        <f t="shared" si="24"/>
        <v>-1.5124526875206904E-2</v>
      </c>
      <c r="AO45" s="202"/>
      <c r="AP45" s="25" t="e">
        <f>SUM(AP43:AP44)</f>
        <v>#REF!</v>
      </c>
      <c r="AQ45" s="25" t="e">
        <f>SUM(AQ43:AQ44)</f>
        <v>#REF!</v>
      </c>
      <c r="AR45" s="202" t="e">
        <f t="shared" si="11"/>
        <v>#REF!</v>
      </c>
      <c r="AS45" s="334" t="e">
        <f t="shared" si="17"/>
        <v>#REF!</v>
      </c>
      <c r="AT45" s="28" t="e">
        <f>SUM(AT43:AT44)</f>
        <v>#REF!</v>
      </c>
      <c r="AU45" s="133" t="e">
        <f t="shared" si="23"/>
        <v>#REF!</v>
      </c>
      <c r="AV45" s="133" t="e">
        <f>AU45/3</f>
        <v>#REF!</v>
      </c>
      <c r="AX45" s="28" t="e">
        <f>SUM(AX43:AX44)</f>
        <v>#REF!</v>
      </c>
      <c r="AY45" s="133" t="e">
        <f>AX45/D45</f>
        <v>#REF!</v>
      </c>
      <c r="AZ45" s="133" t="e">
        <f>AY45/5</f>
        <v>#REF!</v>
      </c>
    </row>
    <row r="46" spans="1:52" ht="19.5" customHeight="1" x14ac:dyDescent="0.3">
      <c r="A46" s="4" t="s">
        <v>844</v>
      </c>
      <c r="B46" s="17" t="s">
        <v>82</v>
      </c>
      <c r="C46" s="22" t="s">
        <v>23</v>
      </c>
      <c r="D46" s="18">
        <v>301221.55</v>
      </c>
      <c r="E46" s="18">
        <v>300477.32</v>
      </c>
      <c r="F46" s="19">
        <v>744.22999999998137</v>
      </c>
      <c r="G46" s="289">
        <v>-2.1877502870424954E-2</v>
      </c>
      <c r="H46" s="18">
        <v>315802.7</v>
      </c>
      <c r="I46" s="18">
        <v>314996.51</v>
      </c>
      <c r="J46" s="19">
        <v>806.19000000000233</v>
      </c>
      <c r="K46" s="139">
        <v>-2.1877502870424954E-2</v>
      </c>
      <c r="L46" s="18">
        <v>329689.77</v>
      </c>
      <c r="M46" s="18">
        <v>327811.98</v>
      </c>
      <c r="N46" s="19">
        <v>1877.7900000000373</v>
      </c>
      <c r="O46" s="139">
        <v>4.3973879893997127E-2</v>
      </c>
      <c r="P46" s="139"/>
      <c r="Q46" s="18">
        <v>348044.2</v>
      </c>
      <c r="R46" s="18">
        <v>339633.54</v>
      </c>
      <c r="S46" s="19">
        <v>8410.6600000000326</v>
      </c>
      <c r="T46" s="139">
        <f t="shared" si="25"/>
        <v>5.567182142169589E-2</v>
      </c>
      <c r="U46" s="139"/>
      <c r="V46" s="18">
        <f>'610-Library'!AF44</f>
        <v>366617.19880000001</v>
      </c>
      <c r="W46" s="311">
        <f>'610-Library'!AG44</f>
        <v>382622.59</v>
      </c>
      <c r="X46" s="18">
        <f>'610-Library'!AH44</f>
        <v>374064.63999999996</v>
      </c>
      <c r="Y46" s="19">
        <f t="shared" si="3"/>
        <v>8557.9500000000698</v>
      </c>
      <c r="Z46" s="201">
        <f t="shared" si="4"/>
        <v>9.9350570990696052E-2</v>
      </c>
      <c r="AA46" s="139"/>
      <c r="AB46" s="20">
        <v>405462.61</v>
      </c>
      <c r="AC46" s="20">
        <v>399179.11</v>
      </c>
      <c r="AD46" s="19">
        <f t="shared" si="5"/>
        <v>6283.5</v>
      </c>
      <c r="AE46" s="201">
        <f t="shared" si="6"/>
        <v>5.9693339068140117E-2</v>
      </c>
      <c r="AF46" s="201"/>
      <c r="AG46" s="20">
        <f>'610-Library'!AO44</f>
        <v>418013.23</v>
      </c>
      <c r="AH46" s="19">
        <f t="shared" si="7"/>
        <v>12550.619999999995</v>
      </c>
      <c r="AI46" s="201">
        <f t="shared" si="8"/>
        <v>3.0953828270379839E-2</v>
      </c>
      <c r="AJ46" s="332">
        <f t="shared" si="26"/>
        <v>4.0894777256614924E-2</v>
      </c>
      <c r="AK46" s="332"/>
      <c r="AL46" s="20">
        <v>433315.71</v>
      </c>
      <c r="AM46" s="19">
        <f t="shared" si="9"/>
        <v>15302.48000000004</v>
      </c>
      <c r="AN46" s="201">
        <f t="shared" si="24"/>
        <v>3.6607645169508249E-2</v>
      </c>
      <c r="AO46" s="201"/>
      <c r="AP46" s="20" t="e">
        <f>'610-Library'!AW44</f>
        <v>#REF!</v>
      </c>
      <c r="AQ46" s="18" t="e">
        <f t="shared" si="18"/>
        <v>#REF!</v>
      </c>
      <c r="AR46" s="201" t="e">
        <f t="shared" si="11"/>
        <v>#REF!</v>
      </c>
      <c r="AS46" s="332" t="e">
        <f t="shared" si="17"/>
        <v>#REF!</v>
      </c>
      <c r="AT46" s="21" t="e">
        <f>AP46-L46</f>
        <v>#REF!</v>
      </c>
      <c r="AU46" s="132" t="e">
        <f t="shared" si="23"/>
        <v>#REF!</v>
      </c>
      <c r="AV46" s="132" t="e">
        <f t="shared" si="13"/>
        <v>#REF!</v>
      </c>
      <c r="AX46" s="21" t="e">
        <f>AP46-D46</f>
        <v>#REF!</v>
      </c>
      <c r="AY46" s="132" t="e">
        <f t="shared" si="15"/>
        <v>#REF!</v>
      </c>
      <c r="AZ46" s="317" t="e">
        <f t="shared" si="16"/>
        <v>#REF!</v>
      </c>
    </row>
    <row r="47" spans="1:52" ht="19.5" customHeight="1" x14ac:dyDescent="0.3">
      <c r="A47" s="4" t="s">
        <v>827</v>
      </c>
      <c r="B47" s="17" t="s">
        <v>83</v>
      </c>
      <c r="C47" s="22" t="s">
        <v>1847</v>
      </c>
      <c r="D47" s="18">
        <v>246593.58</v>
      </c>
      <c r="E47" s="18">
        <v>211714.09</v>
      </c>
      <c r="F47" s="19">
        <v>34879.489999999991</v>
      </c>
      <c r="G47" s="289">
        <v>2.6437238050886883E-2</v>
      </c>
      <c r="H47" s="18">
        <v>238944.85</v>
      </c>
      <c r="I47" s="18">
        <v>202562.77</v>
      </c>
      <c r="J47" s="19">
        <v>36382.080000000016</v>
      </c>
      <c r="K47" s="139">
        <v>2.6437238050886883E-2</v>
      </c>
      <c r="L47" s="18">
        <v>230296.47</v>
      </c>
      <c r="M47" s="18">
        <v>240310.88</v>
      </c>
      <c r="N47" s="19">
        <v>-10014.410000000003</v>
      </c>
      <c r="O47" s="139">
        <v>-3.6194042265401426E-2</v>
      </c>
      <c r="P47" s="139"/>
      <c r="Q47" s="18">
        <v>249879.24</v>
      </c>
      <c r="R47" s="18">
        <v>219952.86</v>
      </c>
      <c r="S47" s="19">
        <v>29926.380000000005</v>
      </c>
      <c r="T47" s="139">
        <f t="shared" si="25"/>
        <v>8.5032870890291934E-2</v>
      </c>
      <c r="U47" s="139"/>
      <c r="V47" s="18">
        <f>'630-Beach'!AF48</f>
        <v>235260.02000000002</v>
      </c>
      <c r="W47" s="311">
        <f>'630-Beach'!AG48</f>
        <v>237486.14</v>
      </c>
      <c r="X47" s="18">
        <f>'630-Beach'!AH48</f>
        <v>220246.3</v>
      </c>
      <c r="Y47" s="19">
        <f t="shared" si="3"/>
        <v>17239.840000000026</v>
      </c>
      <c r="Z47" s="201">
        <f t="shared" si="4"/>
        <v>-4.9596357024296926E-2</v>
      </c>
      <c r="AA47" s="139"/>
      <c r="AB47" s="20">
        <v>240305.17</v>
      </c>
      <c r="AC47" s="20">
        <v>235560.11</v>
      </c>
      <c r="AD47" s="19">
        <f t="shared" si="5"/>
        <v>4745.0600000000268</v>
      </c>
      <c r="AE47" s="201">
        <f t="shared" si="6"/>
        <v>1.1870292725293352E-2</v>
      </c>
      <c r="AF47" s="201"/>
      <c r="AG47" s="20">
        <f>'630-Beach'!AO48</f>
        <v>250992.01999999996</v>
      </c>
      <c r="AH47" s="19">
        <f t="shared" si="7"/>
        <v>10686.849999999948</v>
      </c>
      <c r="AI47" s="201">
        <f t="shared" si="8"/>
        <v>4.4471993673710589E-2</v>
      </c>
      <c r="AJ47" s="332">
        <f t="shared" si="26"/>
        <v>2.4554875335136731E-2</v>
      </c>
      <c r="AK47" s="332"/>
      <c r="AL47" s="20">
        <v>260840.48</v>
      </c>
      <c r="AM47" s="19">
        <f t="shared" si="9"/>
        <v>9848.4600000000501</v>
      </c>
      <c r="AN47" s="201">
        <f t="shared" si="24"/>
        <v>3.9238139921739551E-2</v>
      </c>
      <c r="AO47" s="201"/>
      <c r="AP47" s="20" t="e">
        <f>'630-Beach'!AW48</f>
        <v>#REF!</v>
      </c>
      <c r="AQ47" s="18" t="e">
        <f t="shared" si="18"/>
        <v>#REF!</v>
      </c>
      <c r="AR47" s="201" t="e">
        <f t="shared" si="11"/>
        <v>#REF!</v>
      </c>
      <c r="AS47" s="332" t="e">
        <f t="shared" si="17"/>
        <v>#REF!</v>
      </c>
      <c r="AT47" s="21" t="e">
        <f>AP47-L47</f>
        <v>#REF!</v>
      </c>
      <c r="AU47" s="132" t="e">
        <f t="shared" si="23"/>
        <v>#REF!</v>
      </c>
      <c r="AV47" s="132" t="e">
        <f t="shared" si="13"/>
        <v>#REF!</v>
      </c>
      <c r="AX47" s="21" t="e">
        <f>AP47-D47</f>
        <v>#REF!</v>
      </c>
      <c r="AY47" s="132" t="e">
        <f t="shared" si="15"/>
        <v>#REF!</v>
      </c>
      <c r="AZ47" s="317" t="e">
        <f t="shared" si="16"/>
        <v>#REF!</v>
      </c>
    </row>
    <row r="48" spans="1:52" ht="19.5" customHeight="1" x14ac:dyDescent="0.3">
      <c r="A48" s="4" t="s">
        <v>845</v>
      </c>
      <c r="B48" s="17" t="s">
        <v>84</v>
      </c>
      <c r="C48" s="22" t="s">
        <v>693</v>
      </c>
      <c r="D48" s="18">
        <v>1800</v>
      </c>
      <c r="E48" s="18">
        <v>1625</v>
      </c>
      <c r="F48" s="19">
        <v>175</v>
      </c>
      <c r="G48" s="289">
        <v>0</v>
      </c>
      <c r="H48" s="18">
        <v>1200</v>
      </c>
      <c r="I48" s="18">
        <v>1125</v>
      </c>
      <c r="J48" s="19">
        <v>75</v>
      </c>
      <c r="K48" s="139">
        <v>0</v>
      </c>
      <c r="L48" s="18">
        <v>1500</v>
      </c>
      <c r="M48" s="18">
        <v>0</v>
      </c>
      <c r="N48" s="19">
        <v>1500</v>
      </c>
      <c r="O48" s="139">
        <v>0.25</v>
      </c>
      <c r="P48" s="139"/>
      <c r="Q48" s="18">
        <v>1500</v>
      </c>
      <c r="R48" s="18">
        <v>1903.7</v>
      </c>
      <c r="S48" s="19">
        <v>-403.70000000000005</v>
      </c>
      <c r="T48" s="139">
        <f t="shared" si="25"/>
        <v>0</v>
      </c>
      <c r="U48" s="139"/>
      <c r="V48" s="18">
        <f>'650-Parks'!AF14</f>
        <v>1500</v>
      </c>
      <c r="W48" s="311">
        <f>'650-Parks'!AG14</f>
        <v>1500</v>
      </c>
      <c r="X48" s="18">
        <f>'650-Parks'!AH14</f>
        <v>2132.65</v>
      </c>
      <c r="Y48" s="230">
        <f t="shared" si="3"/>
        <v>-632.65000000000009</v>
      </c>
      <c r="Z48" s="201">
        <f t="shared" si="4"/>
        <v>0</v>
      </c>
      <c r="AA48" s="139"/>
      <c r="AB48" s="20">
        <v>200</v>
      </c>
      <c r="AC48" s="20">
        <v>59.5</v>
      </c>
      <c r="AD48" s="19">
        <f t="shared" si="5"/>
        <v>140.5</v>
      </c>
      <c r="AE48" s="201">
        <f t="shared" si="6"/>
        <v>-0.8666666666666667</v>
      </c>
      <c r="AF48" s="201"/>
      <c r="AG48" s="20">
        <f>'650-Parks'!AO14</f>
        <v>200</v>
      </c>
      <c r="AH48" s="19">
        <f t="shared" si="7"/>
        <v>0</v>
      </c>
      <c r="AI48" s="201">
        <f t="shared" si="8"/>
        <v>0</v>
      </c>
      <c r="AJ48" s="332">
        <f t="shared" si="26"/>
        <v>1.9566259783985748E-5</v>
      </c>
      <c r="AK48" s="332"/>
      <c r="AL48" s="20">
        <v>200</v>
      </c>
      <c r="AM48" s="19">
        <f t="shared" si="9"/>
        <v>0</v>
      </c>
      <c r="AN48" s="201">
        <f t="shared" si="24"/>
        <v>0</v>
      </c>
      <c r="AO48" s="201"/>
      <c r="AP48" s="20">
        <f>'650-Parks'!AW14</f>
        <v>200</v>
      </c>
      <c r="AQ48" s="18">
        <f t="shared" si="18"/>
        <v>0</v>
      </c>
      <c r="AR48" s="201">
        <f t="shared" si="11"/>
        <v>0</v>
      </c>
      <c r="AS48" s="332" t="e">
        <f t="shared" si="17"/>
        <v>#REF!</v>
      </c>
      <c r="AT48" s="21">
        <f>AP48-L48</f>
        <v>-1300</v>
      </c>
      <c r="AU48" s="132">
        <f t="shared" si="23"/>
        <v>-0.8666666666666667</v>
      </c>
      <c r="AV48" s="132">
        <f t="shared" si="13"/>
        <v>-0.28888888888888892</v>
      </c>
      <c r="AX48" s="21">
        <f>AP48-D48</f>
        <v>-1600</v>
      </c>
      <c r="AY48" s="132">
        <f t="shared" si="15"/>
        <v>-0.88888888888888884</v>
      </c>
      <c r="AZ48" s="317">
        <f t="shared" si="16"/>
        <v>-0.17777777777777776</v>
      </c>
    </row>
    <row r="49" spans="1:52" ht="19.5" customHeight="1" x14ac:dyDescent="0.3">
      <c r="A49" s="4" t="s">
        <v>846</v>
      </c>
      <c r="B49" s="17" t="s">
        <v>85</v>
      </c>
      <c r="C49" s="22" t="s">
        <v>24</v>
      </c>
      <c r="D49" s="18">
        <v>2255.9299999999998</v>
      </c>
      <c r="E49" s="18">
        <v>1002.46</v>
      </c>
      <c r="F49" s="19">
        <v>1253.4699999999998</v>
      </c>
      <c r="G49" s="289">
        <v>3.1042801556420134E-2</v>
      </c>
      <c r="H49" s="18">
        <v>2302.39</v>
      </c>
      <c r="I49" s="18">
        <v>1093.1199999999999</v>
      </c>
      <c r="J49" s="19">
        <v>1209.27</v>
      </c>
      <c r="K49" s="139">
        <v>3.1042801556420134E-2</v>
      </c>
      <c r="L49" s="18">
        <v>2362.14</v>
      </c>
      <c r="M49" s="18">
        <v>1092.1400000000001</v>
      </c>
      <c r="N49" s="19">
        <v>1269.9999999999998</v>
      </c>
      <c r="O49" s="139">
        <v>2.5951294090054249E-2</v>
      </c>
      <c r="P49" s="139"/>
      <c r="Q49" s="18">
        <v>2403.65</v>
      </c>
      <c r="R49" s="18">
        <v>1358.65</v>
      </c>
      <c r="S49" s="19">
        <v>1045</v>
      </c>
      <c r="T49" s="139">
        <f t="shared" si="25"/>
        <v>1.757304816818657E-2</v>
      </c>
      <c r="U49" s="139"/>
      <c r="V49" s="18">
        <f>'691-Historical Comm'!AF15</f>
        <v>2453.21</v>
      </c>
      <c r="W49" s="311">
        <f>'691-Historical Comm'!AG15</f>
        <v>2582.11</v>
      </c>
      <c r="X49" s="18">
        <f>'691-Historical Comm'!AH15</f>
        <v>1332.1100000000001</v>
      </c>
      <c r="Y49" s="19">
        <f t="shared" si="3"/>
        <v>1250</v>
      </c>
      <c r="Z49" s="201">
        <f t="shared" si="4"/>
        <v>7.4245418426143586E-2</v>
      </c>
      <c r="AA49" s="139"/>
      <c r="AB49" s="20">
        <v>2649.6</v>
      </c>
      <c r="AC49" s="20">
        <v>1294.67</v>
      </c>
      <c r="AD49" s="19">
        <f t="shared" si="5"/>
        <v>1354.9299999999998</v>
      </c>
      <c r="AE49" s="201">
        <f t="shared" si="6"/>
        <v>2.6137538679606904E-2</v>
      </c>
      <c r="AF49" s="201"/>
      <c r="AG49" s="20">
        <f>'691-Historical Comm'!AO15</f>
        <v>2678.07</v>
      </c>
      <c r="AH49" s="19">
        <f t="shared" si="7"/>
        <v>28.470000000000255</v>
      </c>
      <c r="AI49" s="201">
        <f t="shared" si="8"/>
        <v>1.0745018115942126E-2</v>
      </c>
      <c r="AJ49" s="332">
        <f t="shared" si="26"/>
        <v>2.6199906669849358E-4</v>
      </c>
      <c r="AK49" s="332"/>
      <c r="AL49" s="20">
        <v>2711.45</v>
      </c>
      <c r="AM49" s="19">
        <f t="shared" si="9"/>
        <v>33.379999999999654</v>
      </c>
      <c r="AN49" s="201">
        <f t="shared" si="24"/>
        <v>1.2464199964899966E-2</v>
      </c>
      <c r="AO49" s="201"/>
      <c r="AP49" s="20" t="e">
        <f>'691-Historical Comm'!AW15</f>
        <v>#REF!</v>
      </c>
      <c r="AQ49" s="18" t="e">
        <f t="shared" si="18"/>
        <v>#REF!</v>
      </c>
      <c r="AR49" s="201" t="e">
        <f t="shared" si="11"/>
        <v>#REF!</v>
      </c>
      <c r="AS49" s="332" t="e">
        <f t="shared" si="17"/>
        <v>#REF!</v>
      </c>
      <c r="AT49" s="21" t="e">
        <f>AP49-L49</f>
        <v>#REF!</v>
      </c>
      <c r="AU49" s="132" t="e">
        <f t="shared" si="23"/>
        <v>#REF!</v>
      </c>
      <c r="AV49" s="132" t="e">
        <f t="shared" si="13"/>
        <v>#REF!</v>
      </c>
      <c r="AX49" s="21" t="e">
        <f>AP49-D49</f>
        <v>#REF!</v>
      </c>
      <c r="AY49" s="132" t="e">
        <f t="shared" si="15"/>
        <v>#REF!</v>
      </c>
      <c r="AZ49" s="317" t="e">
        <f t="shared" si="16"/>
        <v>#REF!</v>
      </c>
    </row>
    <row r="50" spans="1:52" ht="19.5" customHeight="1" x14ac:dyDescent="0.3">
      <c r="A50" s="4" t="s">
        <v>847</v>
      </c>
      <c r="B50" s="17" t="s">
        <v>86</v>
      </c>
      <c r="C50" s="22" t="s">
        <v>31</v>
      </c>
      <c r="D50" s="18">
        <v>1500</v>
      </c>
      <c r="E50" s="18">
        <v>1500</v>
      </c>
      <c r="F50" s="19">
        <v>0</v>
      </c>
      <c r="G50" s="289"/>
      <c r="H50" s="18">
        <v>2500</v>
      </c>
      <c r="I50" s="18">
        <v>2500</v>
      </c>
      <c r="J50" s="19">
        <v>0</v>
      </c>
      <c r="K50" s="139"/>
      <c r="L50" s="18">
        <v>2500</v>
      </c>
      <c r="M50" s="18">
        <v>2500</v>
      </c>
      <c r="N50" s="19">
        <v>0</v>
      </c>
      <c r="O50" s="139">
        <v>0</v>
      </c>
      <c r="P50" s="139"/>
      <c r="Q50" s="18">
        <v>2500</v>
      </c>
      <c r="R50" s="18">
        <v>2500</v>
      </c>
      <c r="S50" s="19">
        <v>0</v>
      </c>
      <c r="T50" s="139">
        <f t="shared" si="25"/>
        <v>0</v>
      </c>
      <c r="U50" s="139"/>
      <c r="V50" s="18">
        <f>'699-Cultural Council'!AF13</f>
        <v>3000</v>
      </c>
      <c r="W50" s="311">
        <f>'699-Cultural Council'!AG13</f>
        <v>3000</v>
      </c>
      <c r="X50" s="18">
        <f>'699-Cultural Council'!AH13</f>
        <v>3000</v>
      </c>
      <c r="Y50" s="19">
        <f t="shared" si="3"/>
        <v>0</v>
      </c>
      <c r="Z50" s="201">
        <f t="shared" si="4"/>
        <v>0.2</v>
      </c>
      <c r="AA50" s="139"/>
      <c r="AB50" s="20">
        <v>3000</v>
      </c>
      <c r="AC50" s="20">
        <v>3000</v>
      </c>
      <c r="AD50" s="19">
        <f t="shared" si="5"/>
        <v>0</v>
      </c>
      <c r="AE50" s="201">
        <f t="shared" si="6"/>
        <v>0</v>
      </c>
      <c r="AF50" s="201"/>
      <c r="AG50" s="20">
        <f>'699-Cultural Council'!AO13</f>
        <v>3500</v>
      </c>
      <c r="AH50" s="19">
        <f t="shared" si="7"/>
        <v>500</v>
      </c>
      <c r="AI50" s="201">
        <f t="shared" si="8"/>
        <v>0.16666666666666666</v>
      </c>
      <c r="AJ50" s="332">
        <f t="shared" si="26"/>
        <v>3.4240954621975059E-4</v>
      </c>
      <c r="AK50" s="332"/>
      <c r="AL50" s="20">
        <v>3500</v>
      </c>
      <c r="AM50" s="19">
        <f t="shared" si="9"/>
        <v>0</v>
      </c>
      <c r="AN50" s="201">
        <f t="shared" si="24"/>
        <v>0</v>
      </c>
      <c r="AO50" s="201"/>
      <c r="AP50" s="20">
        <f>'699-Cultural Council'!AW13</f>
        <v>3500</v>
      </c>
      <c r="AQ50" s="18">
        <f t="shared" si="18"/>
        <v>0</v>
      </c>
      <c r="AR50" s="201">
        <f t="shared" si="11"/>
        <v>0</v>
      </c>
      <c r="AS50" s="332" t="e">
        <f t="shared" si="17"/>
        <v>#REF!</v>
      </c>
      <c r="AT50" s="21">
        <f>AP50-L50</f>
        <v>1000</v>
      </c>
      <c r="AU50" s="132">
        <f t="shared" si="23"/>
        <v>0.4</v>
      </c>
      <c r="AV50" s="132">
        <f t="shared" si="13"/>
        <v>0.13333333333333333</v>
      </c>
      <c r="AX50" s="21">
        <f>AP50-D50</f>
        <v>2000</v>
      </c>
      <c r="AY50" s="132">
        <f t="shared" si="15"/>
        <v>1.3333333333333333</v>
      </c>
      <c r="AZ50" s="317">
        <f t="shared" si="16"/>
        <v>0.26666666666666666</v>
      </c>
    </row>
    <row r="51" spans="1:52" s="26" customFormat="1" ht="18.75" customHeight="1" x14ac:dyDescent="0.3">
      <c r="B51" s="23"/>
      <c r="C51" s="24" t="s">
        <v>87</v>
      </c>
      <c r="D51" s="25">
        <f>SUM(D46:D50)</f>
        <v>553371.06000000006</v>
      </c>
      <c r="E51" s="25">
        <f>SUM(E46:E50)</f>
        <v>516318.87000000005</v>
      </c>
      <c r="F51" s="25">
        <f>D51-E51</f>
        <v>37052.19</v>
      </c>
      <c r="G51" s="110">
        <v>2.9957652591447981E-3</v>
      </c>
      <c r="H51" s="25">
        <f>SUM(H46:H50)</f>
        <v>560749.94000000006</v>
      </c>
      <c r="I51" s="25">
        <f>SUM(I46:I50)</f>
        <v>522277.4</v>
      </c>
      <c r="J51" s="25">
        <f>H51-I51</f>
        <v>38472.540000000037</v>
      </c>
      <c r="K51" s="110">
        <v>2.9957652591447981E-3</v>
      </c>
      <c r="L51" s="25">
        <f>SUM(L46:L50)</f>
        <v>566348.38</v>
      </c>
      <c r="M51" s="25">
        <f>SUM(M46:M50)</f>
        <v>571715</v>
      </c>
      <c r="N51" s="25">
        <f>L51-M51</f>
        <v>-5366.6199999999953</v>
      </c>
      <c r="O51" s="110">
        <f>(L51-H51)/H51</f>
        <v>9.983844135587323E-3</v>
      </c>
      <c r="P51" s="139"/>
      <c r="Q51" s="25">
        <f>SUM(Q46:Q50)</f>
        <v>604327.09</v>
      </c>
      <c r="R51" s="25">
        <f>SUM(R46:R50)</f>
        <v>565348.74999999988</v>
      </c>
      <c r="S51" s="25">
        <f>Q51-R51</f>
        <v>38978.340000000084</v>
      </c>
      <c r="T51" s="110">
        <f t="shared" si="25"/>
        <v>6.7058918752446975E-2</v>
      </c>
      <c r="U51" s="139"/>
      <c r="V51" s="25">
        <f>SUM(V46:V50)</f>
        <v>608830.42879999999</v>
      </c>
      <c r="W51" s="25">
        <f>SUM(W46:W50)</f>
        <v>627190.84</v>
      </c>
      <c r="X51" s="25">
        <f>SUM(X46:X50)</f>
        <v>600775.69999999995</v>
      </c>
      <c r="Y51" s="25">
        <f t="shared" si="3"/>
        <v>26415.140000000014</v>
      </c>
      <c r="Z51" s="202">
        <f t="shared" si="4"/>
        <v>3.7833402437742782E-2</v>
      </c>
      <c r="AA51" s="139"/>
      <c r="AB51" s="25">
        <f>SUM(AB46:AB50)</f>
        <v>651617.38</v>
      </c>
      <c r="AC51" s="25">
        <f>SUM(AC46:AC50)</f>
        <v>639093.39</v>
      </c>
      <c r="AD51" s="25">
        <f t="shared" si="5"/>
        <v>12523.989999999991</v>
      </c>
      <c r="AE51" s="202">
        <f t="shared" si="6"/>
        <v>3.8945945065141638E-2</v>
      </c>
      <c r="AF51" s="430"/>
      <c r="AG51" s="25">
        <f>SUM(AG46:AG50)</f>
        <v>675383.32</v>
      </c>
      <c r="AH51" s="25">
        <f t="shared" si="7"/>
        <v>23765.939999999944</v>
      </c>
      <c r="AI51" s="202">
        <f t="shared" si="8"/>
        <v>3.6472231603153285E-2</v>
      </c>
      <c r="AJ51" s="334">
        <f t="shared" si="26"/>
        <v>6.6073627464453888E-2</v>
      </c>
      <c r="AK51" s="334"/>
      <c r="AL51" s="25">
        <f>SUM(AL46:AL50)</f>
        <v>700567.64</v>
      </c>
      <c r="AM51" s="25">
        <f t="shared" si="9"/>
        <v>25184.320000000065</v>
      </c>
      <c r="AN51" s="202">
        <f t="shared" si="24"/>
        <v>3.728892801202148E-2</v>
      </c>
      <c r="AO51" s="202"/>
      <c r="AP51" s="25" t="e">
        <f>SUM(AP46:AP50)</f>
        <v>#REF!</v>
      </c>
      <c r="AQ51" s="25" t="e">
        <f>SUM(AQ46:AQ50)</f>
        <v>#REF!</v>
      </c>
      <c r="AR51" s="202" t="e">
        <f t="shared" si="11"/>
        <v>#REF!</v>
      </c>
      <c r="AS51" s="334" t="e">
        <f t="shared" si="17"/>
        <v>#REF!</v>
      </c>
      <c r="AT51" s="28" t="e">
        <f>SUM(AT46:AT50)</f>
        <v>#REF!</v>
      </c>
      <c r="AU51" s="133" t="e">
        <f t="shared" si="23"/>
        <v>#REF!</v>
      </c>
      <c r="AV51" s="133" t="e">
        <f>AU51/3</f>
        <v>#REF!</v>
      </c>
      <c r="AX51" s="28" t="e">
        <f>SUM(AX46:AX50)</f>
        <v>#REF!</v>
      </c>
      <c r="AY51" s="133" t="e">
        <f>AX51/D51</f>
        <v>#REF!</v>
      </c>
      <c r="AZ51" s="133" t="e">
        <f>AY51/5</f>
        <v>#REF!</v>
      </c>
    </row>
    <row r="52" spans="1:52" ht="19.5" customHeight="1" x14ac:dyDescent="0.3">
      <c r="A52" s="4" t="s">
        <v>848</v>
      </c>
      <c r="B52" s="17" t="s">
        <v>88</v>
      </c>
      <c r="C52" s="22" t="s">
        <v>698</v>
      </c>
      <c r="D52" s="18">
        <v>425000</v>
      </c>
      <c r="E52" s="18">
        <v>395000</v>
      </c>
      <c r="F52" s="19">
        <v>30000</v>
      </c>
      <c r="G52" s="289">
        <v>0.44067796610169491</v>
      </c>
      <c r="H52" s="18">
        <v>415000</v>
      </c>
      <c r="I52" s="18">
        <v>415000</v>
      </c>
      <c r="J52" s="19">
        <v>0</v>
      </c>
      <c r="K52" s="139">
        <v>0.44067796610169491</v>
      </c>
      <c r="L52" s="18">
        <v>449999.99</v>
      </c>
      <c r="M52" s="18">
        <v>374899.59</v>
      </c>
      <c r="N52" s="19">
        <v>75100.399999999965</v>
      </c>
      <c r="O52" s="139">
        <v>8.4337325301204802E-2</v>
      </c>
      <c r="P52" s="139"/>
      <c r="Q52" s="18">
        <v>449999.99</v>
      </c>
      <c r="R52" s="18">
        <v>407220.41</v>
      </c>
      <c r="S52" s="19">
        <v>42779.580000000016</v>
      </c>
      <c r="T52" s="139">
        <f t="shared" si="25"/>
        <v>0</v>
      </c>
      <c r="U52" s="139"/>
      <c r="V52" s="18">
        <f>'710-ROD Principal'!AF23</f>
        <v>445000</v>
      </c>
      <c r="W52" s="311">
        <f>'710-ROD Principal'!AG23</f>
        <v>445000</v>
      </c>
      <c r="X52" s="18">
        <f>'710-ROD Principal'!AH23</f>
        <v>445000</v>
      </c>
      <c r="Y52" s="19">
        <f t="shared" si="3"/>
        <v>0</v>
      </c>
      <c r="Z52" s="201">
        <f t="shared" si="4"/>
        <v>-1.1111089135801961E-2</v>
      </c>
      <c r="AA52" s="139"/>
      <c r="AB52" s="20">
        <v>440000</v>
      </c>
      <c r="AC52" s="20">
        <v>433668</v>
      </c>
      <c r="AD52" s="19">
        <f t="shared" si="5"/>
        <v>6332</v>
      </c>
      <c r="AE52" s="201">
        <f t="shared" si="6"/>
        <v>-1.1235955056179775E-2</v>
      </c>
      <c r="AF52" s="201"/>
      <c r="AG52" s="20">
        <f>'710-ROD Principal'!AO23</f>
        <v>440000</v>
      </c>
      <c r="AH52" s="19">
        <f t="shared" si="7"/>
        <v>0</v>
      </c>
      <c r="AI52" s="201">
        <f t="shared" si="8"/>
        <v>0</v>
      </c>
      <c r="AJ52" s="332">
        <f t="shared" si="26"/>
        <v>4.3045771524768649E-2</v>
      </c>
      <c r="AK52" s="332"/>
      <c r="AL52" s="20">
        <v>435000</v>
      </c>
      <c r="AM52" s="19">
        <f t="shared" si="9"/>
        <v>-5000</v>
      </c>
      <c r="AN52" s="201">
        <f t="shared" si="24"/>
        <v>-1.1363636363636364E-2</v>
      </c>
      <c r="AO52" s="201"/>
      <c r="AP52" s="20">
        <f>'710-ROD Principal'!AW23</f>
        <v>435000</v>
      </c>
      <c r="AQ52" s="18">
        <f t="shared" si="18"/>
        <v>0</v>
      </c>
      <c r="AR52" s="201">
        <f t="shared" si="11"/>
        <v>0</v>
      </c>
      <c r="AS52" s="332" t="e">
        <f t="shared" si="17"/>
        <v>#REF!</v>
      </c>
      <c r="AT52" s="21">
        <f>AP52-L52</f>
        <v>-14999.989999999991</v>
      </c>
      <c r="AU52" s="132">
        <f t="shared" si="23"/>
        <v>-3.3333311851851358E-2</v>
      </c>
      <c r="AV52" s="132">
        <f t="shared" si="13"/>
        <v>-1.1111103950617119E-2</v>
      </c>
      <c r="AX52" s="21">
        <f>AP52-D52</f>
        <v>10000</v>
      </c>
      <c r="AY52" s="132">
        <f t="shared" si="15"/>
        <v>2.3529411764705882E-2</v>
      </c>
      <c r="AZ52" s="317">
        <f t="shared" si="16"/>
        <v>4.7058823529411761E-3</v>
      </c>
    </row>
    <row r="53" spans="1:52" ht="19.5" customHeight="1" x14ac:dyDescent="0.3">
      <c r="A53" s="4" t="s">
        <v>849</v>
      </c>
      <c r="B53" s="17" t="s">
        <v>89</v>
      </c>
      <c r="C53" s="22" t="s">
        <v>707</v>
      </c>
      <c r="D53" s="18">
        <v>117526.87</v>
      </c>
      <c r="E53" s="18">
        <v>117526.88</v>
      </c>
      <c r="F53" s="19">
        <v>-1.0000000009313226E-2</v>
      </c>
      <c r="G53" s="289">
        <v>0.15474337296581586</v>
      </c>
      <c r="H53" s="18">
        <v>104923.75</v>
      </c>
      <c r="I53" s="18">
        <v>97647.92</v>
      </c>
      <c r="J53" s="19">
        <v>7275.8300000000017</v>
      </c>
      <c r="K53" s="139">
        <v>0.15474337296581586</v>
      </c>
      <c r="L53" s="18">
        <v>91894.06</v>
      </c>
      <c r="M53" s="18">
        <v>91593.06</v>
      </c>
      <c r="N53" s="19">
        <v>301</v>
      </c>
      <c r="O53" s="139">
        <v>-0.12418246583828735</v>
      </c>
      <c r="P53" s="139"/>
      <c r="Q53" s="18">
        <v>71700</v>
      </c>
      <c r="R53" s="18">
        <v>71700</v>
      </c>
      <c r="S53" s="19">
        <v>0</v>
      </c>
      <c r="T53" s="139">
        <f t="shared" si="25"/>
        <v>-0.2197537033405641</v>
      </c>
      <c r="U53" s="139"/>
      <c r="V53" s="18">
        <f>'751 ROD Interest'!AF22</f>
        <v>61500</v>
      </c>
      <c r="W53" s="311">
        <f>'751 ROD Interest'!AG22</f>
        <v>61500</v>
      </c>
      <c r="X53" s="18">
        <f>'751 ROD Interest'!AH22</f>
        <v>61500</v>
      </c>
      <c r="Y53" s="19">
        <f t="shared" si="3"/>
        <v>0</v>
      </c>
      <c r="Z53" s="201">
        <f t="shared" si="4"/>
        <v>-0.14225941422594143</v>
      </c>
      <c r="AA53" s="139"/>
      <c r="AB53" s="20">
        <v>52150</v>
      </c>
      <c r="AC53" s="20">
        <v>52150</v>
      </c>
      <c r="AD53" s="19">
        <f t="shared" si="5"/>
        <v>0</v>
      </c>
      <c r="AE53" s="201">
        <f t="shared" si="6"/>
        <v>-0.15203252032520326</v>
      </c>
      <c r="AF53" s="201"/>
      <c r="AG53" s="20">
        <f>'751 ROD Interest'!AO22</f>
        <v>41600</v>
      </c>
      <c r="AH53" s="19">
        <f t="shared" si="7"/>
        <v>-10550</v>
      </c>
      <c r="AI53" s="201">
        <f t="shared" si="8"/>
        <v>-0.20230105465004794</v>
      </c>
      <c r="AJ53" s="332">
        <f t="shared" si="26"/>
        <v>4.0697820350690354E-3</v>
      </c>
      <c r="AK53" s="332"/>
      <c r="AL53" s="20">
        <v>29850</v>
      </c>
      <c r="AM53" s="19">
        <f t="shared" si="9"/>
        <v>-11750</v>
      </c>
      <c r="AN53" s="201">
        <f t="shared" si="24"/>
        <v>-0.28245192307692307</v>
      </c>
      <c r="AO53" s="201"/>
      <c r="AP53" s="20">
        <f>'751 ROD Interest'!AW22</f>
        <v>19150</v>
      </c>
      <c r="AQ53" s="18">
        <f t="shared" si="18"/>
        <v>-10700</v>
      </c>
      <c r="AR53" s="201">
        <f t="shared" si="11"/>
        <v>-0.35845896147403683</v>
      </c>
      <c r="AS53" s="332" t="e">
        <f t="shared" si="17"/>
        <v>#REF!</v>
      </c>
      <c r="AT53" s="21">
        <f>AP53-L53</f>
        <v>-72744.06</v>
      </c>
      <c r="AU53" s="132">
        <f t="shared" si="23"/>
        <v>-0.79160785800518552</v>
      </c>
      <c r="AV53" s="132">
        <f t="shared" si="13"/>
        <v>-0.26386928600172849</v>
      </c>
      <c r="AX53" s="21">
        <f>AP53-D53</f>
        <v>-98376.87</v>
      </c>
      <c r="AY53" s="132">
        <f t="shared" si="15"/>
        <v>-0.83705853818790543</v>
      </c>
      <c r="AZ53" s="317">
        <f t="shared" si="16"/>
        <v>-0.16741170763758109</v>
      </c>
    </row>
    <row r="54" spans="1:52" ht="19.5" customHeight="1" x14ac:dyDescent="0.3">
      <c r="A54" s="4" t="s">
        <v>850</v>
      </c>
      <c r="B54" s="17" t="s">
        <v>90</v>
      </c>
      <c r="C54" s="22" t="s">
        <v>1469</v>
      </c>
      <c r="D54" s="18">
        <v>3400</v>
      </c>
      <c r="E54" s="18">
        <v>576</v>
      </c>
      <c r="F54" s="19">
        <v>2824</v>
      </c>
      <c r="G54" s="289">
        <v>-0.86338797814207646</v>
      </c>
      <c r="H54" s="18">
        <v>100</v>
      </c>
      <c r="I54" s="18">
        <v>500</v>
      </c>
      <c r="J54" s="19">
        <v>-400</v>
      </c>
      <c r="K54" s="139">
        <v>-0.86338797814207646</v>
      </c>
      <c r="L54" s="18">
        <v>100</v>
      </c>
      <c r="M54" s="18">
        <v>500</v>
      </c>
      <c r="N54" s="19">
        <v>-400</v>
      </c>
      <c r="O54" s="139">
        <v>0</v>
      </c>
      <c r="P54" s="139"/>
      <c r="Q54" s="18">
        <v>500</v>
      </c>
      <c r="R54" s="18">
        <v>500</v>
      </c>
      <c r="S54" s="19">
        <v>0</v>
      </c>
      <c r="T54" s="139">
        <f t="shared" si="25"/>
        <v>4</v>
      </c>
      <c r="U54" s="139"/>
      <c r="V54" s="18">
        <f>'752-Short-Term Interest'!AF15</f>
        <v>500</v>
      </c>
      <c r="W54" s="311">
        <f>'752-Short-Term Interest'!AG15</f>
        <v>500</v>
      </c>
      <c r="X54" s="18">
        <f>'752-Short-Term Interest'!AH15</f>
        <v>500</v>
      </c>
      <c r="Y54" s="19">
        <f t="shared" si="3"/>
        <v>0</v>
      </c>
      <c r="Z54" s="201">
        <f t="shared" si="4"/>
        <v>0</v>
      </c>
      <c r="AA54" s="139"/>
      <c r="AB54" s="20">
        <v>500</v>
      </c>
      <c r="AC54" s="20">
        <v>500</v>
      </c>
      <c r="AD54" s="19">
        <f t="shared" si="5"/>
        <v>0</v>
      </c>
      <c r="AE54" s="201">
        <f t="shared" si="6"/>
        <v>0</v>
      </c>
      <c r="AF54" s="201"/>
      <c r="AG54" s="20">
        <f>'752-Short-Term Interest'!AO15</f>
        <v>500</v>
      </c>
      <c r="AH54" s="19">
        <f t="shared" si="7"/>
        <v>0</v>
      </c>
      <c r="AI54" s="201">
        <f t="shared" si="8"/>
        <v>0</v>
      </c>
      <c r="AJ54" s="332">
        <f t="shared" si="26"/>
        <v>4.8915649459964373E-5</v>
      </c>
      <c r="AK54" s="332"/>
      <c r="AL54" s="20">
        <v>42850</v>
      </c>
      <c r="AM54" s="19">
        <f t="shared" si="9"/>
        <v>42350</v>
      </c>
      <c r="AN54" s="201">
        <f t="shared" si="24"/>
        <v>84.7</v>
      </c>
      <c r="AO54" s="201"/>
      <c r="AP54" s="20">
        <f>'752-Short-Term Interest'!AW15</f>
        <v>23600</v>
      </c>
      <c r="AQ54" s="18">
        <f t="shared" si="18"/>
        <v>-19250</v>
      </c>
      <c r="AR54" s="201">
        <f t="shared" si="11"/>
        <v>-0.44924154025670943</v>
      </c>
      <c r="AS54" s="332" t="e">
        <f t="shared" si="17"/>
        <v>#REF!</v>
      </c>
      <c r="AT54" s="21">
        <f>AP54-L54</f>
        <v>23500</v>
      </c>
      <c r="AU54" s="132">
        <f t="shared" si="23"/>
        <v>235</v>
      </c>
      <c r="AV54" s="132">
        <f t="shared" si="13"/>
        <v>78.333333333333329</v>
      </c>
      <c r="AX54" s="21">
        <f>AP54-D54</f>
        <v>20200</v>
      </c>
      <c r="AY54" s="132">
        <f t="shared" si="15"/>
        <v>5.9411764705882355</v>
      </c>
      <c r="AZ54" s="317">
        <f t="shared" si="16"/>
        <v>1.1882352941176471</v>
      </c>
    </row>
    <row r="55" spans="1:52" s="26" customFormat="1" ht="14.25" x14ac:dyDescent="0.3">
      <c r="B55" s="23"/>
      <c r="C55" s="24" t="s">
        <v>91</v>
      </c>
      <c r="D55" s="25">
        <f>SUM(D52:D54)</f>
        <v>545926.87</v>
      </c>
      <c r="E55" s="25">
        <f>SUM(E52:E54)</f>
        <v>513102.88</v>
      </c>
      <c r="F55" s="25">
        <f>D55-E55</f>
        <v>32823.989999999991</v>
      </c>
      <c r="G55" s="110">
        <v>0.33831952443054847</v>
      </c>
      <c r="H55" s="25">
        <f>SUM(H52:H54)</f>
        <v>520023.75</v>
      </c>
      <c r="I55" s="25">
        <f>SUM(I52:I54)</f>
        <v>513147.92</v>
      </c>
      <c r="J55" s="25">
        <f>H55-I55</f>
        <v>6875.8300000000163</v>
      </c>
      <c r="K55" s="110">
        <v>0.33831952443054847</v>
      </c>
      <c r="L55" s="25">
        <f>SUM(L52:L54)</f>
        <v>541994.05000000005</v>
      </c>
      <c r="M55" s="25">
        <f>SUM(M52:M54)</f>
        <v>466992.65</v>
      </c>
      <c r="N55" s="25">
        <f>L55-M55</f>
        <v>75001.400000000023</v>
      </c>
      <c r="O55" s="110">
        <f>(L55-H55)/H55</f>
        <v>4.2248647297359103E-2</v>
      </c>
      <c r="P55" s="139"/>
      <c r="Q55" s="25">
        <f>SUM(Q52:Q54)</f>
        <v>522199.99</v>
      </c>
      <c r="R55" s="25">
        <f>SUM(R52:R54)</f>
        <v>479420.41</v>
      </c>
      <c r="S55" s="25">
        <f>Q55-R55</f>
        <v>42779.580000000016</v>
      </c>
      <c r="T55" s="110">
        <f t="shared" si="25"/>
        <v>-3.6520806824355462E-2</v>
      </c>
      <c r="U55" s="139"/>
      <c r="V55" s="25">
        <f>SUM(V52:V54)</f>
        <v>507000</v>
      </c>
      <c r="W55" s="25">
        <f>SUM(W52:W54)</f>
        <v>507000</v>
      </c>
      <c r="X55" s="25">
        <f>SUM(X52:X54)</f>
        <v>507000</v>
      </c>
      <c r="Y55" s="25">
        <f t="shared" si="3"/>
        <v>0</v>
      </c>
      <c r="Z55" s="202">
        <f t="shared" si="4"/>
        <v>-2.9107603008571469E-2</v>
      </c>
      <c r="AA55" s="139"/>
      <c r="AB55" s="25">
        <f>SUM(AB52:AB54)</f>
        <v>492650</v>
      </c>
      <c r="AC55" s="25">
        <f>SUM(AC52:AC54)</f>
        <v>486318</v>
      </c>
      <c r="AD55" s="25">
        <f t="shared" si="5"/>
        <v>6332</v>
      </c>
      <c r="AE55" s="202">
        <f t="shared" si="6"/>
        <v>-2.8303747534516765E-2</v>
      </c>
      <c r="AF55" s="430"/>
      <c r="AG55" s="25">
        <f>SUM(AG52:AG54)</f>
        <v>482100</v>
      </c>
      <c r="AH55" s="25">
        <f t="shared" si="7"/>
        <v>-10550</v>
      </c>
      <c r="AI55" s="202">
        <f t="shared" si="8"/>
        <v>-2.1414797523596873E-2</v>
      </c>
      <c r="AJ55" s="334">
        <f t="shared" si="26"/>
        <v>4.7164469209297649E-2</v>
      </c>
      <c r="AK55" s="334"/>
      <c r="AL55" s="25">
        <f>SUM(AL52:AL54)</f>
        <v>507700</v>
      </c>
      <c r="AM55" s="25">
        <f t="shared" si="9"/>
        <v>25600</v>
      </c>
      <c r="AN55" s="202">
        <f t="shared" si="24"/>
        <v>5.3101016386641775E-2</v>
      </c>
      <c r="AO55" s="202"/>
      <c r="AP55" s="25">
        <f>SUM(AP52:AP54)</f>
        <v>477750</v>
      </c>
      <c r="AQ55" s="25">
        <f>SUM(AQ52:AQ54)</f>
        <v>-29950</v>
      </c>
      <c r="AR55" s="202">
        <f t="shared" si="11"/>
        <v>-5.8991530431357103E-2</v>
      </c>
      <c r="AS55" s="334" t="e">
        <f t="shared" si="17"/>
        <v>#REF!</v>
      </c>
      <c r="AT55" s="28">
        <f>SUM(AT52:AT54)</f>
        <v>-64244.049999999988</v>
      </c>
      <c r="AU55" s="133">
        <f t="shared" si="23"/>
        <v>-0.1185327588005809</v>
      </c>
      <c r="AV55" s="133">
        <f>AU55/3</f>
        <v>-3.9510919600193629E-2</v>
      </c>
      <c r="AX55" s="28">
        <f>SUM(AX52:AX54)</f>
        <v>-68176.87</v>
      </c>
      <c r="AY55" s="133">
        <f>AX55/D55</f>
        <v>-0.12488278878817596</v>
      </c>
      <c r="AZ55" s="133">
        <f>AY55/5</f>
        <v>-2.4976557757635194E-2</v>
      </c>
    </row>
    <row r="56" spans="1:52" ht="19.5" customHeight="1" x14ac:dyDescent="0.3">
      <c r="A56" s="4" t="s">
        <v>851</v>
      </c>
      <c r="B56" s="17" t="s">
        <v>92</v>
      </c>
      <c r="C56" s="22" t="s">
        <v>719</v>
      </c>
      <c r="D56" s="18">
        <v>154661</v>
      </c>
      <c r="E56" s="18">
        <v>154661</v>
      </c>
      <c r="F56" s="19">
        <v>0</v>
      </c>
      <c r="G56" s="289">
        <v>2.4103347555231892E-2</v>
      </c>
      <c r="H56" s="18">
        <v>176600</v>
      </c>
      <c r="I56" s="18">
        <v>176600</v>
      </c>
      <c r="J56" s="19">
        <v>0</v>
      </c>
      <c r="K56" s="139">
        <v>2.4103347555231892E-2</v>
      </c>
      <c r="L56" s="18">
        <v>173808</v>
      </c>
      <c r="M56" s="18">
        <v>173808</v>
      </c>
      <c r="N56" s="19">
        <v>0</v>
      </c>
      <c r="O56" s="139">
        <v>-1.5809739524348811E-2</v>
      </c>
      <c r="P56" s="139"/>
      <c r="Q56" s="18">
        <v>173809</v>
      </c>
      <c r="R56" s="18">
        <v>173809</v>
      </c>
      <c r="S56" s="19">
        <v>0</v>
      </c>
      <c r="T56" s="139">
        <f t="shared" si="25"/>
        <v>5.7534750989597715E-6</v>
      </c>
      <c r="U56" s="139"/>
      <c r="V56" s="18">
        <f>'840-Other Assessments'!AF14</f>
        <v>172197</v>
      </c>
      <c r="W56" s="311">
        <f>'840-Other Assessments'!AF14</f>
        <v>172197</v>
      </c>
      <c r="X56" s="18">
        <f>'840-Other Assessments'!AG14</f>
        <v>172197</v>
      </c>
      <c r="Y56" s="19">
        <f>W56-X56</f>
        <v>0</v>
      </c>
      <c r="Z56" s="201">
        <f t="shared" si="4"/>
        <v>-9.2745484986393109E-3</v>
      </c>
      <c r="AA56" s="139"/>
      <c r="AB56" s="20">
        <v>182062</v>
      </c>
      <c r="AC56" s="20">
        <v>176462</v>
      </c>
      <c r="AD56" s="19">
        <f t="shared" si="5"/>
        <v>5600</v>
      </c>
      <c r="AE56" s="201">
        <f t="shared" si="6"/>
        <v>5.7289035232901853E-2</v>
      </c>
      <c r="AF56" s="201"/>
      <c r="AG56" s="20">
        <v>169186</v>
      </c>
      <c r="AH56" s="19">
        <f t="shared" si="7"/>
        <v>-12876</v>
      </c>
      <c r="AI56" s="201">
        <f t="shared" si="8"/>
        <v>-7.0723160242115321E-2</v>
      </c>
      <c r="AJ56" s="332">
        <f t="shared" si="26"/>
        <v>1.6551686139067066E-2</v>
      </c>
      <c r="AK56" s="332"/>
      <c r="AL56" s="20">
        <v>190241</v>
      </c>
      <c r="AM56" s="19">
        <f t="shared" si="9"/>
        <v>21055</v>
      </c>
      <c r="AN56" s="201">
        <f t="shared" si="24"/>
        <v>0.12444883146359628</v>
      </c>
      <c r="AO56" s="201"/>
      <c r="AP56" s="20">
        <f>'840-Other Assessments'!AV14</f>
        <v>187142</v>
      </c>
      <c r="AQ56" s="18">
        <f t="shared" si="18"/>
        <v>-3099</v>
      </c>
      <c r="AR56" s="201">
        <f t="shared" si="11"/>
        <v>-1.6289863909462209E-2</v>
      </c>
      <c r="AS56" s="332" t="e">
        <f t="shared" si="17"/>
        <v>#REF!</v>
      </c>
      <c r="AT56" s="21">
        <f>AP56-L56</f>
        <v>13334</v>
      </c>
      <c r="AU56" s="132">
        <f t="shared" si="23"/>
        <v>7.6716836969529592E-2</v>
      </c>
      <c r="AV56" s="132">
        <f t="shared" si="13"/>
        <v>2.5572278989843197E-2</v>
      </c>
      <c r="AX56" s="21">
        <f>AP56-D56</f>
        <v>32481</v>
      </c>
      <c r="AY56" s="132">
        <f t="shared" si="15"/>
        <v>0.21001416000155179</v>
      </c>
      <c r="AZ56" s="317">
        <f t="shared" si="16"/>
        <v>4.200283200031036E-2</v>
      </c>
    </row>
    <row r="57" spans="1:52" s="26" customFormat="1" ht="18.75" customHeight="1" x14ac:dyDescent="0.3">
      <c r="B57" s="23"/>
      <c r="C57" s="24" t="s">
        <v>93</v>
      </c>
      <c r="D57" s="25">
        <f>SUM(D56)</f>
        <v>154661</v>
      </c>
      <c r="E57" s="25">
        <f>SUM(E56)</f>
        <v>154661</v>
      </c>
      <c r="F57" s="25">
        <f>D57-E57</f>
        <v>0</v>
      </c>
      <c r="G57" s="110">
        <v>2.4103347555231892E-2</v>
      </c>
      <c r="H57" s="25">
        <f>SUM(H56)</f>
        <v>176600</v>
      </c>
      <c r="I57" s="25">
        <f>SUM(I56)</f>
        <v>176600</v>
      </c>
      <c r="J57" s="25">
        <f>H57-I57</f>
        <v>0</v>
      </c>
      <c r="K57" s="110">
        <v>2.4103347555231892E-2</v>
      </c>
      <c r="L57" s="25">
        <f>SUM(L56)</f>
        <v>173808</v>
      </c>
      <c r="M57" s="25">
        <f>SUM(M56)</f>
        <v>173808</v>
      </c>
      <c r="N57" s="25">
        <f>L57-M57</f>
        <v>0</v>
      </c>
      <c r="O57" s="110">
        <f>(L57-H57)/H57</f>
        <v>-1.5809739524348811E-2</v>
      </c>
      <c r="P57" s="139"/>
      <c r="Q57" s="25">
        <f>SUM(Q56)</f>
        <v>173809</v>
      </c>
      <c r="R57" s="25">
        <f>SUM(R56)</f>
        <v>173809</v>
      </c>
      <c r="S57" s="25">
        <f>Q57-R57</f>
        <v>0</v>
      </c>
      <c r="T57" s="110">
        <f t="shared" si="25"/>
        <v>5.7534750989597715E-6</v>
      </c>
      <c r="U57" s="139"/>
      <c r="V57" s="25">
        <f>SUM(V56)</f>
        <v>172197</v>
      </c>
      <c r="W57" s="25">
        <f>SUM(W56)</f>
        <v>172197</v>
      </c>
      <c r="X57" s="25">
        <f>SUM(X56)</f>
        <v>172197</v>
      </c>
      <c r="Y57" s="25">
        <f>W57-X57</f>
        <v>0</v>
      </c>
      <c r="Z57" s="202">
        <f t="shared" si="4"/>
        <v>-9.2745484986393109E-3</v>
      </c>
      <c r="AA57" s="139"/>
      <c r="AB57" s="25">
        <f>SUM(AB56)</f>
        <v>182062</v>
      </c>
      <c r="AC57" s="25">
        <f>SUM(AC56)</f>
        <v>176462</v>
      </c>
      <c r="AD57" s="25">
        <f t="shared" si="5"/>
        <v>5600</v>
      </c>
      <c r="AE57" s="202">
        <f t="shared" si="6"/>
        <v>5.7289035232901853E-2</v>
      </c>
      <c r="AF57" s="430"/>
      <c r="AG57" s="25">
        <f>SUM(AG56)</f>
        <v>169186</v>
      </c>
      <c r="AH57" s="25">
        <f t="shared" si="7"/>
        <v>-12876</v>
      </c>
      <c r="AI57" s="202">
        <f t="shared" si="8"/>
        <v>-7.0723160242115321E-2</v>
      </c>
      <c r="AJ57" s="334">
        <f t="shared" si="26"/>
        <v>1.6551686139067066E-2</v>
      </c>
      <c r="AK57" s="334"/>
      <c r="AL57" s="25">
        <f>SUM(AL56)</f>
        <v>190241</v>
      </c>
      <c r="AM57" s="25">
        <f t="shared" si="9"/>
        <v>21055</v>
      </c>
      <c r="AN57" s="202">
        <f t="shared" si="24"/>
        <v>0.12444883146359628</v>
      </c>
      <c r="AO57" s="202"/>
      <c r="AP57" s="25">
        <f>SUM(AP56)</f>
        <v>187142</v>
      </c>
      <c r="AQ57" s="25">
        <f>SUM(AQ56)</f>
        <v>-3099</v>
      </c>
      <c r="AR57" s="202">
        <f t="shared" si="11"/>
        <v>-1.6289863909462209E-2</v>
      </c>
      <c r="AS57" s="334" t="e">
        <f>AP57/$AP$64</f>
        <v>#REF!</v>
      </c>
      <c r="AT57" s="28">
        <f>SUM(AT56)</f>
        <v>13334</v>
      </c>
      <c r="AU57" s="133">
        <f t="shared" si="23"/>
        <v>7.6716836969529592E-2</v>
      </c>
      <c r="AV57" s="133">
        <f>AU57/3</f>
        <v>2.5572278989843197E-2</v>
      </c>
      <c r="AX57" s="28">
        <f>SUM(AX56)</f>
        <v>32481</v>
      </c>
      <c r="AY57" s="133">
        <f>AX57/D57</f>
        <v>0.21001416000155179</v>
      </c>
      <c r="AZ57" s="133">
        <f>AY57/5</f>
        <v>4.200283200031036E-2</v>
      </c>
    </row>
    <row r="58" spans="1:52" ht="19.5" customHeight="1" x14ac:dyDescent="0.3">
      <c r="A58" s="4" t="s">
        <v>852</v>
      </c>
      <c r="B58" s="17" t="s">
        <v>94</v>
      </c>
      <c r="C58" s="22" t="s">
        <v>1735</v>
      </c>
      <c r="D58" s="18">
        <v>874672.42</v>
      </c>
      <c r="E58" s="18">
        <v>859308.6</v>
      </c>
      <c r="F58" s="19">
        <v>15363.820000000065</v>
      </c>
      <c r="G58" s="289">
        <v>4.9619707769970371E-2</v>
      </c>
      <c r="H58" s="18">
        <v>989874.62</v>
      </c>
      <c r="I58" s="18">
        <v>955382.42</v>
      </c>
      <c r="J58" s="19">
        <v>34492.199999999953</v>
      </c>
      <c r="K58" s="139">
        <v>4.9619707769970371E-2</v>
      </c>
      <c r="L58" s="18">
        <v>1124616.49</v>
      </c>
      <c r="M58" s="18">
        <v>1073740.8899999999</v>
      </c>
      <c r="N58" s="19">
        <v>50875.600000000093</v>
      </c>
      <c r="O58" s="139">
        <v>0.1361201381241596</v>
      </c>
      <c r="P58" s="139"/>
      <c r="Q58" s="18">
        <v>1158525.8899999999</v>
      </c>
      <c r="R58" s="18">
        <v>1049916.45</v>
      </c>
      <c r="S58" s="19">
        <v>108609.43999999994</v>
      </c>
      <c r="T58" s="139">
        <f t="shared" si="25"/>
        <v>3.0151967627648699E-2</v>
      </c>
      <c r="U58" s="139"/>
      <c r="V58" s="18">
        <f>'910-Benefits'!AF26</f>
        <v>1227618.0299999998</v>
      </c>
      <c r="W58" s="311">
        <f>'910-Benefits'!AG26</f>
        <v>1228418.0299999998</v>
      </c>
      <c r="X58" s="18">
        <f>'910-Benefits'!AH26</f>
        <v>1143829.6599999999</v>
      </c>
      <c r="Y58" s="19">
        <f>W58-X58</f>
        <v>84588.369999999879</v>
      </c>
      <c r="Z58" s="201">
        <f t="shared" si="4"/>
        <v>6.032850936115023E-2</v>
      </c>
      <c r="AA58" s="139"/>
      <c r="AB58" s="20">
        <v>1195760.6599999999</v>
      </c>
      <c r="AC58" s="20">
        <v>1125292.6100000001</v>
      </c>
      <c r="AD58" s="19">
        <f t="shared" si="5"/>
        <v>70468.049999999814</v>
      </c>
      <c r="AE58" s="201">
        <f t="shared" si="6"/>
        <v>-2.6584899604575069E-2</v>
      </c>
      <c r="AF58" s="201"/>
      <c r="AG58" s="20">
        <f>'910-Benefits'!AO26</f>
        <v>1259592.17</v>
      </c>
      <c r="AH58" s="19">
        <f t="shared" si="7"/>
        <v>63831.510000000009</v>
      </c>
      <c r="AI58" s="201">
        <f t="shared" si="8"/>
        <v>5.3381510309931095E-2</v>
      </c>
      <c r="AJ58" s="332">
        <f t="shared" si="26"/>
        <v>0.1232275381004717</v>
      </c>
      <c r="AK58" s="332"/>
      <c r="AL58" s="20">
        <v>1212506.47</v>
      </c>
      <c r="AM58" s="19">
        <f t="shared" si="9"/>
        <v>-47085.699999999953</v>
      </c>
      <c r="AN58" s="201">
        <f t="shared" si="24"/>
        <v>-3.7381702682384853E-2</v>
      </c>
      <c r="AO58" s="201"/>
      <c r="AP58" s="20">
        <f>'910-Benefits'!AW26</f>
        <v>1333446.1100000001</v>
      </c>
      <c r="AQ58" s="18">
        <f>AP58-AL58</f>
        <v>120939.64000000013</v>
      </c>
      <c r="AR58" s="201">
        <f t="shared" si="11"/>
        <v>9.9743500750144556E-2</v>
      </c>
      <c r="AS58" s="332" t="e">
        <f>AP58/$AP$64</f>
        <v>#REF!</v>
      </c>
      <c r="AT58" s="21">
        <f>AP58-L58</f>
        <v>208829.62000000011</v>
      </c>
      <c r="AU58" s="132">
        <f t="shared" si="23"/>
        <v>0.18568963007113662</v>
      </c>
      <c r="AV58" s="132">
        <f t="shared" si="13"/>
        <v>6.1896543357045537E-2</v>
      </c>
      <c r="AX58" s="21">
        <f>AP58-D58</f>
        <v>458773.69000000006</v>
      </c>
      <c r="AY58" s="132">
        <f t="shared" si="15"/>
        <v>0.52450915280945987</v>
      </c>
      <c r="AZ58" s="317">
        <f t="shared" si="16"/>
        <v>0.10490183056189198</v>
      </c>
    </row>
    <row r="59" spans="1:52" ht="19.5" customHeight="1" x14ac:dyDescent="0.3">
      <c r="A59" s="4" t="s">
        <v>853</v>
      </c>
      <c r="B59" s="17" t="s">
        <v>95</v>
      </c>
      <c r="C59" s="22" t="s">
        <v>1470</v>
      </c>
      <c r="D59" s="18">
        <v>150500</v>
      </c>
      <c r="E59" s="18">
        <v>148599.63</v>
      </c>
      <c r="F59" s="19">
        <v>1900.3699999999953</v>
      </c>
      <c r="G59" s="289">
        <v>0.18067226890756302</v>
      </c>
      <c r="H59" s="18">
        <v>150500</v>
      </c>
      <c r="I59" s="18">
        <v>131582.76</v>
      </c>
      <c r="J59" s="19">
        <v>18917.239999999991</v>
      </c>
      <c r="K59" s="139">
        <v>0.18067226890756302</v>
      </c>
      <c r="L59" s="18">
        <v>206809</v>
      </c>
      <c r="M59" s="18">
        <v>163328.09</v>
      </c>
      <c r="N59" s="19">
        <v>43480.91</v>
      </c>
      <c r="O59" s="139">
        <v>0.37414617940199335</v>
      </c>
      <c r="P59" s="139"/>
      <c r="Q59" s="18">
        <v>201000</v>
      </c>
      <c r="R59" s="18">
        <v>146788.70000000001</v>
      </c>
      <c r="S59" s="19">
        <v>54211.299999999988</v>
      </c>
      <c r="T59" s="139">
        <f t="shared" si="25"/>
        <v>-2.8088719543153343E-2</v>
      </c>
      <c r="U59" s="139"/>
      <c r="V59" s="18">
        <f>'945-Property &amp; Liability Ins'!AF16</f>
        <v>205700</v>
      </c>
      <c r="W59" s="311">
        <f>'945-Property &amp; Liability Ins'!AG16</f>
        <v>205700</v>
      </c>
      <c r="X59" s="18">
        <f>'945-Property &amp; Liability Ins'!AH16</f>
        <v>161546.77000000002</v>
      </c>
      <c r="Y59" s="19">
        <f>W59-X59</f>
        <v>44153.229999999981</v>
      </c>
      <c r="Z59" s="201">
        <f t="shared" si="4"/>
        <v>2.3383084577114428E-2</v>
      </c>
      <c r="AA59" s="139"/>
      <c r="AB59" s="20">
        <v>213000</v>
      </c>
      <c r="AC59" s="20">
        <v>107998</v>
      </c>
      <c r="AD59" s="19">
        <f t="shared" si="5"/>
        <v>105002</v>
      </c>
      <c r="AE59" s="201">
        <f t="shared" si="6"/>
        <v>3.5488575595527469E-2</v>
      </c>
      <c r="AF59" s="201"/>
      <c r="AG59" s="20">
        <f>'945-Property &amp; Liability Ins'!AO16</f>
        <v>218000</v>
      </c>
      <c r="AH59" s="19">
        <f t="shared" si="7"/>
        <v>5000</v>
      </c>
      <c r="AI59" s="201">
        <f t="shared" si="8"/>
        <v>2.3474178403755867E-2</v>
      </c>
      <c r="AJ59" s="332">
        <f t="shared" si="26"/>
        <v>2.1327223164544468E-2</v>
      </c>
      <c r="AK59" s="332"/>
      <c r="AL59" s="20">
        <v>215500</v>
      </c>
      <c r="AM59" s="19">
        <f t="shared" si="9"/>
        <v>-2500</v>
      </c>
      <c r="AN59" s="201">
        <f t="shared" si="24"/>
        <v>-1.1467889908256881E-2</v>
      </c>
      <c r="AO59" s="201"/>
      <c r="AP59" s="20">
        <f>'945-Property &amp; Liability Ins'!AW16</f>
        <v>215500</v>
      </c>
      <c r="AQ59" s="18">
        <f t="shared" si="18"/>
        <v>0</v>
      </c>
      <c r="AR59" s="201">
        <f t="shared" si="11"/>
        <v>0</v>
      </c>
      <c r="AS59" s="332" t="e">
        <f>AP59/$AP$64</f>
        <v>#REF!</v>
      </c>
      <c r="AT59" s="21">
        <f>AP59-L59</f>
        <v>8691</v>
      </c>
      <c r="AU59" s="132">
        <f t="shared" si="23"/>
        <v>4.2024283275872903E-2</v>
      </c>
      <c r="AV59" s="132">
        <f t="shared" si="13"/>
        <v>1.4008094425290968E-2</v>
      </c>
      <c r="AX59" s="21">
        <f>AP59-D59</f>
        <v>65000</v>
      </c>
      <c r="AY59" s="132">
        <f t="shared" si="15"/>
        <v>0.43189368770764119</v>
      </c>
      <c r="AZ59" s="317">
        <f t="shared" si="16"/>
        <v>8.6378737541528236E-2</v>
      </c>
    </row>
    <row r="60" spans="1:52" s="26" customFormat="1" ht="18.75" customHeight="1" x14ac:dyDescent="0.3">
      <c r="B60" s="23"/>
      <c r="C60" s="24" t="s">
        <v>96</v>
      </c>
      <c r="D60" s="25">
        <f>SUM(D58:D59)</f>
        <v>1025172.42</v>
      </c>
      <c r="E60" s="25">
        <f>SUM(E58:E59)</f>
        <v>1007908.23</v>
      </c>
      <c r="F60" s="25">
        <f>D60-E60</f>
        <v>17264.190000000061</v>
      </c>
      <c r="G60" s="110">
        <v>6.6806076568733372E-2</v>
      </c>
      <c r="H60" s="25">
        <f>SUM(H58:H59)</f>
        <v>1140374.6200000001</v>
      </c>
      <c r="I60" s="25">
        <f>SUM(I58:I59)</f>
        <v>1086965.1800000002</v>
      </c>
      <c r="J60" s="25">
        <f>H60-I60</f>
        <v>53409.439999999944</v>
      </c>
      <c r="K60" s="110">
        <v>6.6806076568733372E-2</v>
      </c>
      <c r="L60" s="25">
        <f>SUM(L58:L59)</f>
        <v>1331425.49</v>
      </c>
      <c r="M60" s="25">
        <f>SUM(M58:M59)</f>
        <v>1237068.98</v>
      </c>
      <c r="N60" s="25">
        <f>L60-M60</f>
        <v>94356.510000000009</v>
      </c>
      <c r="O60" s="110">
        <f>(L60-H60)/H60</f>
        <v>0.16753342862014928</v>
      </c>
      <c r="P60" s="139"/>
      <c r="Q60" s="25">
        <f>SUM(Q58:Q59)</f>
        <v>1359525.89</v>
      </c>
      <c r="R60" s="25">
        <f>SUM(R58:R59)</f>
        <v>1196705.1499999999</v>
      </c>
      <c r="S60" s="25">
        <f>Q60-R60</f>
        <v>162820.74</v>
      </c>
      <c r="T60" s="110">
        <f t="shared" si="25"/>
        <v>2.1105499489873749E-2</v>
      </c>
      <c r="U60" s="139"/>
      <c r="V60" s="25">
        <f>SUM(V58:V59)</f>
        <v>1433318.0299999998</v>
      </c>
      <c r="W60" s="25">
        <f>SUM(W58:W59)</f>
        <v>1434118.0299999998</v>
      </c>
      <c r="X60" s="25">
        <f>SUM(X58:X59)</f>
        <v>1305376.43</v>
      </c>
      <c r="Y60" s="25">
        <f>W60-X60</f>
        <v>128741.59999999986</v>
      </c>
      <c r="Z60" s="202">
        <f t="shared" si="4"/>
        <v>5.4866288717752849E-2</v>
      </c>
      <c r="AA60" s="139"/>
      <c r="AB60" s="25">
        <f>SUM(AB58:AB59)</f>
        <v>1408760.66</v>
      </c>
      <c r="AC60" s="25">
        <f>SUM(AC58:AC59)</f>
        <v>1233290.6100000001</v>
      </c>
      <c r="AD60" s="25">
        <f>AB60-AC60</f>
        <v>175470.04999999981</v>
      </c>
      <c r="AE60" s="202">
        <f>(AB60-W60)/W60</f>
        <v>-1.7681508404158258E-2</v>
      </c>
      <c r="AF60" s="430"/>
      <c r="AG60" s="25">
        <f>SUM(AG58:AG59)</f>
        <v>1477592.17</v>
      </c>
      <c r="AH60" s="25">
        <f t="shared" si="7"/>
        <v>68831.510000000009</v>
      </c>
      <c r="AI60" s="202">
        <f t="shared" si="8"/>
        <v>4.8859619631911079E-2</v>
      </c>
      <c r="AJ60" s="334">
        <f t="shared" si="26"/>
        <v>0.14455476126501618</v>
      </c>
      <c r="AK60" s="334"/>
      <c r="AL60" s="25">
        <f>SUM(AL58:AL59)</f>
        <v>1428006.47</v>
      </c>
      <c r="AM60" s="25">
        <f t="shared" si="9"/>
        <v>-49585.699999999953</v>
      </c>
      <c r="AN60" s="202">
        <f t="shared" si="24"/>
        <v>-3.3558447998543441E-2</v>
      </c>
      <c r="AO60" s="202"/>
      <c r="AP60" s="25">
        <f>SUM(AP58:AP59)</f>
        <v>1548946.11</v>
      </c>
      <c r="AQ60" s="25">
        <f>SUM(AQ58:AQ59)</f>
        <v>120939.64000000013</v>
      </c>
      <c r="AR60" s="202">
        <f t="shared" si="11"/>
        <v>8.4691240929741812E-2</v>
      </c>
      <c r="AS60" s="334" t="e">
        <f>AP60/$AP$64</f>
        <v>#REF!</v>
      </c>
      <c r="AT60" s="28">
        <f>SUM(AT58:AT59)</f>
        <v>217520.62000000011</v>
      </c>
      <c r="AU60" s="133">
        <f t="shared" si="23"/>
        <v>0.16337423433285786</v>
      </c>
      <c r="AV60" s="133">
        <f>AU60/3</f>
        <v>5.4458078110952622E-2</v>
      </c>
      <c r="AX60" s="28">
        <f>SUM(AX58:AX59)</f>
        <v>523773.69000000006</v>
      </c>
      <c r="AY60" s="133">
        <f>AX60/D60</f>
        <v>0.51091277894502862</v>
      </c>
      <c r="AZ60" s="133">
        <f>AY60/5</f>
        <v>0.10218255578900573</v>
      </c>
    </row>
    <row r="61" spans="1:52" s="6" customFormat="1" x14ac:dyDescent="0.25">
      <c r="B61" s="30"/>
      <c r="C61" s="31"/>
      <c r="D61" s="32"/>
      <c r="E61" s="32"/>
      <c r="F61" s="19"/>
      <c r="G61" s="289"/>
      <c r="H61" s="32"/>
      <c r="I61" s="32"/>
      <c r="J61" s="19"/>
      <c r="K61" s="38"/>
      <c r="L61" s="32"/>
      <c r="M61" s="32"/>
      <c r="N61" s="19"/>
      <c r="O61" s="38"/>
      <c r="P61" s="139"/>
      <c r="Q61" s="32"/>
      <c r="R61" s="32"/>
      <c r="S61" s="19"/>
      <c r="T61" s="38"/>
      <c r="U61" s="139"/>
      <c r="V61" s="32"/>
      <c r="W61" s="32"/>
      <c r="X61" s="32"/>
      <c r="Y61" s="19"/>
      <c r="Z61" s="203"/>
      <c r="AA61" s="38"/>
      <c r="AB61" s="27"/>
      <c r="AC61" s="27"/>
      <c r="AD61" s="19">
        <f t="shared" si="5"/>
        <v>0</v>
      </c>
      <c r="AE61" s="203"/>
      <c r="AF61" s="201"/>
      <c r="AG61" s="27"/>
      <c r="AH61" s="19">
        <f t="shared" si="7"/>
        <v>0</v>
      </c>
      <c r="AI61" s="203"/>
      <c r="AJ61" s="335"/>
      <c r="AK61" s="335"/>
      <c r="AL61" s="27"/>
      <c r="AM61" s="19">
        <f t="shared" si="9"/>
        <v>0</v>
      </c>
      <c r="AN61" s="203"/>
      <c r="AO61" s="203"/>
      <c r="AP61" s="27"/>
      <c r="AQ61" s="32">
        <f>AP61-W61</f>
        <v>0</v>
      </c>
      <c r="AR61" s="203"/>
      <c r="AS61" s="335"/>
      <c r="AT61" s="21"/>
      <c r="AU61" s="132"/>
      <c r="AV61" s="132"/>
      <c r="AW61" s="4"/>
      <c r="AX61" s="21"/>
      <c r="AY61" s="132"/>
      <c r="AZ61" s="132"/>
    </row>
    <row r="62" spans="1:52" s="26" customFormat="1" ht="27" customHeight="1" x14ac:dyDescent="0.3">
      <c r="C62" s="463" t="s">
        <v>1003</v>
      </c>
      <c r="D62" s="25">
        <f>D25+D35+D37+D42+D45+D51+D55+D57+D60</f>
        <v>8154713.5799999991</v>
      </c>
      <c r="E62" s="27">
        <f>E25+E35+E37+E42+E45+E51+E55+E57+E60</f>
        <v>8082526.9199999999</v>
      </c>
      <c r="F62" s="25">
        <f>D62-E62</f>
        <v>72186.659999999218</v>
      </c>
      <c r="G62" s="110">
        <v>8.6162584962413774E-2</v>
      </c>
      <c r="H62" s="25">
        <f>H25+H35+H37+H42+H45+H51+H55+H57+H60</f>
        <v>8683954.8399999999</v>
      </c>
      <c r="I62" s="27">
        <f>I25+I35+I37+I42+I45+I51+I55+I57+I60</f>
        <v>8518434.1899999995</v>
      </c>
      <c r="J62" s="25">
        <f>H62-I62</f>
        <v>165520.65000000037</v>
      </c>
      <c r="K62" s="110">
        <v>8.6162584962413774E-2</v>
      </c>
      <c r="L62" s="256">
        <f>L25+L35+L37+L42+L45+L51+L55+L57+L60</f>
        <v>8903332.7599999998</v>
      </c>
      <c r="M62" s="258">
        <f>M25+M35+M37+M42+M45+M51+M55+M57+M60</f>
        <v>8558047.9400000013</v>
      </c>
      <c r="N62" s="258">
        <f>L62-M62</f>
        <v>345284.81999999844</v>
      </c>
      <c r="O62" s="259">
        <f>(L62-H62)/H62</f>
        <v>2.5262443672496106E-2</v>
      </c>
      <c r="P62" s="139"/>
      <c r="Q62" s="256">
        <f>Q25+Q35+Q37+Q42+Q45+Q51+Q55+Q57+Q60</f>
        <v>9076737.1799999997</v>
      </c>
      <c r="R62" s="258">
        <f>R25+R35+R37+R42+R45+R51+R55+R57+R60</f>
        <v>8664486.790000001</v>
      </c>
      <c r="S62" s="258">
        <f>Q62-R62</f>
        <v>412250.38999999873</v>
      </c>
      <c r="T62" s="259">
        <f>(Q62-L62)/L62</f>
        <v>1.9476349438387153E-2</v>
      </c>
      <c r="U62" s="139"/>
      <c r="V62" s="256" t="e">
        <f ca="1">V25+V35+V37+V42+V45+V51+V55+V57+V60</f>
        <v>#NAME?</v>
      </c>
      <c r="W62" s="258">
        <f>W25+W35+W37+W42+W45+W51+W55+W57+W60</f>
        <v>9727399.5800000001</v>
      </c>
      <c r="X62" s="258">
        <f>X25+X35+X37+X42+X45+X51+X55+X57+X60</f>
        <v>9076632.1400000006</v>
      </c>
      <c r="Y62" s="258">
        <f>Y25+Y35+Y37+Y42+Y45+Y51+Y55+Y57+Y60</f>
        <v>650767.43999999971</v>
      </c>
      <c r="Z62" s="259">
        <f t="shared" si="4"/>
        <v>7.1684613875754019E-2</v>
      </c>
      <c r="AA62" s="139"/>
      <c r="AB62" s="268">
        <f>AB25+AB35+AB37+AB42+AB45+AB51+AB55+AB57+AB60-0.01</f>
        <v>10111377.356500002</v>
      </c>
      <c r="AC62" s="268">
        <f>AC25+AC35+AC37+AC42+AC45+AC51+AC55+AC57+AC60-0.01</f>
        <v>9755997.9700000007</v>
      </c>
      <c r="AD62" s="258">
        <f>AB62-AC62</f>
        <v>355379.38650000095</v>
      </c>
      <c r="AE62" s="259">
        <f t="shared" si="6"/>
        <v>3.9473836079426436E-2</v>
      </c>
      <c r="AF62" s="431"/>
      <c r="AG62" s="268">
        <f>AG25+AG35+AG37+AG42+AG45+AG51+AG55+AG57+AG60-0.01</f>
        <v>10237708.303233333</v>
      </c>
      <c r="AH62" s="258">
        <f t="shared" si="7"/>
        <v>126330.94673333131</v>
      </c>
      <c r="AI62" s="259">
        <f t="shared" si="8"/>
        <v>1.2493940467182808E-2</v>
      </c>
      <c r="AJ62" s="334">
        <f>AJ25+AJ35+AJ37+AJ42+AJ45+AJ51+AJ55+AJ57+AJ60</f>
        <v>1.0015683022469697</v>
      </c>
      <c r="AK62" s="334"/>
      <c r="AL62" s="268">
        <f>AL25+AL35+AL37+AL42+AL45+AL51+AL55+AL57+AL60-0.01</f>
        <v>10745331.045691667</v>
      </c>
      <c r="AM62" s="258">
        <f t="shared" si="9"/>
        <v>507622.74245833419</v>
      </c>
      <c r="AN62" s="259">
        <f>AM62/AG62</f>
        <v>4.9583630185870191E-2</v>
      </c>
      <c r="AO62" s="477"/>
      <c r="AP62" s="517" t="e">
        <f>AP25+AP35+AP37+AP42+AP45+AP51+AP55+AP57+AP60</f>
        <v>#REF!</v>
      </c>
      <c r="AQ62" s="258" t="e">
        <f>AQ25+AQ35+AQ37+AQ42+AQ45+AQ51+AQ55+AQ57+AQ60</f>
        <v>#REF!</v>
      </c>
      <c r="AR62" s="259" t="e">
        <f>AQ62/AL62</f>
        <v>#REF!</v>
      </c>
      <c r="AS62" s="334" t="e">
        <f>AS25+AS35+AS37+AS42+AS45+AS51+AS55+AS57+AS60</f>
        <v>#REF!</v>
      </c>
      <c r="AT62" s="257" t="e">
        <f>AT25+AT35+AT37+AT42+AT45+AT51+AT55+AT57+AT60</f>
        <v>#REF!</v>
      </c>
      <c r="AU62" s="269" t="e">
        <f>AT62/L62</f>
        <v>#REF!</v>
      </c>
      <c r="AV62" s="270" t="e">
        <f>AU62/3</f>
        <v>#REF!</v>
      </c>
      <c r="AX62" s="257" t="e">
        <f>AX25+AX35+AX37+AX42+AX45+AX51+AX55+AX57+AX60</f>
        <v>#REF!</v>
      </c>
      <c r="AY62" s="133" t="e">
        <f>AX62/D62</f>
        <v>#REF!</v>
      </c>
      <c r="AZ62" s="133" t="e">
        <f>AY62/5</f>
        <v>#REF!</v>
      </c>
    </row>
    <row r="63" spans="1:52" ht="21" customHeight="1" x14ac:dyDescent="0.3">
      <c r="A63" s="227"/>
      <c r="B63" s="227"/>
      <c r="C63" s="227" t="s">
        <v>1024</v>
      </c>
      <c r="D63" s="33">
        <f>D18</f>
        <v>11109.31</v>
      </c>
      <c r="E63" s="127">
        <v>521.97</v>
      </c>
      <c r="H63" s="33">
        <f>H18</f>
        <v>11573.89</v>
      </c>
      <c r="I63" s="127">
        <v>521.97</v>
      </c>
      <c r="L63" s="260">
        <f>L18</f>
        <v>16071.72</v>
      </c>
      <c r="M63" s="261">
        <f>M18</f>
        <v>11439.47</v>
      </c>
      <c r="N63" s="262"/>
      <c r="O63" s="263"/>
      <c r="Q63" s="260">
        <f>Q18</f>
        <v>16486.490000000002</v>
      </c>
      <c r="R63" s="261">
        <f>Q63-K63</f>
        <v>16486.490000000002</v>
      </c>
      <c r="S63" s="262"/>
      <c r="T63" s="263"/>
      <c r="V63" s="260">
        <v>14582.08</v>
      </c>
      <c r="W63" s="261">
        <f>W18</f>
        <v>15871.16</v>
      </c>
      <c r="X63" s="261"/>
      <c r="Y63" s="262"/>
      <c r="Z63" s="263"/>
      <c r="AB63" s="260">
        <f>AB18</f>
        <v>16545.97</v>
      </c>
      <c r="AC63" s="435"/>
      <c r="AD63" s="438"/>
      <c r="AE63" s="201">
        <f t="shared" si="6"/>
        <v>4.2518001204700936E-2</v>
      </c>
      <c r="AF63" s="432"/>
      <c r="AG63" s="260">
        <f>AG18</f>
        <v>16030.67</v>
      </c>
      <c r="AH63" s="262">
        <f t="shared" si="7"/>
        <v>-515.30000000000109</v>
      </c>
      <c r="AI63" s="201">
        <f t="shared" si="8"/>
        <v>-3.1143535253599582E-2</v>
      </c>
      <c r="AJ63" s="332">
        <f>AG63/$AG$64</f>
        <v>1.5683012686567343E-3</v>
      </c>
      <c r="AK63" s="332"/>
      <c r="AL63" s="260">
        <f>AL18</f>
        <v>16364.49</v>
      </c>
      <c r="AM63" s="262">
        <f t="shared" si="9"/>
        <v>333.81999999999971</v>
      </c>
      <c r="AN63" s="201">
        <f t="shared" ref="AN63:AN64" si="27">AM63/AG63</f>
        <v>2.0823833314515219E-2</v>
      </c>
      <c r="AO63" s="201"/>
      <c r="AP63" s="260" t="e">
        <f>AP18</f>
        <v>#REF!</v>
      </c>
      <c r="AQ63" s="262" t="e">
        <f>AQ18</f>
        <v>#REF!</v>
      </c>
      <c r="AR63" s="201" t="e">
        <f t="shared" si="11"/>
        <v>#REF!</v>
      </c>
      <c r="AS63" s="332" t="e">
        <f>AP63/$AP$64</f>
        <v>#REF!</v>
      </c>
      <c r="AT63" s="271"/>
      <c r="AU63" s="262"/>
      <c r="AV63" s="263"/>
      <c r="AX63" s="271"/>
      <c r="AY63" s="262"/>
      <c r="AZ63" s="263"/>
    </row>
    <row r="64" spans="1:52" ht="27.75" customHeight="1" x14ac:dyDescent="0.3">
      <c r="C64" s="228" t="s">
        <v>1456</v>
      </c>
      <c r="D64" s="128">
        <f>D62-D63</f>
        <v>8143604.2699999996</v>
      </c>
      <c r="E64" s="128">
        <f>E62-E63</f>
        <v>8082004.9500000002</v>
      </c>
      <c r="F64" s="29"/>
      <c r="H64" s="128">
        <f>H62-H63</f>
        <v>8672380.9499999993</v>
      </c>
      <c r="I64" s="128">
        <f>I62-I63</f>
        <v>8517912.2199999988</v>
      </c>
      <c r="J64" s="29"/>
      <c r="L64" s="264">
        <f>L62-L63</f>
        <v>8887261.0399999991</v>
      </c>
      <c r="M64" s="265">
        <f>M62-M63</f>
        <v>8546608.4700000007</v>
      </c>
      <c r="N64" s="266"/>
      <c r="O64" s="267">
        <f>(L64-H64)/H64</f>
        <v>2.477751971908013E-2</v>
      </c>
      <c r="P64" s="139"/>
      <c r="Q64" s="264">
        <f>Q62-Q63</f>
        <v>9060250.6899999995</v>
      </c>
      <c r="R64" s="265">
        <f>R62-R63</f>
        <v>8648000.3000000007</v>
      </c>
      <c r="S64" s="266"/>
      <c r="T64" s="267">
        <f>(Q64-L64)/L64</f>
        <v>1.9464900290584959E-2</v>
      </c>
      <c r="U64" s="139"/>
      <c r="V64" s="265" t="e">
        <f ca="1">V62-V63</f>
        <v>#NAME?</v>
      </c>
      <c r="W64" s="265">
        <f>W62-W63</f>
        <v>9711528.4199999999</v>
      </c>
      <c r="X64" s="265">
        <f>X62-X63</f>
        <v>9076632.1400000006</v>
      </c>
      <c r="Y64" s="266"/>
      <c r="Z64" s="267">
        <f>(W64-Q64)/Q64</f>
        <v>7.1882970160950424E-2</v>
      </c>
      <c r="AA64" s="139"/>
      <c r="AB64" s="272">
        <f>AB62-AB63</f>
        <v>10094831.386500001</v>
      </c>
      <c r="AC64" s="436"/>
      <c r="AD64" s="266"/>
      <c r="AE64" s="267">
        <f>(AB64-W64)/W64</f>
        <v>3.9468861122892232E-2</v>
      </c>
      <c r="AF64" s="433"/>
      <c r="AG64" s="272">
        <f>AG62-AG63</f>
        <v>10221677.633233333</v>
      </c>
      <c r="AH64" s="266">
        <f t="shared" si="7"/>
        <v>126846.24673333205</v>
      </c>
      <c r="AI64" s="267">
        <f t="shared" si="8"/>
        <v>1.2565464630044819E-2</v>
      </c>
      <c r="AJ64" s="332">
        <f>AJ62-AJ63</f>
        <v>1.000000000978313</v>
      </c>
      <c r="AK64" s="332"/>
      <c r="AL64" s="272">
        <f>AL62-AL63</f>
        <v>10728966.555691667</v>
      </c>
      <c r="AM64" s="266">
        <f t="shared" si="9"/>
        <v>507288.92245833389</v>
      </c>
      <c r="AN64" s="267">
        <f t="shared" si="27"/>
        <v>4.9628734211789816E-2</v>
      </c>
      <c r="AO64" s="478"/>
      <c r="AP64" s="518" t="e">
        <f>AP62-AP63</f>
        <v>#REF!</v>
      </c>
      <c r="AQ64" s="266" t="e">
        <f>AP64-AL64</f>
        <v>#REF!</v>
      </c>
      <c r="AR64" s="267" t="e">
        <f t="shared" si="11"/>
        <v>#REF!</v>
      </c>
      <c r="AS64" s="332" t="e">
        <f>AS62-AS63</f>
        <v>#REF!</v>
      </c>
      <c r="AT64" s="273"/>
      <c r="AU64" s="273"/>
      <c r="AV64" s="274"/>
      <c r="AX64" s="273"/>
      <c r="AY64" s="273"/>
      <c r="AZ64" s="274"/>
    </row>
    <row r="66" spans="3:43" x14ac:dyDescent="0.25">
      <c r="X66" s="226">
        <v>-2163.2399999999998</v>
      </c>
      <c r="Y66" s="242" t="s">
        <v>1006</v>
      </c>
      <c r="AD66" s="242"/>
      <c r="AH66" s="5"/>
      <c r="AM66" s="5"/>
      <c r="AQ66" s="5"/>
    </row>
    <row r="67" spans="3:43" x14ac:dyDescent="0.25">
      <c r="X67" s="226">
        <v>4000</v>
      </c>
      <c r="Y67" s="242" t="s">
        <v>1007</v>
      </c>
      <c r="AB67" s="225"/>
      <c r="AC67" s="225"/>
      <c r="AD67" s="242"/>
      <c r="AG67" s="225"/>
      <c r="AL67" s="225"/>
      <c r="AP67" s="225"/>
    </row>
    <row r="68" spans="3:43" ht="14.25" x14ac:dyDescent="0.3">
      <c r="C68" s="461" t="s">
        <v>1706</v>
      </c>
      <c r="D68" s="238"/>
      <c r="H68" s="238">
        <v>9052108.1699999999</v>
      </c>
      <c r="T68" s="255" t="s">
        <v>1025</v>
      </c>
      <c r="V68" s="34">
        <v>9052108.1699999999</v>
      </c>
      <c r="W68" s="237">
        <v>9052108.1699999999</v>
      </c>
      <c r="X68" s="226">
        <v>83890.67</v>
      </c>
      <c r="Y68" s="242" t="s">
        <v>1008</v>
      </c>
      <c r="AB68" s="225">
        <v>-17000</v>
      </c>
      <c r="AD68" s="242"/>
      <c r="AF68" s="461" t="s">
        <v>1708</v>
      </c>
      <c r="AG68" s="237">
        <v>-8333.33</v>
      </c>
      <c r="AL68" s="237"/>
    </row>
    <row r="69" spans="3:43" ht="14.25" x14ac:dyDescent="0.3">
      <c r="C69" s="461" t="s">
        <v>1707</v>
      </c>
      <c r="D69" s="238"/>
      <c r="H69" s="238">
        <v>17251.009999999998</v>
      </c>
      <c r="T69" s="255" t="s">
        <v>1004</v>
      </c>
      <c r="V69" s="34">
        <v>17257.009999999998</v>
      </c>
      <c r="W69" s="237">
        <v>17257.009999999998</v>
      </c>
      <c r="X69" s="226">
        <v>34113.5</v>
      </c>
      <c r="Y69" s="243" t="s">
        <v>1009</v>
      </c>
      <c r="AB69" s="225">
        <v>-2284</v>
      </c>
      <c r="AC69" s="225" t="s">
        <v>1630</v>
      </c>
      <c r="AD69" s="243"/>
      <c r="AG69" s="225"/>
      <c r="AL69" s="225"/>
      <c r="AP69" s="225"/>
    </row>
    <row r="70" spans="3:43" ht="15" x14ac:dyDescent="0.35">
      <c r="C70" s="462" t="s">
        <v>1705</v>
      </c>
      <c r="D70" s="463"/>
      <c r="E70" s="5"/>
      <c r="F70" s="5"/>
      <c r="G70" s="5"/>
      <c r="H70" s="463">
        <v>7372</v>
      </c>
      <c r="I70" s="5"/>
      <c r="J70" s="5"/>
      <c r="K70" s="5"/>
      <c r="L70" s="26"/>
      <c r="M70" s="5"/>
      <c r="N70" s="5"/>
      <c r="O70" s="5"/>
      <c r="P70" s="5"/>
      <c r="Q70" s="26"/>
      <c r="R70" s="5"/>
      <c r="S70" s="5"/>
      <c r="T70" s="255" t="s">
        <v>1005</v>
      </c>
      <c r="U70" s="5"/>
      <c r="V70" s="26">
        <v>7372</v>
      </c>
      <c r="W70" s="464">
        <v>7372</v>
      </c>
      <c r="X70" s="465">
        <v>67078</v>
      </c>
      <c r="Y70" s="242" t="s">
        <v>1010</v>
      </c>
      <c r="Z70" s="5"/>
      <c r="AA70" s="5"/>
      <c r="AB70" s="466">
        <f>AB64+AB68+AB69</f>
        <v>10075547.386500001</v>
      </c>
      <c r="AC70" s="467"/>
      <c r="AD70" s="242"/>
      <c r="AE70" s="5"/>
      <c r="AF70" s="6"/>
      <c r="AG70" s="467">
        <f>AG64+AG68</f>
        <v>10213344.303233333</v>
      </c>
      <c r="AH70" s="5"/>
      <c r="AI70" s="5"/>
      <c r="AJ70" s="5"/>
      <c r="AK70" s="5"/>
      <c r="AL70" s="467">
        <f>AL64+AL68</f>
        <v>10728966.555691667</v>
      </c>
      <c r="AM70" s="5"/>
      <c r="AN70" s="5"/>
      <c r="AO70" s="5"/>
      <c r="AP70" s="467"/>
      <c r="AQ70" s="5"/>
    </row>
    <row r="71" spans="3:43" x14ac:dyDescent="0.25">
      <c r="T71" s="255"/>
      <c r="V71" s="34">
        <f>SUM(V68:V70)</f>
        <v>9076737.1799999997</v>
      </c>
      <c r="W71" s="239">
        <f>SUM(W68:W70)</f>
        <v>9076737.1799999997</v>
      </c>
      <c r="X71" s="244">
        <f>X62+X66+X67+X68+X69+X70</f>
        <v>9263551.0700000003</v>
      </c>
      <c r="AB71" s="225"/>
      <c r="AC71" s="225"/>
      <c r="AG71" s="225"/>
      <c r="AL71" s="225"/>
      <c r="AP71" s="225"/>
    </row>
    <row r="72" spans="3:43" ht="14.25" x14ac:dyDescent="0.3">
      <c r="R72" s="231"/>
      <c r="S72" s="231"/>
      <c r="T72" s="231" t="s">
        <v>1026</v>
      </c>
      <c r="V72" s="34">
        <v>9076737.1799999997</v>
      </c>
      <c r="W72" s="240">
        <v>9076737.1799999997</v>
      </c>
      <c r="X72" s="240">
        <v>6697045.4000000004</v>
      </c>
      <c r="AB72" s="225"/>
      <c r="AC72" s="225"/>
      <c r="AG72" s="225"/>
      <c r="AL72" s="225"/>
      <c r="AP72" s="225"/>
    </row>
    <row r="73" spans="3:43" x14ac:dyDescent="0.25">
      <c r="V73" s="34">
        <f>V71-V72</f>
        <v>0</v>
      </c>
      <c r="W73" s="241">
        <f>W71-W72</f>
        <v>0</v>
      </c>
      <c r="X73" s="241">
        <f>X71-X72</f>
        <v>2566505.67</v>
      </c>
      <c r="AB73" s="225"/>
      <c r="AC73" s="225"/>
      <c r="AG73" s="225"/>
      <c r="AL73" s="225"/>
      <c r="AP73" s="225"/>
    </row>
    <row r="74" spans="3:43" x14ac:dyDescent="0.25">
      <c r="AB74" s="225"/>
      <c r="AC74" s="225"/>
      <c r="AG74" s="225"/>
      <c r="AL74" s="225"/>
      <c r="AP74" s="225"/>
    </row>
    <row r="75" spans="3:43" x14ac:dyDescent="0.25">
      <c r="AB75" s="225"/>
      <c r="AC75" s="225"/>
      <c r="AG75" s="225"/>
      <c r="AL75" s="225"/>
      <c r="AP75" s="225"/>
    </row>
    <row r="76" spans="3:43" x14ac:dyDescent="0.25">
      <c r="AB76" s="225"/>
      <c r="AC76" s="225"/>
      <c r="AG76" s="225"/>
      <c r="AL76" s="225"/>
      <c r="AP76" s="225"/>
    </row>
    <row r="77" spans="3:43" x14ac:dyDescent="0.25">
      <c r="AB77" s="225"/>
      <c r="AC77" s="225"/>
      <c r="AG77" s="225"/>
      <c r="AL77" s="225"/>
      <c r="AP77" s="225"/>
    </row>
    <row r="78" spans="3:43" x14ac:dyDescent="0.25">
      <c r="AB78" s="225"/>
      <c r="AC78" s="225"/>
      <c r="AG78" s="225"/>
      <c r="AL78" s="225"/>
      <c r="AP78" s="225"/>
    </row>
    <row r="125" spans="4:10" x14ac:dyDescent="0.25">
      <c r="D125" s="34" t="s">
        <v>1128</v>
      </c>
      <c r="E125" s="4">
        <v>30.35</v>
      </c>
      <c r="F125" s="4">
        <v>25</v>
      </c>
      <c r="H125" s="34" t="s">
        <v>1128</v>
      </c>
      <c r="I125" s="4">
        <v>30.35</v>
      </c>
      <c r="J125" s="4">
        <v>25</v>
      </c>
    </row>
  </sheetData>
  <mergeCells count="12">
    <mergeCell ref="D2:G2"/>
    <mergeCell ref="AX2:AZ2"/>
    <mergeCell ref="AP2:AR2"/>
    <mergeCell ref="B2:C2"/>
    <mergeCell ref="H2:K2"/>
    <mergeCell ref="AT2:AV2"/>
    <mergeCell ref="L2:O2"/>
    <mergeCell ref="Q2:T2"/>
    <mergeCell ref="W2:Z2"/>
    <mergeCell ref="AG2:AI2"/>
    <mergeCell ref="AB2:AE2"/>
    <mergeCell ref="AL2:AN2"/>
  </mergeCells>
  <pageMargins left="0.75" right="0.75" top="1" bottom="1" header="0.5" footer="0.5"/>
  <pageSetup paperSize="3" scale="89" orientation="portrait" copies="15" r:id="rId1"/>
  <headerFooter alignWithMargins="0">
    <oddHeader>&amp;C&amp;"-,Bold"Proposed Budget &amp; Analysis Report for FY22</oddHeader>
    <oddFooter>&amp;C&amp;D&amp;T</oddFooter>
  </headerFooter>
  <rowBreaks count="1" manualBreakCount="1">
    <brk id="35" max="16383" man="1"/>
  </row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H86"/>
  <sheetViews>
    <sheetView zoomScaleNormal="100" workbookViewId="0"/>
  </sheetViews>
  <sheetFormatPr defaultRowHeight="15" x14ac:dyDescent="0.25"/>
  <cols>
    <col min="1" max="1" width="5.28515625" customWidth="1"/>
    <col min="2" max="2" width="20.5703125" bestFit="1" customWidth="1"/>
    <col min="3" max="3" width="8.42578125" customWidth="1"/>
    <col min="4" max="4" width="10.5703125" bestFit="1" customWidth="1"/>
    <col min="5" max="5" width="4.42578125" bestFit="1" customWidth="1"/>
    <col min="6" max="6" width="10.5703125" bestFit="1" customWidth="1"/>
    <col min="7" max="7" width="5.42578125" bestFit="1" customWidth="1"/>
    <col min="8" max="8" width="10.85546875" customWidth="1"/>
    <col min="9" max="9" width="2.28515625" customWidth="1"/>
    <col min="10" max="10" width="11.5703125" bestFit="1" customWidth="1"/>
    <col min="11" max="11" width="11.5703125" style="116" bestFit="1" customWidth="1"/>
    <col min="12" max="13" width="16.5703125" style="179" customWidth="1"/>
    <col min="14" max="14" width="14.85546875" style="179" customWidth="1"/>
    <col min="15" max="450" width="9.140625" style="179"/>
  </cols>
  <sheetData>
    <row r="1" spans="1:450" x14ac:dyDescent="0.25">
      <c r="B1" s="247"/>
      <c r="C1" s="247"/>
      <c r="D1" s="247"/>
      <c r="E1" s="247"/>
      <c r="F1" s="245" t="s">
        <v>100</v>
      </c>
      <c r="G1" s="247"/>
      <c r="H1" s="247"/>
      <c r="I1" s="247"/>
      <c r="J1" s="247"/>
      <c r="K1" s="247"/>
      <c r="L1" s="247"/>
    </row>
    <row r="2" spans="1:450" ht="12.75" customHeight="1" x14ac:dyDescent="0.25">
      <c r="B2" s="247"/>
      <c r="C2" s="247"/>
      <c r="D2" s="247"/>
      <c r="E2" s="247"/>
      <c r="F2" s="245" t="s">
        <v>1723</v>
      </c>
      <c r="G2" s="247"/>
      <c r="H2" s="247"/>
      <c r="I2" s="247"/>
      <c r="J2" s="247"/>
      <c r="K2" s="247"/>
      <c r="L2" s="247"/>
    </row>
    <row r="3" spans="1:450" x14ac:dyDescent="0.25">
      <c r="A3" s="578" t="s">
        <v>1827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</row>
    <row r="4" spans="1:450" ht="13.5" customHeight="1" x14ac:dyDescent="0.3">
      <c r="A4" s="41"/>
      <c r="B4" s="41"/>
      <c r="C4" s="42"/>
      <c r="D4" s="43"/>
      <c r="E4" s="41"/>
      <c r="F4" s="124" t="s">
        <v>792</v>
      </c>
      <c r="G4" s="41"/>
      <c r="I4" s="40"/>
    </row>
    <row r="5" spans="1:450" s="36" customFormat="1" ht="13.5" customHeight="1" x14ac:dyDescent="0.3">
      <c r="A5" s="122"/>
      <c r="B5" s="122"/>
      <c r="C5" s="42"/>
      <c r="D5" s="43"/>
      <c r="E5" s="122"/>
      <c r="F5" s="124" t="s">
        <v>794</v>
      </c>
      <c r="G5" s="122"/>
      <c r="H5" s="123" t="s">
        <v>793</v>
      </c>
      <c r="I5" s="40"/>
      <c r="K5" s="116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  <c r="DZ5" s="179"/>
      <c r="EA5" s="179"/>
      <c r="EB5" s="179"/>
      <c r="EC5" s="179"/>
      <c r="ED5" s="179"/>
      <c r="EE5" s="179"/>
      <c r="EF5" s="179"/>
      <c r="EG5" s="179"/>
      <c r="EH5" s="179"/>
      <c r="EI5" s="179"/>
      <c r="EJ5" s="179"/>
      <c r="EK5" s="179"/>
      <c r="EL5" s="179"/>
      <c r="EM5" s="179"/>
      <c r="EN5" s="179"/>
      <c r="EO5" s="179"/>
      <c r="EP5" s="179"/>
      <c r="EQ5" s="179"/>
      <c r="ER5" s="179"/>
      <c r="ES5" s="179"/>
      <c r="ET5" s="179"/>
      <c r="EU5" s="179"/>
      <c r="EV5" s="179"/>
      <c r="EW5" s="179"/>
      <c r="EX5" s="179"/>
      <c r="EY5" s="179"/>
      <c r="EZ5" s="179"/>
      <c r="FA5" s="179"/>
      <c r="FB5" s="179"/>
      <c r="FC5" s="179"/>
      <c r="FD5" s="179"/>
      <c r="FE5" s="179"/>
      <c r="FF5" s="179"/>
      <c r="FG5" s="179"/>
      <c r="FH5" s="179"/>
      <c r="FI5" s="179"/>
      <c r="FJ5" s="179"/>
      <c r="FK5" s="179"/>
      <c r="FL5" s="179"/>
      <c r="FM5" s="179"/>
      <c r="FN5" s="179"/>
      <c r="FO5" s="179"/>
      <c r="FP5" s="179"/>
      <c r="FQ5" s="179"/>
      <c r="FR5" s="179"/>
      <c r="FS5" s="179"/>
      <c r="FT5" s="179"/>
      <c r="FU5" s="179"/>
      <c r="FV5" s="179"/>
      <c r="FW5" s="179"/>
      <c r="FX5" s="179"/>
      <c r="FY5" s="179"/>
      <c r="FZ5" s="179"/>
      <c r="GA5" s="179"/>
      <c r="GB5" s="179"/>
      <c r="GC5" s="179"/>
      <c r="GD5" s="179"/>
      <c r="GE5" s="179"/>
      <c r="GF5" s="179"/>
      <c r="GG5" s="179"/>
      <c r="GH5" s="179"/>
      <c r="GI5" s="179"/>
      <c r="GJ5" s="179"/>
      <c r="GK5" s="179"/>
      <c r="GL5" s="179"/>
      <c r="GM5" s="179"/>
      <c r="GN5" s="179"/>
      <c r="GO5" s="179"/>
      <c r="GP5" s="179"/>
      <c r="GQ5" s="179"/>
      <c r="GR5" s="179"/>
      <c r="GS5" s="179"/>
      <c r="GT5" s="179"/>
      <c r="GU5" s="179"/>
      <c r="GV5" s="179"/>
      <c r="GW5" s="179"/>
      <c r="GX5" s="179"/>
      <c r="GY5" s="179"/>
      <c r="GZ5" s="179"/>
      <c r="HA5" s="179"/>
      <c r="HB5" s="179"/>
      <c r="HC5" s="179"/>
      <c r="HD5" s="179"/>
      <c r="HE5" s="179"/>
      <c r="HF5" s="179"/>
      <c r="HG5" s="179"/>
      <c r="HH5" s="179"/>
      <c r="HI5" s="179"/>
      <c r="HJ5" s="179"/>
      <c r="HK5" s="179"/>
      <c r="HL5" s="179"/>
      <c r="HM5" s="179"/>
      <c r="HN5" s="179"/>
      <c r="HO5" s="179"/>
      <c r="HP5" s="179"/>
      <c r="HQ5" s="179"/>
      <c r="HR5" s="179"/>
      <c r="HS5" s="179"/>
      <c r="HT5" s="179"/>
      <c r="HU5" s="179"/>
      <c r="HV5" s="179"/>
      <c r="HW5" s="179"/>
      <c r="HX5" s="179"/>
      <c r="HY5" s="179"/>
      <c r="HZ5" s="179"/>
      <c r="IA5" s="179"/>
      <c r="IB5" s="179"/>
      <c r="IC5" s="179"/>
      <c r="ID5" s="179"/>
      <c r="IE5" s="179"/>
      <c r="IF5" s="179"/>
      <c r="IG5" s="179"/>
      <c r="IH5" s="179"/>
      <c r="II5" s="179"/>
      <c r="IJ5" s="179"/>
      <c r="IK5" s="179"/>
      <c r="IL5" s="179"/>
      <c r="IM5" s="179"/>
      <c r="IN5" s="179"/>
      <c r="IO5" s="179"/>
      <c r="IP5" s="179"/>
      <c r="IQ5" s="179"/>
      <c r="IR5" s="179"/>
      <c r="IS5" s="179"/>
      <c r="IT5" s="179"/>
      <c r="IU5" s="179"/>
      <c r="IV5" s="179"/>
      <c r="IW5" s="179"/>
      <c r="IX5" s="179"/>
      <c r="IY5" s="179"/>
      <c r="IZ5" s="179"/>
      <c r="JA5" s="179"/>
      <c r="JB5" s="179"/>
      <c r="JC5" s="179"/>
      <c r="JD5" s="179"/>
      <c r="JE5" s="179"/>
      <c r="JF5" s="179"/>
      <c r="JG5" s="179"/>
      <c r="JH5" s="179"/>
      <c r="JI5" s="179"/>
      <c r="JJ5" s="179"/>
      <c r="JK5" s="179"/>
      <c r="JL5" s="179"/>
      <c r="JM5" s="179"/>
      <c r="JN5" s="179"/>
      <c r="JO5" s="179"/>
      <c r="JP5" s="179"/>
      <c r="JQ5" s="179"/>
      <c r="JR5" s="179"/>
      <c r="JS5" s="179"/>
      <c r="JT5" s="179"/>
      <c r="JU5" s="179"/>
      <c r="JV5" s="179"/>
      <c r="JW5" s="179"/>
      <c r="JX5" s="179"/>
      <c r="JY5" s="179"/>
      <c r="JZ5" s="179"/>
      <c r="KA5" s="179"/>
      <c r="KB5" s="179"/>
      <c r="KC5" s="179"/>
      <c r="KD5" s="179"/>
      <c r="KE5" s="179"/>
      <c r="KF5" s="179"/>
      <c r="KG5" s="179"/>
      <c r="KH5" s="179"/>
      <c r="KI5" s="179"/>
      <c r="KJ5" s="179"/>
      <c r="KK5" s="179"/>
      <c r="KL5" s="179"/>
      <c r="KM5" s="179"/>
      <c r="KN5" s="179"/>
      <c r="KO5" s="179"/>
      <c r="KP5" s="179"/>
      <c r="KQ5" s="179"/>
      <c r="KR5" s="179"/>
      <c r="KS5" s="179"/>
      <c r="KT5" s="179"/>
      <c r="KU5" s="179"/>
      <c r="KV5" s="179"/>
      <c r="KW5" s="179"/>
      <c r="KX5" s="179"/>
      <c r="KY5" s="179"/>
      <c r="KZ5" s="179"/>
      <c r="LA5" s="179"/>
      <c r="LB5" s="179"/>
      <c r="LC5" s="179"/>
      <c r="LD5" s="179"/>
      <c r="LE5" s="179"/>
      <c r="LF5" s="179"/>
      <c r="LG5" s="179"/>
      <c r="LH5" s="179"/>
      <c r="LI5" s="179"/>
      <c r="LJ5" s="179"/>
      <c r="LK5" s="179"/>
      <c r="LL5" s="179"/>
      <c r="LM5" s="179"/>
      <c r="LN5" s="179"/>
      <c r="LO5" s="179"/>
      <c r="LP5" s="179"/>
      <c r="LQ5" s="179"/>
      <c r="LR5" s="179"/>
      <c r="LS5" s="179"/>
      <c r="LT5" s="179"/>
      <c r="LU5" s="179"/>
      <c r="LV5" s="179"/>
      <c r="LW5" s="179"/>
      <c r="LX5" s="179"/>
      <c r="LY5" s="179"/>
      <c r="LZ5" s="179"/>
      <c r="MA5" s="179"/>
      <c r="MB5" s="179"/>
      <c r="MC5" s="179"/>
      <c r="MD5" s="179"/>
      <c r="ME5" s="179"/>
      <c r="MF5" s="179"/>
      <c r="MG5" s="179"/>
      <c r="MH5" s="179"/>
      <c r="MI5" s="179"/>
      <c r="MJ5" s="179"/>
      <c r="MK5" s="179"/>
      <c r="ML5" s="179"/>
      <c r="MM5" s="179"/>
      <c r="MN5" s="179"/>
      <c r="MO5" s="179"/>
      <c r="MP5" s="179"/>
      <c r="MQ5" s="179"/>
      <c r="MR5" s="179"/>
      <c r="MS5" s="179"/>
      <c r="MT5" s="179"/>
      <c r="MU5" s="179"/>
      <c r="MV5" s="179"/>
      <c r="MW5" s="179"/>
      <c r="MX5" s="179"/>
      <c r="MY5" s="179"/>
      <c r="MZ5" s="179"/>
      <c r="NA5" s="179"/>
      <c r="NB5" s="179"/>
      <c r="NC5" s="179"/>
      <c r="ND5" s="179"/>
      <c r="NE5" s="179"/>
      <c r="NF5" s="179"/>
      <c r="NG5" s="179"/>
      <c r="NH5" s="179"/>
      <c r="NI5" s="179"/>
      <c r="NJ5" s="179"/>
      <c r="NK5" s="179"/>
      <c r="NL5" s="179"/>
      <c r="NM5" s="179"/>
      <c r="NN5" s="179"/>
      <c r="NO5" s="179"/>
      <c r="NP5" s="179"/>
      <c r="NQ5" s="179"/>
      <c r="NR5" s="179"/>
      <c r="NS5" s="179"/>
      <c r="NT5" s="179"/>
      <c r="NU5" s="179"/>
      <c r="NV5" s="179"/>
      <c r="NW5" s="179"/>
      <c r="NX5" s="179"/>
      <c r="NY5" s="179"/>
      <c r="NZ5" s="179"/>
      <c r="OA5" s="179"/>
      <c r="OB5" s="179"/>
      <c r="OC5" s="179"/>
      <c r="OD5" s="179"/>
      <c r="OE5" s="179"/>
      <c r="OF5" s="179"/>
      <c r="OG5" s="179"/>
      <c r="OH5" s="179"/>
      <c r="OI5" s="179"/>
      <c r="OJ5" s="179"/>
      <c r="OK5" s="179"/>
      <c r="OL5" s="179"/>
      <c r="OM5" s="179"/>
      <c r="ON5" s="179"/>
      <c r="OO5" s="179"/>
      <c r="OP5" s="179"/>
      <c r="OQ5" s="179"/>
      <c r="OR5" s="179"/>
      <c r="OS5" s="179"/>
      <c r="OT5" s="179"/>
      <c r="OU5" s="179"/>
      <c r="OV5" s="179"/>
      <c r="OW5" s="179"/>
      <c r="OX5" s="179"/>
      <c r="OY5" s="179"/>
      <c r="OZ5" s="179"/>
      <c r="PA5" s="179"/>
      <c r="PB5" s="179"/>
      <c r="PC5" s="179"/>
      <c r="PD5" s="179"/>
      <c r="PE5" s="179"/>
      <c r="PF5" s="179"/>
      <c r="PG5" s="179"/>
      <c r="PH5" s="179"/>
      <c r="PI5" s="179"/>
      <c r="PJ5" s="179"/>
      <c r="PK5" s="179"/>
      <c r="PL5" s="179"/>
      <c r="PM5" s="179"/>
      <c r="PN5" s="179"/>
      <c r="PO5" s="179"/>
      <c r="PP5" s="179"/>
      <c r="PQ5" s="179"/>
      <c r="PR5" s="179"/>
      <c r="PS5" s="179"/>
      <c r="PT5" s="179"/>
      <c r="PU5" s="179"/>
      <c r="PV5" s="179"/>
      <c r="PW5" s="179"/>
      <c r="PX5" s="179"/>
      <c r="PY5" s="179"/>
      <c r="PZ5" s="179"/>
      <c r="QA5" s="179"/>
      <c r="QB5" s="179"/>
      <c r="QC5" s="179"/>
      <c r="QD5" s="179"/>
      <c r="QE5" s="179"/>
      <c r="QF5" s="179"/>
      <c r="QG5" s="179"/>
      <c r="QH5" s="179"/>
    </row>
    <row r="6" spans="1:450" x14ac:dyDescent="0.25">
      <c r="A6" s="51"/>
      <c r="B6" s="52" t="s">
        <v>6</v>
      </c>
      <c r="C6" s="52"/>
      <c r="D6" s="53" t="s">
        <v>941</v>
      </c>
      <c r="E6" s="54"/>
      <c r="F6" s="55" t="s">
        <v>101</v>
      </c>
      <c r="G6" s="54"/>
      <c r="H6" s="55" t="s">
        <v>102</v>
      </c>
      <c r="I6" s="40"/>
      <c r="J6" s="113" t="s">
        <v>785</v>
      </c>
      <c r="K6" s="161" t="s">
        <v>930</v>
      </c>
      <c r="L6" s="161" t="s">
        <v>1576</v>
      </c>
    </row>
    <row r="7" spans="1:450" x14ac:dyDescent="0.25">
      <c r="A7" s="51" t="s">
        <v>103</v>
      </c>
      <c r="B7" s="51" t="s">
        <v>116</v>
      </c>
      <c r="C7" s="51" t="s">
        <v>98</v>
      </c>
      <c r="D7" s="53" t="s">
        <v>942</v>
      </c>
      <c r="E7" s="54"/>
      <c r="F7" s="214" t="s">
        <v>943</v>
      </c>
      <c r="G7" s="54"/>
      <c r="H7" s="55" t="s">
        <v>104</v>
      </c>
      <c r="I7" s="40"/>
      <c r="J7" s="113" t="s">
        <v>784</v>
      </c>
      <c r="K7" s="161" t="s">
        <v>931</v>
      </c>
      <c r="L7" s="161" t="s">
        <v>1718</v>
      </c>
    </row>
    <row r="8" spans="1:450" s="36" customFormat="1" x14ac:dyDescent="0.25">
      <c r="A8" s="39" t="s">
        <v>106</v>
      </c>
      <c r="B8" s="39" t="s">
        <v>121</v>
      </c>
      <c r="C8" s="39" t="s">
        <v>150</v>
      </c>
      <c r="D8" s="45">
        <v>1121</v>
      </c>
      <c r="E8" s="43">
        <v>0.75</v>
      </c>
      <c r="F8" s="114">
        <f>D8*E8</f>
        <v>840.75</v>
      </c>
      <c r="G8" s="43">
        <v>0.25</v>
      </c>
      <c r="H8" s="44">
        <f>G8*D8</f>
        <v>280.25</v>
      </c>
      <c r="I8" s="40"/>
      <c r="J8" s="115">
        <f>F8*12</f>
        <v>10089</v>
      </c>
      <c r="K8" s="117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  <c r="CN8" s="179"/>
      <c r="CO8" s="179"/>
      <c r="CP8" s="179"/>
      <c r="CQ8" s="179"/>
      <c r="CR8" s="179"/>
      <c r="CS8" s="179"/>
      <c r="CT8" s="179"/>
      <c r="CU8" s="179"/>
      <c r="CV8" s="179"/>
      <c r="CW8" s="179"/>
      <c r="CX8" s="179"/>
      <c r="CY8" s="179"/>
      <c r="CZ8" s="179"/>
      <c r="DA8" s="179"/>
      <c r="DB8" s="179"/>
      <c r="DC8" s="179"/>
      <c r="DD8" s="179"/>
      <c r="DE8" s="179"/>
      <c r="DF8" s="179"/>
      <c r="DG8" s="179"/>
      <c r="DH8" s="179"/>
      <c r="DI8" s="179"/>
      <c r="DJ8" s="179"/>
      <c r="DK8" s="179"/>
      <c r="DL8" s="179"/>
      <c r="DM8" s="179"/>
      <c r="DN8" s="179"/>
      <c r="DO8" s="179"/>
      <c r="DP8" s="179"/>
      <c r="DQ8" s="179"/>
      <c r="DR8" s="179"/>
      <c r="DS8" s="179"/>
      <c r="DT8" s="179"/>
      <c r="DU8" s="179"/>
      <c r="DV8" s="179"/>
      <c r="DW8" s="179"/>
      <c r="DX8" s="179"/>
      <c r="DY8" s="179"/>
      <c r="DZ8" s="179"/>
      <c r="EA8" s="179"/>
      <c r="EB8" s="179"/>
      <c r="EC8" s="179"/>
      <c r="ED8" s="179"/>
      <c r="EE8" s="179"/>
      <c r="EF8" s="179"/>
      <c r="EG8" s="179"/>
      <c r="EH8" s="179"/>
      <c r="EI8" s="179"/>
      <c r="EJ8" s="179"/>
      <c r="EK8" s="179"/>
      <c r="EL8" s="179"/>
      <c r="EM8" s="179"/>
      <c r="EN8" s="179"/>
      <c r="EO8" s="179"/>
      <c r="EP8" s="179"/>
      <c r="EQ8" s="179"/>
      <c r="ER8" s="179"/>
      <c r="ES8" s="179"/>
      <c r="ET8" s="179"/>
      <c r="EU8" s="179"/>
      <c r="EV8" s="179"/>
      <c r="EW8" s="179"/>
      <c r="EX8" s="179"/>
      <c r="EY8" s="179"/>
      <c r="EZ8" s="179"/>
      <c r="FA8" s="179"/>
      <c r="FB8" s="179"/>
      <c r="FC8" s="179"/>
      <c r="FD8" s="179"/>
      <c r="FE8" s="179"/>
      <c r="FF8" s="179"/>
      <c r="FG8" s="179"/>
      <c r="FH8" s="179"/>
      <c r="FI8" s="179"/>
      <c r="FJ8" s="179"/>
      <c r="FK8" s="179"/>
      <c r="FL8" s="179"/>
      <c r="FM8" s="179"/>
      <c r="FN8" s="179"/>
      <c r="FO8" s="179"/>
      <c r="FP8" s="179"/>
      <c r="FQ8" s="179"/>
      <c r="FR8" s="179"/>
      <c r="FS8" s="179"/>
      <c r="FT8" s="179"/>
      <c r="FU8" s="179"/>
      <c r="FV8" s="179"/>
      <c r="FW8" s="179"/>
      <c r="FX8" s="179"/>
      <c r="FY8" s="179"/>
      <c r="FZ8" s="179"/>
      <c r="GA8" s="179"/>
      <c r="GB8" s="179"/>
      <c r="GC8" s="179"/>
      <c r="GD8" s="179"/>
      <c r="GE8" s="179"/>
      <c r="GF8" s="179"/>
      <c r="GG8" s="179"/>
      <c r="GH8" s="179"/>
      <c r="GI8" s="179"/>
      <c r="GJ8" s="179"/>
      <c r="GK8" s="179"/>
      <c r="GL8" s="179"/>
      <c r="GM8" s="179"/>
      <c r="GN8" s="179"/>
      <c r="GO8" s="179"/>
      <c r="GP8" s="179"/>
      <c r="GQ8" s="179"/>
      <c r="GR8" s="179"/>
      <c r="GS8" s="179"/>
      <c r="GT8" s="179"/>
      <c r="GU8" s="179"/>
      <c r="GV8" s="179"/>
      <c r="GW8" s="179"/>
      <c r="GX8" s="179"/>
      <c r="GY8" s="179"/>
      <c r="GZ8" s="179"/>
      <c r="HA8" s="179"/>
      <c r="HB8" s="179"/>
      <c r="HC8" s="179"/>
      <c r="HD8" s="179"/>
      <c r="HE8" s="179"/>
      <c r="HF8" s="179"/>
      <c r="HG8" s="179"/>
      <c r="HH8" s="179"/>
      <c r="HI8" s="179"/>
      <c r="HJ8" s="179"/>
      <c r="HK8" s="179"/>
      <c r="HL8" s="179"/>
      <c r="HM8" s="179"/>
      <c r="HN8" s="179"/>
      <c r="HO8" s="179"/>
      <c r="HP8" s="179"/>
      <c r="HQ8" s="179"/>
      <c r="HR8" s="179"/>
      <c r="HS8" s="179"/>
      <c r="HT8" s="179"/>
      <c r="HU8" s="179"/>
      <c r="HV8" s="179"/>
      <c r="HW8" s="179"/>
      <c r="HX8" s="179"/>
      <c r="HY8" s="179"/>
      <c r="HZ8" s="179"/>
      <c r="IA8" s="179"/>
      <c r="IB8" s="179"/>
      <c r="IC8" s="179"/>
      <c r="ID8" s="179"/>
      <c r="IE8" s="179"/>
      <c r="IF8" s="179"/>
      <c r="IG8" s="179"/>
      <c r="IH8" s="179"/>
      <c r="II8" s="179"/>
      <c r="IJ8" s="179"/>
      <c r="IK8" s="179"/>
      <c r="IL8" s="179"/>
      <c r="IM8" s="179"/>
      <c r="IN8" s="179"/>
      <c r="IO8" s="179"/>
      <c r="IP8" s="179"/>
      <c r="IQ8" s="179"/>
      <c r="IR8" s="179"/>
      <c r="IS8" s="179"/>
      <c r="IT8" s="179"/>
      <c r="IU8" s="179"/>
      <c r="IV8" s="179"/>
      <c r="IW8" s="179"/>
      <c r="IX8" s="179"/>
      <c r="IY8" s="179"/>
      <c r="IZ8" s="179"/>
      <c r="JA8" s="179"/>
      <c r="JB8" s="179"/>
      <c r="JC8" s="179"/>
      <c r="JD8" s="179"/>
      <c r="JE8" s="179"/>
      <c r="JF8" s="179"/>
      <c r="JG8" s="179"/>
      <c r="JH8" s="179"/>
      <c r="JI8" s="179"/>
      <c r="JJ8" s="179"/>
      <c r="JK8" s="179"/>
      <c r="JL8" s="179"/>
      <c r="JM8" s="179"/>
      <c r="JN8" s="179"/>
      <c r="JO8" s="179"/>
      <c r="JP8" s="179"/>
      <c r="JQ8" s="179"/>
      <c r="JR8" s="179"/>
      <c r="JS8" s="179"/>
      <c r="JT8" s="179"/>
      <c r="JU8" s="179"/>
      <c r="JV8" s="179"/>
      <c r="JW8" s="179"/>
      <c r="JX8" s="179"/>
      <c r="JY8" s="179"/>
      <c r="JZ8" s="179"/>
      <c r="KA8" s="179"/>
      <c r="KB8" s="179"/>
      <c r="KC8" s="179"/>
      <c r="KD8" s="179"/>
      <c r="KE8" s="179"/>
      <c r="KF8" s="179"/>
      <c r="KG8" s="179"/>
      <c r="KH8" s="179"/>
      <c r="KI8" s="179"/>
      <c r="KJ8" s="179"/>
      <c r="KK8" s="179"/>
      <c r="KL8" s="179"/>
      <c r="KM8" s="179"/>
      <c r="KN8" s="179"/>
      <c r="KO8" s="179"/>
      <c r="KP8" s="179"/>
      <c r="KQ8" s="179"/>
      <c r="KR8" s="179"/>
      <c r="KS8" s="179"/>
      <c r="KT8" s="179"/>
      <c r="KU8" s="179"/>
      <c r="KV8" s="179"/>
      <c r="KW8" s="179"/>
      <c r="KX8" s="179"/>
      <c r="KY8" s="179"/>
      <c r="KZ8" s="179"/>
      <c r="LA8" s="179"/>
      <c r="LB8" s="179"/>
      <c r="LC8" s="179"/>
      <c r="LD8" s="179"/>
      <c r="LE8" s="179"/>
      <c r="LF8" s="179"/>
      <c r="LG8" s="179"/>
      <c r="LH8" s="179"/>
      <c r="LI8" s="179"/>
      <c r="LJ8" s="179"/>
      <c r="LK8" s="179"/>
      <c r="LL8" s="179"/>
      <c r="LM8" s="179"/>
      <c r="LN8" s="179"/>
      <c r="LO8" s="179"/>
      <c r="LP8" s="179"/>
      <c r="LQ8" s="179"/>
      <c r="LR8" s="179"/>
      <c r="LS8" s="179"/>
      <c r="LT8" s="179"/>
      <c r="LU8" s="179"/>
      <c r="LV8" s="179"/>
      <c r="LW8" s="179"/>
      <c r="LX8" s="179"/>
      <c r="LY8" s="179"/>
      <c r="LZ8" s="179"/>
      <c r="MA8" s="179"/>
      <c r="MB8" s="179"/>
      <c r="MC8" s="179"/>
      <c r="MD8" s="179"/>
      <c r="ME8" s="179"/>
      <c r="MF8" s="179"/>
      <c r="MG8" s="179"/>
      <c r="MH8" s="179"/>
      <c r="MI8" s="179"/>
      <c r="MJ8" s="179"/>
      <c r="MK8" s="179"/>
      <c r="ML8" s="179"/>
      <c r="MM8" s="179"/>
      <c r="MN8" s="179"/>
      <c r="MO8" s="179"/>
      <c r="MP8" s="179"/>
      <c r="MQ8" s="179"/>
      <c r="MR8" s="179"/>
      <c r="MS8" s="179"/>
      <c r="MT8" s="179"/>
      <c r="MU8" s="179"/>
      <c r="MV8" s="179"/>
      <c r="MW8" s="179"/>
      <c r="MX8" s="179"/>
      <c r="MY8" s="179"/>
      <c r="MZ8" s="179"/>
      <c r="NA8" s="179"/>
      <c r="NB8" s="179"/>
      <c r="NC8" s="179"/>
      <c r="ND8" s="179"/>
      <c r="NE8" s="179"/>
      <c r="NF8" s="179"/>
      <c r="NG8" s="179"/>
      <c r="NH8" s="179"/>
      <c r="NI8" s="179"/>
      <c r="NJ8" s="179"/>
      <c r="NK8" s="179"/>
      <c r="NL8" s="179"/>
      <c r="NM8" s="179"/>
      <c r="NN8" s="179"/>
      <c r="NO8" s="179"/>
      <c r="NP8" s="179"/>
      <c r="NQ8" s="179"/>
      <c r="NR8" s="179"/>
      <c r="NS8" s="179"/>
      <c r="NT8" s="179"/>
      <c r="NU8" s="179"/>
      <c r="NV8" s="179"/>
      <c r="NW8" s="179"/>
      <c r="NX8" s="179"/>
      <c r="NY8" s="179"/>
      <c r="NZ8" s="179"/>
      <c r="OA8" s="179"/>
      <c r="OB8" s="179"/>
      <c r="OC8" s="179"/>
      <c r="OD8" s="179"/>
      <c r="OE8" s="179"/>
      <c r="OF8" s="179"/>
      <c r="OG8" s="179"/>
      <c r="OH8" s="179"/>
      <c r="OI8" s="179"/>
      <c r="OJ8" s="179"/>
      <c r="OK8" s="179"/>
      <c r="OL8" s="179"/>
      <c r="OM8" s="179"/>
      <c r="ON8" s="179"/>
      <c r="OO8" s="179"/>
      <c r="OP8" s="179"/>
      <c r="OQ8" s="179"/>
      <c r="OR8" s="179"/>
      <c r="OS8" s="179"/>
      <c r="OT8" s="179"/>
      <c r="OU8" s="179"/>
      <c r="OV8" s="179"/>
      <c r="OW8" s="179"/>
      <c r="OX8" s="179"/>
      <c r="OY8" s="179"/>
      <c r="OZ8" s="179"/>
      <c r="PA8" s="179"/>
      <c r="PB8" s="179"/>
      <c r="PC8" s="179"/>
      <c r="PD8" s="179"/>
      <c r="PE8" s="179"/>
      <c r="PF8" s="179"/>
      <c r="PG8" s="179"/>
      <c r="PH8" s="179"/>
      <c r="PI8" s="179"/>
      <c r="PJ8" s="179"/>
      <c r="PK8" s="179"/>
      <c r="PL8" s="179"/>
      <c r="PM8" s="179"/>
      <c r="PN8" s="179"/>
      <c r="PO8" s="179"/>
      <c r="PP8" s="179"/>
      <c r="PQ8" s="179"/>
      <c r="PR8" s="179"/>
      <c r="PS8" s="179"/>
      <c r="PT8" s="179"/>
      <c r="PU8" s="179"/>
      <c r="PV8" s="179"/>
      <c r="PW8" s="179"/>
      <c r="PX8" s="179"/>
      <c r="PY8" s="179"/>
      <c r="PZ8" s="179"/>
      <c r="QA8" s="179"/>
      <c r="QB8" s="179"/>
      <c r="QC8" s="179"/>
      <c r="QD8" s="179"/>
      <c r="QE8" s="179"/>
      <c r="QF8" s="179"/>
      <c r="QG8" s="179"/>
      <c r="QH8" s="179"/>
    </row>
    <row r="9" spans="1:450" s="36" customFormat="1" x14ac:dyDescent="0.25">
      <c r="A9" s="39" t="s">
        <v>97</v>
      </c>
      <c r="B9" s="39" t="s">
        <v>125</v>
      </c>
      <c r="C9" s="39" t="s">
        <v>150</v>
      </c>
      <c r="D9" s="45">
        <v>1991</v>
      </c>
      <c r="E9" s="43">
        <v>0.75</v>
      </c>
      <c r="F9" s="114">
        <f>D9*E9</f>
        <v>1493.25</v>
      </c>
      <c r="G9" s="43">
        <v>0.25</v>
      </c>
      <c r="H9" s="44">
        <f>G9*D9</f>
        <v>497.75</v>
      </c>
      <c r="I9" s="40"/>
      <c r="J9" s="115">
        <f>F9*12</f>
        <v>17919</v>
      </c>
      <c r="K9" s="117">
        <f>SUM(J8:J9)</f>
        <v>28008</v>
      </c>
      <c r="L9" s="205">
        <f>K9</f>
        <v>28008</v>
      </c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F9" s="179"/>
      <c r="DG9" s="179"/>
      <c r="DH9" s="179"/>
      <c r="DI9" s="179"/>
      <c r="DJ9" s="179"/>
      <c r="DK9" s="179"/>
      <c r="DL9" s="179"/>
      <c r="DM9" s="179"/>
      <c r="DN9" s="179"/>
      <c r="DO9" s="179"/>
      <c r="DP9" s="179"/>
      <c r="DQ9" s="179"/>
      <c r="DR9" s="179"/>
      <c r="DS9" s="179"/>
      <c r="DT9" s="179"/>
      <c r="DU9" s="179"/>
      <c r="DV9" s="179"/>
      <c r="DW9" s="179"/>
      <c r="DX9" s="179"/>
      <c r="DY9" s="179"/>
      <c r="DZ9" s="179"/>
      <c r="EA9" s="179"/>
      <c r="EB9" s="179"/>
      <c r="EC9" s="179"/>
      <c r="ED9" s="179"/>
      <c r="EE9" s="179"/>
      <c r="EF9" s="179"/>
      <c r="EG9" s="179"/>
      <c r="EH9" s="179"/>
      <c r="EI9" s="179"/>
      <c r="EJ9" s="179"/>
      <c r="EK9" s="179"/>
      <c r="EL9" s="179"/>
      <c r="EM9" s="179"/>
      <c r="EN9" s="179"/>
      <c r="EO9" s="179"/>
      <c r="EP9" s="179"/>
      <c r="EQ9" s="179"/>
      <c r="ER9" s="179"/>
      <c r="ES9" s="179"/>
      <c r="ET9" s="179"/>
      <c r="EU9" s="179"/>
      <c r="EV9" s="179"/>
      <c r="EW9" s="179"/>
      <c r="EX9" s="179"/>
      <c r="EY9" s="179"/>
      <c r="EZ9" s="179"/>
      <c r="FA9" s="179"/>
      <c r="FB9" s="179"/>
      <c r="FC9" s="179"/>
      <c r="FD9" s="179"/>
      <c r="FE9" s="179"/>
      <c r="FF9" s="179"/>
      <c r="FG9" s="179"/>
      <c r="FH9" s="179"/>
      <c r="FI9" s="179"/>
      <c r="FJ9" s="179"/>
      <c r="FK9" s="179"/>
      <c r="FL9" s="179"/>
      <c r="FM9" s="179"/>
      <c r="FN9" s="179"/>
      <c r="FO9" s="179"/>
      <c r="FP9" s="179"/>
      <c r="FQ9" s="179"/>
      <c r="FR9" s="179"/>
      <c r="FS9" s="179"/>
      <c r="FT9" s="179"/>
      <c r="FU9" s="179"/>
      <c r="FV9" s="179"/>
      <c r="FW9" s="179"/>
      <c r="FX9" s="179"/>
      <c r="FY9" s="179"/>
      <c r="FZ9" s="179"/>
      <c r="GA9" s="179"/>
      <c r="GB9" s="179"/>
      <c r="GC9" s="179"/>
      <c r="GD9" s="179"/>
      <c r="GE9" s="179"/>
      <c r="GF9" s="179"/>
      <c r="GG9" s="179"/>
      <c r="GH9" s="179"/>
      <c r="GI9" s="179"/>
      <c r="GJ9" s="179"/>
      <c r="GK9" s="179"/>
      <c r="GL9" s="179"/>
      <c r="GM9" s="179"/>
      <c r="GN9" s="179"/>
      <c r="GO9" s="179"/>
      <c r="GP9" s="179"/>
      <c r="GQ9" s="179"/>
      <c r="GR9" s="179"/>
      <c r="GS9" s="179"/>
      <c r="GT9" s="179"/>
      <c r="GU9" s="179"/>
      <c r="GV9" s="179"/>
      <c r="GW9" s="179"/>
      <c r="GX9" s="179"/>
      <c r="GY9" s="179"/>
      <c r="GZ9" s="179"/>
      <c r="HA9" s="179"/>
      <c r="HB9" s="179"/>
      <c r="HC9" s="179"/>
      <c r="HD9" s="179"/>
      <c r="HE9" s="179"/>
      <c r="HF9" s="179"/>
      <c r="HG9" s="179"/>
      <c r="HH9" s="179"/>
      <c r="HI9" s="179"/>
      <c r="HJ9" s="179"/>
      <c r="HK9" s="179"/>
      <c r="HL9" s="179"/>
      <c r="HM9" s="179"/>
      <c r="HN9" s="179"/>
      <c r="HO9" s="179"/>
      <c r="HP9" s="179"/>
      <c r="HQ9" s="179"/>
      <c r="HR9" s="179"/>
      <c r="HS9" s="179"/>
      <c r="HT9" s="179"/>
      <c r="HU9" s="179"/>
      <c r="HV9" s="179"/>
      <c r="HW9" s="179"/>
      <c r="HX9" s="179"/>
      <c r="HY9" s="179"/>
      <c r="HZ9" s="179"/>
      <c r="IA9" s="179"/>
      <c r="IB9" s="179"/>
      <c r="IC9" s="179"/>
      <c r="ID9" s="179"/>
      <c r="IE9" s="179"/>
      <c r="IF9" s="179"/>
      <c r="IG9" s="179"/>
      <c r="IH9" s="179"/>
      <c r="II9" s="179"/>
      <c r="IJ9" s="179"/>
      <c r="IK9" s="179"/>
      <c r="IL9" s="179"/>
      <c r="IM9" s="179"/>
      <c r="IN9" s="179"/>
      <c r="IO9" s="179"/>
      <c r="IP9" s="179"/>
      <c r="IQ9" s="179"/>
      <c r="IR9" s="179"/>
      <c r="IS9" s="179"/>
      <c r="IT9" s="179"/>
      <c r="IU9" s="179"/>
      <c r="IV9" s="179"/>
      <c r="IW9" s="179"/>
      <c r="IX9" s="179"/>
      <c r="IY9" s="179"/>
      <c r="IZ9" s="179"/>
      <c r="JA9" s="179"/>
      <c r="JB9" s="179"/>
      <c r="JC9" s="179"/>
      <c r="JD9" s="179"/>
      <c r="JE9" s="179"/>
      <c r="JF9" s="179"/>
      <c r="JG9" s="179"/>
      <c r="JH9" s="179"/>
      <c r="JI9" s="179"/>
      <c r="JJ9" s="179"/>
      <c r="JK9" s="179"/>
      <c r="JL9" s="179"/>
      <c r="JM9" s="179"/>
      <c r="JN9" s="179"/>
      <c r="JO9" s="179"/>
      <c r="JP9" s="179"/>
      <c r="JQ9" s="179"/>
      <c r="JR9" s="179"/>
      <c r="JS9" s="179"/>
      <c r="JT9" s="179"/>
      <c r="JU9" s="179"/>
      <c r="JV9" s="179"/>
      <c r="JW9" s="179"/>
      <c r="JX9" s="179"/>
      <c r="JY9" s="179"/>
      <c r="JZ9" s="179"/>
      <c r="KA9" s="179"/>
      <c r="KB9" s="179"/>
      <c r="KC9" s="179"/>
      <c r="KD9" s="179"/>
      <c r="KE9" s="179"/>
      <c r="KF9" s="179"/>
      <c r="KG9" s="179"/>
      <c r="KH9" s="179"/>
      <c r="KI9" s="179"/>
      <c r="KJ9" s="179"/>
      <c r="KK9" s="179"/>
      <c r="KL9" s="179"/>
      <c r="KM9" s="179"/>
      <c r="KN9" s="179"/>
      <c r="KO9" s="179"/>
      <c r="KP9" s="179"/>
      <c r="KQ9" s="179"/>
      <c r="KR9" s="179"/>
      <c r="KS9" s="179"/>
      <c r="KT9" s="179"/>
      <c r="KU9" s="179"/>
      <c r="KV9" s="179"/>
      <c r="KW9" s="179"/>
      <c r="KX9" s="179"/>
      <c r="KY9" s="179"/>
      <c r="KZ9" s="179"/>
      <c r="LA9" s="179"/>
      <c r="LB9" s="179"/>
      <c r="LC9" s="179"/>
      <c r="LD9" s="179"/>
      <c r="LE9" s="179"/>
      <c r="LF9" s="179"/>
      <c r="LG9" s="179"/>
      <c r="LH9" s="179"/>
      <c r="LI9" s="179"/>
      <c r="LJ9" s="179"/>
      <c r="LK9" s="179"/>
      <c r="LL9" s="179"/>
      <c r="LM9" s="179"/>
      <c r="LN9" s="179"/>
      <c r="LO9" s="179"/>
      <c r="LP9" s="179"/>
      <c r="LQ9" s="179"/>
      <c r="LR9" s="179"/>
      <c r="LS9" s="179"/>
      <c r="LT9" s="179"/>
      <c r="LU9" s="179"/>
      <c r="LV9" s="179"/>
      <c r="LW9" s="179"/>
      <c r="LX9" s="179"/>
      <c r="LY9" s="179"/>
      <c r="LZ9" s="179"/>
      <c r="MA9" s="179"/>
      <c r="MB9" s="179"/>
      <c r="MC9" s="179"/>
      <c r="MD9" s="179"/>
      <c r="ME9" s="179"/>
      <c r="MF9" s="179"/>
      <c r="MG9" s="179"/>
      <c r="MH9" s="179"/>
      <c r="MI9" s="179"/>
      <c r="MJ9" s="179"/>
      <c r="MK9" s="179"/>
      <c r="ML9" s="179"/>
      <c r="MM9" s="179"/>
      <c r="MN9" s="179"/>
      <c r="MO9" s="179"/>
      <c r="MP9" s="179"/>
      <c r="MQ9" s="179"/>
      <c r="MR9" s="179"/>
      <c r="MS9" s="179"/>
      <c r="MT9" s="179"/>
      <c r="MU9" s="179"/>
      <c r="MV9" s="179"/>
      <c r="MW9" s="179"/>
      <c r="MX9" s="179"/>
      <c r="MY9" s="179"/>
      <c r="MZ9" s="179"/>
      <c r="NA9" s="179"/>
      <c r="NB9" s="179"/>
      <c r="NC9" s="179"/>
      <c r="ND9" s="179"/>
      <c r="NE9" s="179"/>
      <c r="NF9" s="179"/>
      <c r="NG9" s="179"/>
      <c r="NH9" s="179"/>
      <c r="NI9" s="179"/>
      <c r="NJ9" s="179"/>
      <c r="NK9" s="179"/>
      <c r="NL9" s="179"/>
      <c r="NM9" s="179"/>
      <c r="NN9" s="179"/>
      <c r="NO9" s="179"/>
      <c r="NP9" s="179"/>
      <c r="NQ9" s="179"/>
      <c r="NR9" s="179"/>
      <c r="NS9" s="179"/>
      <c r="NT9" s="179"/>
      <c r="NU9" s="179"/>
      <c r="NV9" s="179"/>
      <c r="NW9" s="179"/>
      <c r="NX9" s="179"/>
      <c r="NY9" s="179"/>
      <c r="NZ9" s="179"/>
      <c r="OA9" s="179"/>
      <c r="OB9" s="179"/>
      <c r="OC9" s="179"/>
      <c r="OD9" s="179"/>
      <c r="OE9" s="179"/>
      <c r="OF9" s="179"/>
      <c r="OG9" s="179"/>
      <c r="OH9" s="179"/>
      <c r="OI9" s="179"/>
      <c r="OJ9" s="179"/>
      <c r="OK9" s="179"/>
      <c r="OL9" s="179"/>
      <c r="OM9" s="179"/>
      <c r="ON9" s="179"/>
      <c r="OO9" s="179"/>
      <c r="OP9" s="179"/>
      <c r="OQ9" s="179"/>
      <c r="OR9" s="179"/>
      <c r="OS9" s="179"/>
      <c r="OT9" s="179"/>
      <c r="OU9" s="179"/>
      <c r="OV9" s="179"/>
      <c r="OW9" s="179"/>
      <c r="OX9" s="179"/>
      <c r="OY9" s="179"/>
      <c r="OZ9" s="179"/>
      <c r="PA9" s="179"/>
      <c r="PB9" s="179"/>
      <c r="PC9" s="179"/>
      <c r="PD9" s="179"/>
      <c r="PE9" s="179"/>
      <c r="PF9" s="179"/>
      <c r="PG9" s="179"/>
      <c r="PH9" s="179"/>
      <c r="PI9" s="179"/>
      <c r="PJ9" s="179"/>
      <c r="PK9" s="179"/>
      <c r="PL9" s="179"/>
      <c r="PM9" s="179"/>
      <c r="PN9" s="179"/>
      <c r="PO9" s="179"/>
      <c r="PP9" s="179"/>
      <c r="PQ9" s="179"/>
      <c r="PR9" s="179"/>
      <c r="PS9" s="179"/>
      <c r="PT9" s="179"/>
      <c r="PU9" s="179"/>
      <c r="PV9" s="179"/>
      <c r="PW9" s="179"/>
      <c r="PX9" s="179"/>
      <c r="PY9" s="179"/>
      <c r="PZ9" s="179"/>
      <c r="QA9" s="179"/>
      <c r="QB9" s="179"/>
      <c r="QC9" s="179"/>
      <c r="QD9" s="179"/>
      <c r="QE9" s="179"/>
      <c r="QF9" s="179"/>
      <c r="QG9" s="179"/>
      <c r="QH9" s="179"/>
    </row>
    <row r="10" spans="1:450" s="178" customFormat="1" x14ac:dyDescent="0.25">
      <c r="A10" s="172" t="s">
        <v>97</v>
      </c>
      <c r="B10" s="172" t="s">
        <v>149</v>
      </c>
      <c r="C10" s="172" t="s">
        <v>150</v>
      </c>
      <c r="D10" s="173">
        <v>2808</v>
      </c>
      <c r="E10" s="174">
        <v>0.75</v>
      </c>
      <c r="F10" s="173">
        <f>D10*E10</f>
        <v>2106</v>
      </c>
      <c r="G10" s="174">
        <v>0.25</v>
      </c>
      <c r="H10" s="173">
        <f>G10*D10</f>
        <v>702</v>
      </c>
      <c r="I10" s="175"/>
      <c r="J10" s="176">
        <f>F10*12</f>
        <v>25272</v>
      </c>
      <c r="K10" s="177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F10" s="179"/>
      <c r="DG10" s="179"/>
      <c r="DH10" s="179"/>
      <c r="DI10" s="179"/>
      <c r="DJ10" s="179"/>
      <c r="DK10" s="179"/>
      <c r="DL10" s="179"/>
      <c r="DM10" s="179"/>
      <c r="DN10" s="179"/>
      <c r="DO10" s="179"/>
      <c r="DP10" s="179"/>
      <c r="DQ10" s="179"/>
      <c r="DR10" s="179"/>
      <c r="DS10" s="179"/>
      <c r="DT10" s="179"/>
      <c r="DU10" s="179"/>
      <c r="DV10" s="179"/>
      <c r="DW10" s="179"/>
      <c r="DX10" s="179"/>
      <c r="DY10" s="179"/>
      <c r="DZ10" s="179"/>
      <c r="EA10" s="179"/>
      <c r="EB10" s="179"/>
      <c r="EC10" s="179"/>
      <c r="ED10" s="179"/>
      <c r="EE10" s="179"/>
      <c r="EF10" s="179"/>
      <c r="EG10" s="179"/>
      <c r="EH10" s="179"/>
      <c r="EI10" s="179"/>
      <c r="EJ10" s="179"/>
      <c r="EK10" s="179"/>
      <c r="EL10" s="179"/>
      <c r="EM10" s="179"/>
      <c r="EN10" s="179"/>
      <c r="EO10" s="179"/>
      <c r="EP10" s="179"/>
      <c r="EQ10" s="179"/>
      <c r="ER10" s="179"/>
      <c r="ES10" s="179"/>
      <c r="ET10" s="179"/>
      <c r="EU10" s="179"/>
      <c r="EV10" s="179"/>
      <c r="EW10" s="179"/>
      <c r="EX10" s="179"/>
      <c r="EY10" s="179"/>
      <c r="EZ10" s="179"/>
      <c r="FA10" s="179"/>
      <c r="FB10" s="179"/>
      <c r="FC10" s="179"/>
      <c r="FD10" s="179"/>
      <c r="FE10" s="179"/>
      <c r="FF10" s="179"/>
      <c r="FG10" s="179"/>
      <c r="FH10" s="179"/>
      <c r="FI10" s="179"/>
      <c r="FJ10" s="179"/>
      <c r="FK10" s="179"/>
      <c r="FL10" s="179"/>
      <c r="FM10" s="179"/>
      <c r="FN10" s="179"/>
      <c r="FO10" s="179"/>
      <c r="FP10" s="179"/>
      <c r="FQ10" s="179"/>
      <c r="FR10" s="179"/>
      <c r="FS10" s="179"/>
      <c r="FT10" s="179"/>
      <c r="FU10" s="179"/>
      <c r="FV10" s="179"/>
      <c r="FW10" s="179"/>
      <c r="FX10" s="179"/>
      <c r="FY10" s="179"/>
      <c r="FZ10" s="179"/>
      <c r="GA10" s="179"/>
      <c r="GB10" s="179"/>
      <c r="GC10" s="179"/>
      <c r="GD10" s="179"/>
      <c r="GE10" s="179"/>
      <c r="GF10" s="179"/>
      <c r="GG10" s="179"/>
      <c r="GH10" s="179"/>
      <c r="GI10" s="179"/>
      <c r="GJ10" s="179"/>
      <c r="GK10" s="179"/>
      <c r="GL10" s="179"/>
      <c r="GM10" s="179"/>
      <c r="GN10" s="179"/>
      <c r="GO10" s="179"/>
      <c r="GP10" s="179"/>
      <c r="GQ10" s="179"/>
      <c r="GR10" s="179"/>
      <c r="GS10" s="179"/>
      <c r="GT10" s="179"/>
      <c r="GU10" s="179"/>
      <c r="GV10" s="179"/>
      <c r="GW10" s="179"/>
      <c r="GX10" s="179"/>
      <c r="GY10" s="179"/>
      <c r="GZ10" s="179"/>
      <c r="HA10" s="179"/>
      <c r="HB10" s="179"/>
      <c r="HC10" s="179"/>
      <c r="HD10" s="179"/>
      <c r="HE10" s="179"/>
      <c r="HF10" s="179"/>
      <c r="HG10" s="179"/>
      <c r="HH10" s="179"/>
      <c r="HI10" s="179"/>
      <c r="HJ10" s="179"/>
      <c r="HK10" s="179"/>
      <c r="HL10" s="179"/>
      <c r="HM10" s="179"/>
      <c r="HN10" s="179"/>
      <c r="HO10" s="179"/>
      <c r="HP10" s="179"/>
      <c r="HQ10" s="179"/>
      <c r="HR10" s="179"/>
      <c r="HS10" s="179"/>
      <c r="HT10" s="179"/>
      <c r="HU10" s="179"/>
      <c r="HV10" s="179"/>
      <c r="HW10" s="179"/>
      <c r="HX10" s="179"/>
      <c r="HY10" s="179"/>
      <c r="HZ10" s="179"/>
      <c r="IA10" s="179"/>
      <c r="IB10" s="179"/>
      <c r="IC10" s="179"/>
      <c r="ID10" s="179"/>
      <c r="IE10" s="179"/>
      <c r="IF10" s="179"/>
      <c r="IG10" s="179"/>
      <c r="IH10" s="179"/>
      <c r="II10" s="179"/>
      <c r="IJ10" s="179"/>
      <c r="IK10" s="179"/>
      <c r="IL10" s="179"/>
      <c r="IM10" s="179"/>
      <c r="IN10" s="179"/>
      <c r="IO10" s="179"/>
      <c r="IP10" s="179"/>
      <c r="IQ10" s="179"/>
      <c r="IR10" s="179"/>
      <c r="IS10" s="179"/>
      <c r="IT10" s="179"/>
      <c r="IU10" s="179"/>
      <c r="IV10" s="179"/>
      <c r="IW10" s="179"/>
      <c r="IX10" s="179"/>
      <c r="IY10" s="179"/>
      <c r="IZ10" s="179"/>
      <c r="JA10" s="179"/>
      <c r="JB10" s="179"/>
      <c r="JC10" s="179"/>
      <c r="JD10" s="179"/>
      <c r="JE10" s="179"/>
      <c r="JF10" s="179"/>
      <c r="JG10" s="179"/>
      <c r="JH10" s="179"/>
      <c r="JI10" s="179"/>
      <c r="JJ10" s="179"/>
      <c r="JK10" s="179"/>
      <c r="JL10" s="179"/>
      <c r="JM10" s="179"/>
      <c r="JN10" s="179"/>
      <c r="JO10" s="179"/>
      <c r="JP10" s="179"/>
      <c r="JQ10" s="179"/>
      <c r="JR10" s="179"/>
      <c r="JS10" s="179"/>
      <c r="JT10" s="179"/>
      <c r="JU10" s="179"/>
      <c r="JV10" s="179"/>
      <c r="JW10" s="179"/>
      <c r="JX10" s="179"/>
      <c r="JY10" s="179"/>
      <c r="JZ10" s="179"/>
      <c r="KA10" s="179"/>
      <c r="KB10" s="179"/>
      <c r="KC10" s="179"/>
      <c r="KD10" s="179"/>
      <c r="KE10" s="179"/>
      <c r="KF10" s="179"/>
      <c r="KG10" s="179"/>
      <c r="KH10" s="179"/>
      <c r="KI10" s="179"/>
      <c r="KJ10" s="179"/>
      <c r="KK10" s="179"/>
      <c r="KL10" s="179"/>
      <c r="KM10" s="179"/>
      <c r="KN10" s="179"/>
      <c r="KO10" s="179"/>
      <c r="KP10" s="179"/>
      <c r="KQ10" s="179"/>
      <c r="KR10" s="179"/>
      <c r="KS10" s="179"/>
      <c r="KT10" s="179"/>
      <c r="KU10" s="179"/>
      <c r="KV10" s="179"/>
      <c r="KW10" s="179"/>
      <c r="KX10" s="179"/>
      <c r="KY10" s="179"/>
      <c r="KZ10" s="179"/>
      <c r="LA10" s="179"/>
      <c r="LB10" s="179"/>
      <c r="LC10" s="179"/>
      <c r="LD10" s="179"/>
      <c r="LE10" s="179"/>
      <c r="LF10" s="179"/>
      <c r="LG10" s="179"/>
      <c r="LH10" s="179"/>
      <c r="LI10" s="179"/>
      <c r="LJ10" s="179"/>
      <c r="LK10" s="179"/>
      <c r="LL10" s="179"/>
      <c r="LM10" s="179"/>
      <c r="LN10" s="179"/>
      <c r="LO10" s="179"/>
      <c r="LP10" s="179"/>
      <c r="LQ10" s="179"/>
      <c r="LR10" s="179"/>
      <c r="LS10" s="179"/>
      <c r="LT10" s="179"/>
      <c r="LU10" s="179"/>
      <c r="LV10" s="179"/>
      <c r="LW10" s="179"/>
      <c r="LX10" s="179"/>
      <c r="LY10" s="179"/>
      <c r="LZ10" s="179"/>
      <c r="MA10" s="179"/>
      <c r="MB10" s="179"/>
      <c r="MC10" s="179"/>
      <c r="MD10" s="179"/>
      <c r="ME10" s="179"/>
      <c r="MF10" s="179"/>
      <c r="MG10" s="179"/>
      <c r="MH10" s="179"/>
      <c r="MI10" s="179"/>
      <c r="MJ10" s="179"/>
      <c r="MK10" s="179"/>
      <c r="ML10" s="179"/>
      <c r="MM10" s="179"/>
      <c r="MN10" s="179"/>
      <c r="MO10" s="179"/>
      <c r="MP10" s="179"/>
      <c r="MQ10" s="179"/>
      <c r="MR10" s="179"/>
      <c r="MS10" s="179"/>
      <c r="MT10" s="179"/>
      <c r="MU10" s="179"/>
      <c r="MV10" s="179"/>
      <c r="MW10" s="179"/>
      <c r="MX10" s="179"/>
      <c r="MY10" s="179"/>
      <c r="MZ10" s="179"/>
      <c r="NA10" s="179"/>
      <c r="NB10" s="179"/>
      <c r="NC10" s="179"/>
      <c r="ND10" s="179"/>
      <c r="NE10" s="179"/>
      <c r="NF10" s="179"/>
      <c r="NG10" s="179"/>
      <c r="NH10" s="179"/>
      <c r="NI10" s="179"/>
      <c r="NJ10" s="179"/>
      <c r="NK10" s="179"/>
      <c r="NL10" s="179"/>
      <c r="NM10" s="179"/>
      <c r="NN10" s="179"/>
      <c r="NO10" s="179"/>
      <c r="NP10" s="179"/>
      <c r="NQ10" s="179"/>
      <c r="NR10" s="179"/>
      <c r="NS10" s="179"/>
      <c r="NT10" s="179"/>
      <c r="NU10" s="179"/>
      <c r="NV10" s="179"/>
      <c r="NW10" s="179"/>
      <c r="NX10" s="179"/>
      <c r="NY10" s="179"/>
      <c r="NZ10" s="179"/>
      <c r="OA10" s="179"/>
      <c r="OB10" s="179"/>
      <c r="OC10" s="179"/>
      <c r="OD10" s="179"/>
      <c r="OE10" s="179"/>
      <c r="OF10" s="179"/>
      <c r="OG10" s="179"/>
      <c r="OH10" s="179"/>
      <c r="OI10" s="179"/>
      <c r="OJ10" s="179"/>
      <c r="OK10" s="179"/>
      <c r="OL10" s="179"/>
      <c r="OM10" s="179"/>
      <c r="ON10" s="179"/>
      <c r="OO10" s="179"/>
      <c r="OP10" s="179"/>
      <c r="OQ10" s="179"/>
      <c r="OR10" s="179"/>
      <c r="OS10" s="179"/>
      <c r="OT10" s="179"/>
      <c r="OU10" s="179"/>
      <c r="OV10" s="179"/>
      <c r="OW10" s="179"/>
      <c r="OX10" s="179"/>
      <c r="OY10" s="179"/>
      <c r="OZ10" s="179"/>
      <c r="PA10" s="179"/>
      <c r="PB10" s="179"/>
      <c r="PC10" s="179"/>
      <c r="PD10" s="179"/>
      <c r="PE10" s="179"/>
      <c r="PF10" s="179"/>
      <c r="PG10" s="179"/>
      <c r="PH10" s="179"/>
      <c r="PI10" s="179"/>
      <c r="PJ10" s="179"/>
      <c r="PK10" s="179"/>
      <c r="PL10" s="179"/>
      <c r="PM10" s="179"/>
      <c r="PN10" s="179"/>
      <c r="PO10" s="179"/>
      <c r="PP10" s="179"/>
      <c r="PQ10" s="179"/>
      <c r="PR10" s="179"/>
      <c r="PS10" s="179"/>
      <c r="PT10" s="179"/>
      <c r="PU10" s="179"/>
      <c r="PV10" s="179"/>
      <c r="PW10" s="179"/>
      <c r="PX10" s="179"/>
      <c r="PY10" s="179"/>
      <c r="PZ10" s="179"/>
      <c r="QA10" s="179"/>
      <c r="QB10" s="179"/>
      <c r="QC10" s="179"/>
      <c r="QD10" s="179"/>
      <c r="QE10" s="179"/>
      <c r="QF10" s="179"/>
      <c r="QG10" s="179"/>
      <c r="QH10" s="179"/>
    </row>
    <row r="11" spans="1:450" s="178" customFormat="1" x14ac:dyDescent="0.25">
      <c r="A11" s="172" t="s">
        <v>97</v>
      </c>
      <c r="B11" s="172" t="s">
        <v>1512</v>
      </c>
      <c r="C11" s="172" t="s">
        <v>150</v>
      </c>
      <c r="D11" s="173">
        <v>2808</v>
      </c>
      <c r="E11" s="174">
        <v>0.75</v>
      </c>
      <c r="F11" s="173">
        <f>D11*E11</f>
        <v>2106</v>
      </c>
      <c r="G11" s="174">
        <v>0.25</v>
      </c>
      <c r="H11" s="173">
        <f>G11*D11</f>
        <v>702</v>
      </c>
      <c r="I11" s="175"/>
      <c r="J11" s="176">
        <f>F11*12</f>
        <v>25272</v>
      </c>
      <c r="K11" s="177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F11" s="179"/>
      <c r="DG11" s="179"/>
      <c r="DH11" s="179"/>
      <c r="DI11" s="179"/>
      <c r="DJ11" s="179"/>
      <c r="DK11" s="179"/>
      <c r="DL11" s="179"/>
      <c r="DM11" s="179"/>
      <c r="DN11" s="179"/>
      <c r="DO11" s="179"/>
      <c r="DP11" s="179"/>
      <c r="DQ11" s="179"/>
      <c r="DR11" s="179"/>
      <c r="DS11" s="179"/>
      <c r="DT11" s="179"/>
      <c r="DU11" s="179"/>
      <c r="DV11" s="179"/>
      <c r="DW11" s="179"/>
      <c r="DX11" s="179"/>
      <c r="DY11" s="179"/>
      <c r="DZ11" s="179"/>
      <c r="EA11" s="179"/>
      <c r="EB11" s="179"/>
      <c r="EC11" s="179"/>
      <c r="ED11" s="179"/>
      <c r="EE11" s="179"/>
      <c r="EF11" s="179"/>
      <c r="EG11" s="179"/>
      <c r="EH11" s="179"/>
      <c r="EI11" s="179"/>
      <c r="EJ11" s="179"/>
      <c r="EK11" s="179"/>
      <c r="EL11" s="179"/>
      <c r="EM11" s="179"/>
      <c r="EN11" s="179"/>
      <c r="EO11" s="179"/>
      <c r="EP11" s="179"/>
      <c r="EQ11" s="179"/>
      <c r="ER11" s="179"/>
      <c r="ES11" s="179"/>
      <c r="ET11" s="179"/>
      <c r="EU11" s="179"/>
      <c r="EV11" s="179"/>
      <c r="EW11" s="179"/>
      <c r="EX11" s="179"/>
      <c r="EY11" s="179"/>
      <c r="EZ11" s="179"/>
      <c r="FA11" s="179"/>
      <c r="FB11" s="179"/>
      <c r="FC11" s="179"/>
      <c r="FD11" s="179"/>
      <c r="FE11" s="179"/>
      <c r="FF11" s="179"/>
      <c r="FG11" s="179"/>
      <c r="FH11" s="179"/>
      <c r="FI11" s="179"/>
      <c r="FJ11" s="179"/>
      <c r="FK11" s="179"/>
      <c r="FL11" s="179"/>
      <c r="FM11" s="179"/>
      <c r="FN11" s="179"/>
      <c r="FO11" s="179"/>
      <c r="FP11" s="179"/>
      <c r="FQ11" s="179"/>
      <c r="FR11" s="179"/>
      <c r="FS11" s="179"/>
      <c r="FT11" s="179"/>
      <c r="FU11" s="179"/>
      <c r="FV11" s="179"/>
      <c r="FW11" s="179"/>
      <c r="FX11" s="179"/>
      <c r="FY11" s="179"/>
      <c r="FZ11" s="179"/>
      <c r="GA11" s="179"/>
      <c r="GB11" s="179"/>
      <c r="GC11" s="179"/>
      <c r="GD11" s="179"/>
      <c r="GE11" s="179"/>
      <c r="GF11" s="179"/>
      <c r="GG11" s="179"/>
      <c r="GH11" s="179"/>
      <c r="GI11" s="179"/>
      <c r="GJ11" s="179"/>
      <c r="GK11" s="179"/>
      <c r="GL11" s="179"/>
      <c r="GM11" s="179"/>
      <c r="GN11" s="179"/>
      <c r="GO11" s="179"/>
      <c r="GP11" s="179"/>
      <c r="GQ11" s="179"/>
      <c r="GR11" s="179"/>
      <c r="GS11" s="179"/>
      <c r="GT11" s="179"/>
      <c r="GU11" s="179"/>
      <c r="GV11" s="179"/>
      <c r="GW11" s="179"/>
      <c r="GX11" s="179"/>
      <c r="GY11" s="179"/>
      <c r="GZ11" s="179"/>
      <c r="HA11" s="179"/>
      <c r="HB11" s="179"/>
      <c r="HC11" s="179"/>
      <c r="HD11" s="179"/>
      <c r="HE11" s="179"/>
      <c r="HF11" s="179"/>
      <c r="HG11" s="179"/>
      <c r="HH11" s="179"/>
      <c r="HI11" s="179"/>
      <c r="HJ11" s="179"/>
      <c r="HK11" s="179"/>
      <c r="HL11" s="179"/>
      <c r="HM11" s="179"/>
      <c r="HN11" s="179"/>
      <c r="HO11" s="179"/>
      <c r="HP11" s="179"/>
      <c r="HQ11" s="179"/>
      <c r="HR11" s="179"/>
      <c r="HS11" s="179"/>
      <c r="HT11" s="179"/>
      <c r="HU11" s="179"/>
      <c r="HV11" s="179"/>
      <c r="HW11" s="179"/>
      <c r="HX11" s="179"/>
      <c r="HY11" s="179"/>
      <c r="HZ11" s="179"/>
      <c r="IA11" s="179"/>
      <c r="IB11" s="179"/>
      <c r="IC11" s="179"/>
      <c r="ID11" s="179"/>
      <c r="IE11" s="179"/>
      <c r="IF11" s="179"/>
      <c r="IG11" s="179"/>
      <c r="IH11" s="179"/>
      <c r="II11" s="179"/>
      <c r="IJ11" s="179"/>
      <c r="IK11" s="179"/>
      <c r="IL11" s="179"/>
      <c r="IM11" s="179"/>
      <c r="IN11" s="179"/>
      <c r="IO11" s="179"/>
      <c r="IP11" s="179"/>
      <c r="IQ11" s="179"/>
      <c r="IR11" s="179"/>
      <c r="IS11" s="179"/>
      <c r="IT11" s="179"/>
      <c r="IU11" s="179"/>
      <c r="IV11" s="179"/>
      <c r="IW11" s="179"/>
      <c r="IX11" s="179"/>
      <c r="IY11" s="179"/>
      <c r="IZ11" s="179"/>
      <c r="JA11" s="179"/>
      <c r="JB11" s="179"/>
      <c r="JC11" s="179"/>
      <c r="JD11" s="179"/>
      <c r="JE11" s="179"/>
      <c r="JF11" s="179"/>
      <c r="JG11" s="179"/>
      <c r="JH11" s="179"/>
      <c r="JI11" s="179"/>
      <c r="JJ11" s="179"/>
      <c r="JK11" s="179"/>
      <c r="JL11" s="179"/>
      <c r="JM11" s="179"/>
      <c r="JN11" s="179"/>
      <c r="JO11" s="179"/>
      <c r="JP11" s="179"/>
      <c r="JQ11" s="179"/>
      <c r="JR11" s="179"/>
      <c r="JS11" s="179"/>
      <c r="JT11" s="179"/>
      <c r="JU11" s="179"/>
      <c r="JV11" s="179"/>
      <c r="JW11" s="179"/>
      <c r="JX11" s="179"/>
      <c r="JY11" s="179"/>
      <c r="JZ11" s="179"/>
      <c r="KA11" s="179"/>
      <c r="KB11" s="179"/>
      <c r="KC11" s="179"/>
      <c r="KD11" s="179"/>
      <c r="KE11" s="179"/>
      <c r="KF11" s="179"/>
      <c r="KG11" s="179"/>
      <c r="KH11" s="179"/>
      <c r="KI11" s="179"/>
      <c r="KJ11" s="179"/>
      <c r="KK11" s="179"/>
      <c r="KL11" s="179"/>
      <c r="KM11" s="179"/>
      <c r="KN11" s="179"/>
      <c r="KO11" s="179"/>
      <c r="KP11" s="179"/>
      <c r="KQ11" s="179"/>
      <c r="KR11" s="179"/>
      <c r="KS11" s="179"/>
      <c r="KT11" s="179"/>
      <c r="KU11" s="179"/>
      <c r="KV11" s="179"/>
      <c r="KW11" s="179"/>
      <c r="KX11" s="179"/>
      <c r="KY11" s="179"/>
      <c r="KZ11" s="179"/>
      <c r="LA11" s="179"/>
      <c r="LB11" s="179"/>
      <c r="LC11" s="179"/>
      <c r="LD11" s="179"/>
      <c r="LE11" s="179"/>
      <c r="LF11" s="179"/>
      <c r="LG11" s="179"/>
      <c r="LH11" s="179"/>
      <c r="LI11" s="179"/>
      <c r="LJ11" s="179"/>
      <c r="LK11" s="179"/>
      <c r="LL11" s="179"/>
      <c r="LM11" s="179"/>
      <c r="LN11" s="179"/>
      <c r="LO11" s="179"/>
      <c r="LP11" s="179"/>
      <c r="LQ11" s="179"/>
      <c r="LR11" s="179"/>
      <c r="LS11" s="179"/>
      <c r="LT11" s="179"/>
      <c r="LU11" s="179"/>
      <c r="LV11" s="179"/>
      <c r="LW11" s="179"/>
      <c r="LX11" s="179"/>
      <c r="LY11" s="179"/>
      <c r="LZ11" s="179"/>
      <c r="MA11" s="179"/>
      <c r="MB11" s="179"/>
      <c r="MC11" s="179"/>
      <c r="MD11" s="179"/>
      <c r="ME11" s="179"/>
      <c r="MF11" s="179"/>
      <c r="MG11" s="179"/>
      <c r="MH11" s="179"/>
      <c r="MI11" s="179"/>
      <c r="MJ11" s="179"/>
      <c r="MK11" s="179"/>
      <c r="ML11" s="179"/>
      <c r="MM11" s="179"/>
      <c r="MN11" s="179"/>
      <c r="MO11" s="179"/>
      <c r="MP11" s="179"/>
      <c r="MQ11" s="179"/>
      <c r="MR11" s="179"/>
      <c r="MS11" s="179"/>
      <c r="MT11" s="179"/>
      <c r="MU11" s="179"/>
      <c r="MV11" s="179"/>
      <c r="MW11" s="179"/>
      <c r="MX11" s="179"/>
      <c r="MY11" s="179"/>
      <c r="MZ11" s="179"/>
      <c r="NA11" s="179"/>
      <c r="NB11" s="179"/>
      <c r="NC11" s="179"/>
      <c r="ND11" s="179"/>
      <c r="NE11" s="179"/>
      <c r="NF11" s="179"/>
      <c r="NG11" s="179"/>
      <c r="NH11" s="179"/>
      <c r="NI11" s="179"/>
      <c r="NJ11" s="179"/>
      <c r="NK11" s="179"/>
      <c r="NL11" s="179"/>
      <c r="NM11" s="179"/>
      <c r="NN11" s="179"/>
      <c r="NO11" s="179"/>
      <c r="NP11" s="179"/>
      <c r="NQ11" s="179"/>
      <c r="NR11" s="179"/>
      <c r="NS11" s="179"/>
      <c r="NT11" s="179"/>
      <c r="NU11" s="179"/>
      <c r="NV11" s="179"/>
      <c r="NW11" s="179"/>
      <c r="NX11" s="179"/>
      <c r="NY11" s="179"/>
      <c r="NZ11" s="179"/>
      <c r="OA11" s="179"/>
      <c r="OB11" s="179"/>
      <c r="OC11" s="179"/>
      <c r="OD11" s="179"/>
      <c r="OE11" s="179"/>
      <c r="OF11" s="179"/>
      <c r="OG11" s="179"/>
      <c r="OH11" s="179"/>
      <c r="OI11" s="179"/>
      <c r="OJ11" s="179"/>
      <c r="OK11" s="179"/>
      <c r="OL11" s="179"/>
      <c r="OM11" s="179"/>
      <c r="ON11" s="179"/>
      <c r="OO11" s="179"/>
      <c r="OP11" s="179"/>
      <c r="OQ11" s="179"/>
      <c r="OR11" s="179"/>
      <c r="OS11" s="179"/>
      <c r="OT11" s="179"/>
      <c r="OU11" s="179"/>
      <c r="OV11" s="179"/>
      <c r="OW11" s="179"/>
      <c r="OX11" s="179"/>
      <c r="OY11" s="179"/>
      <c r="OZ11" s="179"/>
      <c r="PA11" s="179"/>
      <c r="PB11" s="179"/>
      <c r="PC11" s="179"/>
      <c r="PD11" s="179"/>
      <c r="PE11" s="179"/>
      <c r="PF11" s="179"/>
      <c r="PG11" s="179"/>
      <c r="PH11" s="179"/>
      <c r="PI11" s="179"/>
      <c r="PJ11" s="179"/>
      <c r="PK11" s="179"/>
      <c r="PL11" s="179"/>
      <c r="PM11" s="179"/>
      <c r="PN11" s="179"/>
      <c r="PO11" s="179"/>
      <c r="PP11" s="179"/>
      <c r="PQ11" s="179"/>
      <c r="PR11" s="179"/>
      <c r="PS11" s="179"/>
      <c r="PT11" s="179"/>
      <c r="PU11" s="179"/>
      <c r="PV11" s="179"/>
      <c r="PW11" s="179"/>
      <c r="PX11" s="179"/>
      <c r="PY11" s="179"/>
      <c r="PZ11" s="179"/>
      <c r="QA11" s="179"/>
      <c r="QB11" s="179"/>
      <c r="QC11" s="179"/>
      <c r="QD11" s="179"/>
      <c r="QE11" s="179"/>
      <c r="QF11" s="179"/>
      <c r="QG11" s="179"/>
      <c r="QH11" s="179"/>
    </row>
    <row r="12" spans="1:450" s="178" customFormat="1" x14ac:dyDescent="0.25">
      <c r="A12" s="172" t="s">
        <v>97</v>
      </c>
      <c r="B12" s="172" t="s">
        <v>151</v>
      </c>
      <c r="C12" s="172" t="s">
        <v>150</v>
      </c>
      <c r="D12" s="173">
        <v>2249</v>
      </c>
      <c r="E12" s="174">
        <v>0.75</v>
      </c>
      <c r="F12" s="173">
        <f>D12*E12</f>
        <v>1686.75</v>
      </c>
      <c r="G12" s="174">
        <v>0.25</v>
      </c>
      <c r="H12" s="173">
        <f>G12*D12</f>
        <v>562.25</v>
      </c>
      <c r="I12" s="175"/>
      <c r="J12" s="176">
        <f>F12*12</f>
        <v>20241</v>
      </c>
      <c r="K12" s="177">
        <f>SUM(J10:J12)</f>
        <v>70785</v>
      </c>
      <c r="L12" s="177">
        <f>K12</f>
        <v>70785</v>
      </c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  <c r="CN12" s="179"/>
      <c r="CO12" s="179"/>
      <c r="CP12" s="179"/>
      <c r="CQ12" s="179"/>
      <c r="CR12" s="179"/>
      <c r="CS12" s="179"/>
      <c r="CT12" s="179"/>
      <c r="CU12" s="179"/>
      <c r="CV12" s="179"/>
      <c r="CW12" s="179"/>
      <c r="CX12" s="179"/>
      <c r="CY12" s="179"/>
      <c r="CZ12" s="179"/>
      <c r="DA12" s="179"/>
      <c r="DB12" s="179"/>
      <c r="DC12" s="179"/>
      <c r="DD12" s="179"/>
      <c r="DE12" s="179"/>
      <c r="DF12" s="179"/>
      <c r="DG12" s="179"/>
      <c r="DH12" s="179"/>
      <c r="DI12" s="179"/>
      <c r="DJ12" s="179"/>
      <c r="DK12" s="179"/>
      <c r="DL12" s="179"/>
      <c r="DM12" s="179"/>
      <c r="DN12" s="179"/>
      <c r="DO12" s="179"/>
      <c r="DP12" s="179"/>
      <c r="DQ12" s="179"/>
      <c r="DR12" s="179"/>
      <c r="DS12" s="179"/>
      <c r="DT12" s="179"/>
      <c r="DU12" s="179"/>
      <c r="DV12" s="179"/>
      <c r="DW12" s="179"/>
      <c r="DX12" s="179"/>
      <c r="DY12" s="179"/>
      <c r="DZ12" s="179"/>
      <c r="EA12" s="179"/>
      <c r="EB12" s="179"/>
      <c r="EC12" s="179"/>
      <c r="ED12" s="179"/>
      <c r="EE12" s="179"/>
      <c r="EF12" s="179"/>
      <c r="EG12" s="179"/>
      <c r="EH12" s="179"/>
      <c r="EI12" s="179"/>
      <c r="EJ12" s="179"/>
      <c r="EK12" s="179"/>
      <c r="EL12" s="179"/>
      <c r="EM12" s="179"/>
      <c r="EN12" s="179"/>
      <c r="EO12" s="179"/>
      <c r="EP12" s="179"/>
      <c r="EQ12" s="179"/>
      <c r="ER12" s="179"/>
      <c r="ES12" s="179"/>
      <c r="ET12" s="179"/>
      <c r="EU12" s="179"/>
      <c r="EV12" s="179"/>
      <c r="EW12" s="179"/>
      <c r="EX12" s="179"/>
      <c r="EY12" s="179"/>
      <c r="EZ12" s="179"/>
      <c r="FA12" s="179"/>
      <c r="FB12" s="179"/>
      <c r="FC12" s="179"/>
      <c r="FD12" s="179"/>
      <c r="FE12" s="179"/>
      <c r="FF12" s="179"/>
      <c r="FG12" s="179"/>
      <c r="FH12" s="179"/>
      <c r="FI12" s="179"/>
      <c r="FJ12" s="179"/>
      <c r="FK12" s="179"/>
      <c r="FL12" s="179"/>
      <c r="FM12" s="179"/>
      <c r="FN12" s="179"/>
      <c r="FO12" s="179"/>
      <c r="FP12" s="179"/>
      <c r="FQ12" s="179"/>
      <c r="FR12" s="179"/>
      <c r="FS12" s="179"/>
      <c r="FT12" s="179"/>
      <c r="FU12" s="179"/>
      <c r="FV12" s="179"/>
      <c r="FW12" s="179"/>
      <c r="FX12" s="179"/>
      <c r="FY12" s="179"/>
      <c r="FZ12" s="179"/>
      <c r="GA12" s="179"/>
      <c r="GB12" s="179"/>
      <c r="GC12" s="179"/>
      <c r="GD12" s="179"/>
      <c r="GE12" s="179"/>
      <c r="GF12" s="179"/>
      <c r="GG12" s="179"/>
      <c r="GH12" s="179"/>
      <c r="GI12" s="179"/>
      <c r="GJ12" s="179"/>
      <c r="GK12" s="179"/>
      <c r="GL12" s="179"/>
      <c r="GM12" s="179"/>
      <c r="GN12" s="179"/>
      <c r="GO12" s="179"/>
      <c r="GP12" s="179"/>
      <c r="GQ12" s="179"/>
      <c r="GR12" s="179"/>
      <c r="GS12" s="179"/>
      <c r="GT12" s="179"/>
      <c r="GU12" s="179"/>
      <c r="GV12" s="179"/>
      <c r="GW12" s="179"/>
      <c r="GX12" s="179"/>
      <c r="GY12" s="179"/>
      <c r="GZ12" s="179"/>
      <c r="HA12" s="179"/>
      <c r="HB12" s="179"/>
      <c r="HC12" s="179"/>
      <c r="HD12" s="179"/>
      <c r="HE12" s="179"/>
      <c r="HF12" s="179"/>
      <c r="HG12" s="179"/>
      <c r="HH12" s="179"/>
      <c r="HI12" s="179"/>
      <c r="HJ12" s="179"/>
      <c r="HK12" s="179"/>
      <c r="HL12" s="179"/>
      <c r="HM12" s="179"/>
      <c r="HN12" s="179"/>
      <c r="HO12" s="179"/>
      <c r="HP12" s="179"/>
      <c r="HQ12" s="179"/>
      <c r="HR12" s="179"/>
      <c r="HS12" s="179"/>
      <c r="HT12" s="179"/>
      <c r="HU12" s="179"/>
      <c r="HV12" s="179"/>
      <c r="HW12" s="179"/>
      <c r="HX12" s="179"/>
      <c r="HY12" s="179"/>
      <c r="HZ12" s="179"/>
      <c r="IA12" s="179"/>
      <c r="IB12" s="179"/>
      <c r="IC12" s="179"/>
      <c r="ID12" s="179"/>
      <c r="IE12" s="179"/>
      <c r="IF12" s="179"/>
      <c r="IG12" s="179"/>
      <c r="IH12" s="179"/>
      <c r="II12" s="179"/>
      <c r="IJ12" s="179"/>
      <c r="IK12" s="179"/>
      <c r="IL12" s="179"/>
      <c r="IM12" s="179"/>
      <c r="IN12" s="179"/>
      <c r="IO12" s="179"/>
      <c r="IP12" s="179"/>
      <c r="IQ12" s="179"/>
      <c r="IR12" s="179"/>
      <c r="IS12" s="179"/>
      <c r="IT12" s="179"/>
      <c r="IU12" s="179"/>
      <c r="IV12" s="179"/>
      <c r="IW12" s="179"/>
      <c r="IX12" s="179"/>
      <c r="IY12" s="179"/>
      <c r="IZ12" s="179"/>
      <c r="JA12" s="179"/>
      <c r="JB12" s="179"/>
      <c r="JC12" s="179"/>
      <c r="JD12" s="179"/>
      <c r="JE12" s="179"/>
      <c r="JF12" s="179"/>
      <c r="JG12" s="179"/>
      <c r="JH12" s="179"/>
      <c r="JI12" s="179"/>
      <c r="JJ12" s="179"/>
      <c r="JK12" s="179"/>
      <c r="JL12" s="179"/>
      <c r="JM12" s="179"/>
      <c r="JN12" s="179"/>
      <c r="JO12" s="179"/>
      <c r="JP12" s="179"/>
      <c r="JQ12" s="179"/>
      <c r="JR12" s="179"/>
      <c r="JS12" s="179"/>
      <c r="JT12" s="179"/>
      <c r="JU12" s="179"/>
      <c r="JV12" s="179"/>
      <c r="JW12" s="179"/>
      <c r="JX12" s="179"/>
      <c r="JY12" s="179"/>
      <c r="JZ12" s="179"/>
      <c r="KA12" s="179"/>
      <c r="KB12" s="179"/>
      <c r="KC12" s="179"/>
      <c r="KD12" s="179"/>
      <c r="KE12" s="179"/>
      <c r="KF12" s="179"/>
      <c r="KG12" s="179"/>
      <c r="KH12" s="179"/>
      <c r="KI12" s="179"/>
      <c r="KJ12" s="179"/>
      <c r="KK12" s="179"/>
      <c r="KL12" s="179"/>
      <c r="KM12" s="179"/>
      <c r="KN12" s="179"/>
      <c r="KO12" s="179"/>
      <c r="KP12" s="179"/>
      <c r="KQ12" s="179"/>
      <c r="KR12" s="179"/>
      <c r="KS12" s="179"/>
      <c r="KT12" s="179"/>
      <c r="KU12" s="179"/>
      <c r="KV12" s="179"/>
      <c r="KW12" s="179"/>
      <c r="KX12" s="179"/>
      <c r="KY12" s="179"/>
      <c r="KZ12" s="179"/>
      <c r="LA12" s="179"/>
      <c r="LB12" s="179"/>
      <c r="LC12" s="179"/>
      <c r="LD12" s="179"/>
      <c r="LE12" s="179"/>
      <c r="LF12" s="179"/>
      <c r="LG12" s="179"/>
      <c r="LH12" s="179"/>
      <c r="LI12" s="179"/>
      <c r="LJ12" s="179"/>
      <c r="LK12" s="179"/>
      <c r="LL12" s="179"/>
      <c r="LM12" s="179"/>
      <c r="LN12" s="179"/>
      <c r="LO12" s="179"/>
      <c r="LP12" s="179"/>
      <c r="LQ12" s="179"/>
      <c r="LR12" s="179"/>
      <c r="LS12" s="179"/>
      <c r="LT12" s="179"/>
      <c r="LU12" s="179"/>
      <c r="LV12" s="179"/>
      <c r="LW12" s="179"/>
      <c r="LX12" s="179"/>
      <c r="LY12" s="179"/>
      <c r="LZ12" s="179"/>
      <c r="MA12" s="179"/>
      <c r="MB12" s="179"/>
      <c r="MC12" s="179"/>
      <c r="MD12" s="179"/>
      <c r="ME12" s="179"/>
      <c r="MF12" s="179"/>
      <c r="MG12" s="179"/>
      <c r="MH12" s="179"/>
      <c r="MI12" s="179"/>
      <c r="MJ12" s="179"/>
      <c r="MK12" s="179"/>
      <c r="ML12" s="179"/>
      <c r="MM12" s="179"/>
      <c r="MN12" s="179"/>
      <c r="MO12" s="179"/>
      <c r="MP12" s="179"/>
      <c r="MQ12" s="179"/>
      <c r="MR12" s="179"/>
      <c r="MS12" s="179"/>
      <c r="MT12" s="179"/>
      <c r="MU12" s="179"/>
      <c r="MV12" s="179"/>
      <c r="MW12" s="179"/>
      <c r="MX12" s="179"/>
      <c r="MY12" s="179"/>
      <c r="MZ12" s="179"/>
      <c r="NA12" s="179"/>
      <c r="NB12" s="179"/>
      <c r="NC12" s="179"/>
      <c r="ND12" s="179"/>
      <c r="NE12" s="179"/>
      <c r="NF12" s="179"/>
      <c r="NG12" s="179"/>
      <c r="NH12" s="179"/>
      <c r="NI12" s="179"/>
      <c r="NJ12" s="179"/>
      <c r="NK12" s="179"/>
      <c r="NL12" s="179"/>
      <c r="NM12" s="179"/>
      <c r="NN12" s="179"/>
      <c r="NO12" s="179"/>
      <c r="NP12" s="179"/>
      <c r="NQ12" s="179"/>
      <c r="NR12" s="179"/>
      <c r="NS12" s="179"/>
      <c r="NT12" s="179"/>
      <c r="NU12" s="179"/>
      <c r="NV12" s="179"/>
      <c r="NW12" s="179"/>
      <c r="NX12" s="179"/>
      <c r="NY12" s="179"/>
      <c r="NZ12" s="179"/>
      <c r="OA12" s="179"/>
      <c r="OB12" s="179"/>
      <c r="OC12" s="179"/>
      <c r="OD12" s="179"/>
      <c r="OE12" s="179"/>
      <c r="OF12" s="179"/>
      <c r="OG12" s="179"/>
      <c r="OH12" s="179"/>
      <c r="OI12" s="179"/>
      <c r="OJ12" s="179"/>
      <c r="OK12" s="179"/>
      <c r="OL12" s="179"/>
      <c r="OM12" s="179"/>
      <c r="ON12" s="179"/>
      <c r="OO12" s="179"/>
      <c r="OP12" s="179"/>
      <c r="OQ12" s="179"/>
      <c r="OR12" s="179"/>
      <c r="OS12" s="179"/>
      <c r="OT12" s="179"/>
      <c r="OU12" s="179"/>
      <c r="OV12" s="179"/>
      <c r="OW12" s="179"/>
      <c r="OX12" s="179"/>
      <c r="OY12" s="179"/>
      <c r="OZ12" s="179"/>
      <c r="PA12" s="179"/>
      <c r="PB12" s="179"/>
      <c r="PC12" s="179"/>
      <c r="PD12" s="179"/>
      <c r="PE12" s="179"/>
      <c r="PF12" s="179"/>
      <c r="PG12" s="179"/>
      <c r="PH12" s="179"/>
      <c r="PI12" s="179"/>
      <c r="PJ12" s="179"/>
      <c r="PK12" s="179"/>
      <c r="PL12" s="179"/>
      <c r="PM12" s="179"/>
      <c r="PN12" s="179"/>
      <c r="PO12" s="179"/>
      <c r="PP12" s="179"/>
      <c r="PQ12" s="179"/>
      <c r="PR12" s="179"/>
      <c r="PS12" s="179"/>
      <c r="PT12" s="179"/>
      <c r="PU12" s="179"/>
      <c r="PV12" s="179"/>
      <c r="PW12" s="179"/>
      <c r="PX12" s="179"/>
      <c r="PY12" s="179"/>
      <c r="PZ12" s="179"/>
      <c r="QA12" s="179"/>
      <c r="QB12" s="179"/>
      <c r="QC12" s="179"/>
      <c r="QD12" s="179"/>
      <c r="QE12" s="179"/>
      <c r="QF12" s="179"/>
      <c r="QG12" s="179"/>
      <c r="QH12" s="179"/>
    </row>
    <row r="13" spans="1:450" s="36" customFormat="1" ht="13.5" customHeight="1" x14ac:dyDescent="0.3">
      <c r="A13" s="122"/>
      <c r="B13" s="122"/>
      <c r="C13" s="42"/>
      <c r="D13" s="43"/>
      <c r="E13" s="122"/>
      <c r="F13" s="124"/>
      <c r="G13" s="122"/>
      <c r="H13" s="123"/>
      <c r="I13" s="40"/>
      <c r="K13" s="116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179"/>
      <c r="ER13" s="179"/>
      <c r="ES13" s="179"/>
      <c r="ET13" s="179"/>
      <c r="EU13" s="179"/>
      <c r="EV13" s="179"/>
      <c r="EW13" s="179"/>
      <c r="EX13" s="179"/>
      <c r="EY13" s="179"/>
      <c r="EZ13" s="179"/>
      <c r="FA13" s="179"/>
      <c r="FB13" s="179"/>
      <c r="FC13" s="179"/>
      <c r="FD13" s="179"/>
      <c r="FE13" s="179"/>
      <c r="FF13" s="179"/>
      <c r="FG13" s="179"/>
      <c r="FH13" s="179"/>
      <c r="FI13" s="179"/>
      <c r="FJ13" s="179"/>
      <c r="FK13" s="179"/>
      <c r="FL13" s="179"/>
      <c r="FM13" s="179"/>
      <c r="FN13" s="179"/>
      <c r="FO13" s="179"/>
      <c r="FP13" s="179"/>
      <c r="FQ13" s="179"/>
      <c r="FR13" s="179"/>
      <c r="FS13" s="179"/>
      <c r="FT13" s="179"/>
      <c r="FU13" s="179"/>
      <c r="FV13" s="179"/>
      <c r="FW13" s="179"/>
      <c r="FX13" s="179"/>
      <c r="FY13" s="179"/>
      <c r="FZ13" s="179"/>
      <c r="GA13" s="179"/>
      <c r="GB13" s="179"/>
      <c r="GC13" s="179"/>
      <c r="GD13" s="179"/>
      <c r="GE13" s="179"/>
      <c r="GF13" s="179"/>
      <c r="GG13" s="179"/>
      <c r="GH13" s="179"/>
      <c r="GI13" s="179"/>
      <c r="GJ13" s="179"/>
      <c r="GK13" s="179"/>
      <c r="GL13" s="179"/>
      <c r="GM13" s="179"/>
      <c r="GN13" s="179"/>
      <c r="GO13" s="179"/>
      <c r="GP13" s="179"/>
      <c r="GQ13" s="179"/>
      <c r="GR13" s="179"/>
      <c r="GS13" s="179"/>
      <c r="GT13" s="179"/>
      <c r="GU13" s="179"/>
      <c r="GV13" s="179"/>
      <c r="GW13" s="179"/>
      <c r="GX13" s="179"/>
      <c r="GY13" s="179"/>
      <c r="GZ13" s="179"/>
      <c r="HA13" s="179"/>
      <c r="HB13" s="179"/>
      <c r="HC13" s="179"/>
      <c r="HD13" s="179"/>
      <c r="HE13" s="179"/>
      <c r="HF13" s="179"/>
      <c r="HG13" s="179"/>
      <c r="HH13" s="179"/>
      <c r="HI13" s="179"/>
      <c r="HJ13" s="179"/>
      <c r="HK13" s="179"/>
      <c r="HL13" s="179"/>
      <c r="HM13" s="179"/>
      <c r="HN13" s="179"/>
      <c r="HO13" s="179"/>
      <c r="HP13" s="179"/>
      <c r="HQ13" s="179"/>
      <c r="HR13" s="179"/>
      <c r="HS13" s="179"/>
      <c r="HT13" s="179"/>
      <c r="HU13" s="179"/>
      <c r="HV13" s="179"/>
      <c r="HW13" s="179"/>
      <c r="HX13" s="179"/>
      <c r="HY13" s="179"/>
      <c r="HZ13" s="179"/>
      <c r="IA13" s="179"/>
      <c r="IB13" s="179"/>
      <c r="IC13" s="179"/>
      <c r="ID13" s="179"/>
      <c r="IE13" s="179"/>
      <c r="IF13" s="179"/>
      <c r="IG13" s="179"/>
      <c r="IH13" s="179"/>
      <c r="II13" s="179"/>
      <c r="IJ13" s="179"/>
      <c r="IK13" s="179"/>
      <c r="IL13" s="179"/>
      <c r="IM13" s="179"/>
      <c r="IN13" s="179"/>
      <c r="IO13" s="179"/>
      <c r="IP13" s="179"/>
      <c r="IQ13" s="179"/>
      <c r="IR13" s="179"/>
      <c r="IS13" s="179"/>
      <c r="IT13" s="179"/>
      <c r="IU13" s="179"/>
      <c r="IV13" s="179"/>
      <c r="IW13" s="179"/>
      <c r="IX13" s="179"/>
      <c r="IY13" s="179"/>
      <c r="IZ13" s="179"/>
      <c r="JA13" s="179"/>
      <c r="JB13" s="179"/>
      <c r="JC13" s="179"/>
      <c r="JD13" s="179"/>
      <c r="JE13" s="179"/>
      <c r="JF13" s="179"/>
      <c r="JG13" s="179"/>
      <c r="JH13" s="179"/>
      <c r="JI13" s="179"/>
      <c r="JJ13" s="179"/>
      <c r="JK13" s="179"/>
      <c r="JL13" s="179"/>
      <c r="JM13" s="179"/>
      <c r="JN13" s="179"/>
      <c r="JO13" s="179"/>
      <c r="JP13" s="179"/>
      <c r="JQ13" s="179"/>
      <c r="JR13" s="179"/>
      <c r="JS13" s="179"/>
      <c r="JT13" s="179"/>
      <c r="JU13" s="179"/>
      <c r="JV13" s="179"/>
      <c r="JW13" s="179"/>
      <c r="JX13" s="179"/>
      <c r="JY13" s="179"/>
      <c r="JZ13" s="179"/>
      <c r="KA13" s="179"/>
      <c r="KB13" s="179"/>
      <c r="KC13" s="179"/>
      <c r="KD13" s="179"/>
      <c r="KE13" s="179"/>
      <c r="KF13" s="179"/>
      <c r="KG13" s="179"/>
      <c r="KH13" s="179"/>
      <c r="KI13" s="179"/>
      <c r="KJ13" s="179"/>
      <c r="KK13" s="179"/>
      <c r="KL13" s="179"/>
      <c r="KM13" s="179"/>
      <c r="KN13" s="179"/>
      <c r="KO13" s="179"/>
      <c r="KP13" s="179"/>
      <c r="KQ13" s="179"/>
      <c r="KR13" s="179"/>
      <c r="KS13" s="179"/>
      <c r="KT13" s="179"/>
      <c r="KU13" s="179"/>
      <c r="KV13" s="179"/>
      <c r="KW13" s="179"/>
      <c r="KX13" s="179"/>
      <c r="KY13" s="179"/>
      <c r="KZ13" s="179"/>
      <c r="LA13" s="179"/>
      <c r="LB13" s="179"/>
      <c r="LC13" s="179"/>
      <c r="LD13" s="179"/>
      <c r="LE13" s="179"/>
      <c r="LF13" s="179"/>
      <c r="LG13" s="179"/>
      <c r="LH13" s="179"/>
      <c r="LI13" s="179"/>
      <c r="LJ13" s="179"/>
      <c r="LK13" s="179"/>
      <c r="LL13" s="179"/>
      <c r="LM13" s="179"/>
      <c r="LN13" s="179"/>
      <c r="LO13" s="179"/>
      <c r="LP13" s="179"/>
      <c r="LQ13" s="179"/>
      <c r="LR13" s="179"/>
      <c r="LS13" s="179"/>
      <c r="LT13" s="179"/>
      <c r="LU13" s="179"/>
      <c r="LV13" s="179"/>
      <c r="LW13" s="179"/>
      <c r="LX13" s="179"/>
      <c r="LY13" s="179"/>
      <c r="LZ13" s="179"/>
      <c r="MA13" s="179"/>
      <c r="MB13" s="179"/>
      <c r="MC13" s="179"/>
      <c r="MD13" s="179"/>
      <c r="ME13" s="179"/>
      <c r="MF13" s="179"/>
      <c r="MG13" s="179"/>
      <c r="MH13" s="179"/>
      <c r="MI13" s="179"/>
      <c r="MJ13" s="179"/>
      <c r="MK13" s="179"/>
      <c r="ML13" s="179"/>
      <c r="MM13" s="179"/>
      <c r="MN13" s="179"/>
      <c r="MO13" s="179"/>
      <c r="MP13" s="179"/>
      <c r="MQ13" s="179"/>
      <c r="MR13" s="179"/>
      <c r="MS13" s="179"/>
      <c r="MT13" s="179"/>
      <c r="MU13" s="179"/>
      <c r="MV13" s="179"/>
      <c r="MW13" s="179"/>
      <c r="MX13" s="179"/>
      <c r="MY13" s="179"/>
      <c r="MZ13" s="179"/>
      <c r="NA13" s="179"/>
      <c r="NB13" s="179"/>
      <c r="NC13" s="179"/>
      <c r="ND13" s="179"/>
      <c r="NE13" s="179"/>
      <c r="NF13" s="179"/>
      <c r="NG13" s="179"/>
      <c r="NH13" s="179"/>
      <c r="NI13" s="179"/>
      <c r="NJ13" s="179"/>
      <c r="NK13" s="179"/>
      <c r="NL13" s="179"/>
      <c r="NM13" s="179"/>
      <c r="NN13" s="179"/>
      <c r="NO13" s="179"/>
      <c r="NP13" s="179"/>
      <c r="NQ13" s="179"/>
      <c r="NR13" s="179"/>
      <c r="NS13" s="179"/>
      <c r="NT13" s="179"/>
      <c r="NU13" s="179"/>
      <c r="NV13" s="179"/>
      <c r="NW13" s="179"/>
      <c r="NX13" s="179"/>
      <c r="NY13" s="179"/>
      <c r="NZ13" s="179"/>
      <c r="OA13" s="179"/>
      <c r="OB13" s="179"/>
      <c r="OC13" s="179"/>
      <c r="OD13" s="179"/>
      <c r="OE13" s="179"/>
      <c r="OF13" s="179"/>
      <c r="OG13" s="179"/>
      <c r="OH13" s="179"/>
      <c r="OI13" s="179"/>
      <c r="OJ13" s="179"/>
      <c r="OK13" s="179"/>
      <c r="OL13" s="179"/>
      <c r="OM13" s="179"/>
      <c r="ON13" s="179"/>
      <c r="OO13" s="179"/>
      <c r="OP13" s="179"/>
      <c r="OQ13" s="179"/>
      <c r="OR13" s="179"/>
      <c r="OS13" s="179"/>
      <c r="OT13" s="179"/>
      <c r="OU13" s="179"/>
      <c r="OV13" s="179"/>
      <c r="OW13" s="179"/>
      <c r="OX13" s="179"/>
      <c r="OY13" s="179"/>
      <c r="OZ13" s="179"/>
      <c r="PA13" s="179"/>
      <c r="PB13" s="179"/>
      <c r="PC13" s="179"/>
      <c r="PD13" s="179"/>
      <c r="PE13" s="179"/>
      <c r="PF13" s="179"/>
      <c r="PG13" s="179"/>
      <c r="PH13" s="179"/>
      <c r="PI13" s="179"/>
      <c r="PJ13" s="179"/>
      <c r="PK13" s="179"/>
      <c r="PL13" s="179"/>
      <c r="PM13" s="179"/>
      <c r="PN13" s="179"/>
      <c r="PO13" s="179"/>
      <c r="PP13" s="179"/>
      <c r="PQ13" s="179"/>
      <c r="PR13" s="179"/>
      <c r="PS13" s="179"/>
      <c r="PT13" s="179"/>
      <c r="PU13" s="179"/>
      <c r="PV13" s="179"/>
      <c r="PW13" s="179"/>
      <c r="PX13" s="179"/>
      <c r="PY13" s="179"/>
      <c r="PZ13" s="179"/>
      <c r="QA13" s="179"/>
      <c r="QB13" s="179"/>
      <c r="QC13" s="179"/>
      <c r="QD13" s="179"/>
      <c r="QE13" s="179"/>
      <c r="QF13" s="179"/>
      <c r="QG13" s="179"/>
      <c r="QH13" s="179"/>
    </row>
    <row r="14" spans="1:450" x14ac:dyDescent="0.25">
      <c r="A14" s="39" t="s">
        <v>97</v>
      </c>
      <c r="B14" s="39" t="s">
        <v>123</v>
      </c>
      <c r="C14" s="39" t="s">
        <v>124</v>
      </c>
      <c r="D14" s="45">
        <v>2303</v>
      </c>
      <c r="E14" s="43">
        <v>0.75</v>
      </c>
      <c r="F14" s="114">
        <f>D14*E14</f>
        <v>1727.25</v>
      </c>
      <c r="G14" s="43">
        <v>0.25</v>
      </c>
      <c r="H14" s="44">
        <f>G14*D14</f>
        <v>575.75</v>
      </c>
      <c r="I14" s="40"/>
      <c r="J14" s="115">
        <f>F14*12</f>
        <v>20727</v>
      </c>
      <c r="K14" s="117">
        <f t="shared" ref="K14:L17" si="0">J14</f>
        <v>20727</v>
      </c>
      <c r="L14" s="205">
        <f t="shared" si="0"/>
        <v>20727</v>
      </c>
    </row>
    <row r="15" spans="1:450" s="36" customFormat="1" x14ac:dyDescent="0.25">
      <c r="A15" s="39" t="s">
        <v>97</v>
      </c>
      <c r="B15" s="39" t="s">
        <v>118</v>
      </c>
      <c r="C15" s="39" t="s">
        <v>119</v>
      </c>
      <c r="D15" s="45">
        <v>2808</v>
      </c>
      <c r="E15" s="43">
        <v>0.75</v>
      </c>
      <c r="F15" s="114">
        <f>D15*E15</f>
        <v>2106</v>
      </c>
      <c r="G15" s="43">
        <v>0.25</v>
      </c>
      <c r="H15" s="44">
        <f>G15*D15</f>
        <v>702</v>
      </c>
      <c r="I15" s="40"/>
      <c r="J15" s="115">
        <f>F15*12</f>
        <v>25272</v>
      </c>
      <c r="K15" s="117">
        <f t="shared" si="0"/>
        <v>25272</v>
      </c>
      <c r="L15" s="205">
        <f t="shared" si="0"/>
        <v>25272</v>
      </c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179"/>
      <c r="DR15" s="179"/>
      <c r="DS15" s="179"/>
      <c r="DT15" s="179"/>
      <c r="DU15" s="179"/>
      <c r="DV15" s="179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  <c r="EL15" s="179"/>
      <c r="EM15" s="179"/>
      <c r="EN15" s="179"/>
      <c r="EO15" s="179"/>
      <c r="EP15" s="179"/>
      <c r="EQ15" s="179"/>
      <c r="ER15" s="179"/>
      <c r="ES15" s="179"/>
      <c r="ET15" s="179"/>
      <c r="EU15" s="179"/>
      <c r="EV15" s="179"/>
      <c r="EW15" s="179"/>
      <c r="EX15" s="179"/>
      <c r="EY15" s="179"/>
      <c r="EZ15" s="179"/>
      <c r="FA15" s="179"/>
      <c r="FB15" s="179"/>
      <c r="FC15" s="179"/>
      <c r="FD15" s="179"/>
      <c r="FE15" s="179"/>
      <c r="FF15" s="179"/>
      <c r="FG15" s="179"/>
      <c r="FH15" s="179"/>
      <c r="FI15" s="179"/>
      <c r="FJ15" s="179"/>
      <c r="FK15" s="179"/>
      <c r="FL15" s="179"/>
      <c r="FM15" s="179"/>
      <c r="FN15" s="179"/>
      <c r="FO15" s="179"/>
      <c r="FP15" s="179"/>
      <c r="FQ15" s="179"/>
      <c r="FR15" s="179"/>
      <c r="FS15" s="179"/>
      <c r="FT15" s="179"/>
      <c r="FU15" s="179"/>
      <c r="FV15" s="179"/>
      <c r="FW15" s="179"/>
      <c r="FX15" s="179"/>
      <c r="FY15" s="179"/>
      <c r="FZ15" s="179"/>
      <c r="GA15" s="179"/>
      <c r="GB15" s="179"/>
      <c r="GC15" s="179"/>
      <c r="GD15" s="179"/>
      <c r="GE15" s="179"/>
      <c r="GF15" s="179"/>
      <c r="GG15" s="179"/>
      <c r="GH15" s="179"/>
      <c r="GI15" s="179"/>
      <c r="GJ15" s="179"/>
      <c r="GK15" s="179"/>
      <c r="GL15" s="179"/>
      <c r="GM15" s="179"/>
      <c r="GN15" s="179"/>
      <c r="GO15" s="179"/>
      <c r="GP15" s="179"/>
      <c r="GQ15" s="179"/>
      <c r="GR15" s="179"/>
      <c r="GS15" s="179"/>
      <c r="GT15" s="179"/>
      <c r="GU15" s="179"/>
      <c r="GV15" s="179"/>
      <c r="GW15" s="179"/>
      <c r="GX15" s="179"/>
      <c r="GY15" s="179"/>
      <c r="GZ15" s="179"/>
      <c r="HA15" s="179"/>
      <c r="HB15" s="179"/>
      <c r="HC15" s="179"/>
      <c r="HD15" s="179"/>
      <c r="HE15" s="179"/>
      <c r="HF15" s="179"/>
      <c r="HG15" s="179"/>
      <c r="HH15" s="179"/>
      <c r="HI15" s="179"/>
      <c r="HJ15" s="179"/>
      <c r="HK15" s="179"/>
      <c r="HL15" s="179"/>
      <c r="HM15" s="179"/>
      <c r="HN15" s="179"/>
      <c r="HO15" s="179"/>
      <c r="HP15" s="179"/>
      <c r="HQ15" s="179"/>
      <c r="HR15" s="179"/>
      <c r="HS15" s="179"/>
      <c r="HT15" s="179"/>
      <c r="HU15" s="179"/>
      <c r="HV15" s="179"/>
      <c r="HW15" s="179"/>
      <c r="HX15" s="179"/>
      <c r="HY15" s="179"/>
      <c r="HZ15" s="179"/>
      <c r="IA15" s="179"/>
      <c r="IB15" s="179"/>
      <c r="IC15" s="179"/>
      <c r="ID15" s="179"/>
      <c r="IE15" s="179"/>
      <c r="IF15" s="179"/>
      <c r="IG15" s="179"/>
      <c r="IH15" s="179"/>
      <c r="II15" s="179"/>
      <c r="IJ15" s="179"/>
      <c r="IK15" s="179"/>
      <c r="IL15" s="179"/>
      <c r="IM15" s="179"/>
      <c r="IN15" s="179"/>
      <c r="IO15" s="179"/>
      <c r="IP15" s="179"/>
      <c r="IQ15" s="179"/>
      <c r="IR15" s="179"/>
      <c r="IS15" s="179"/>
      <c r="IT15" s="179"/>
      <c r="IU15" s="179"/>
      <c r="IV15" s="179"/>
      <c r="IW15" s="179"/>
      <c r="IX15" s="179"/>
      <c r="IY15" s="179"/>
      <c r="IZ15" s="179"/>
      <c r="JA15" s="179"/>
      <c r="JB15" s="179"/>
      <c r="JC15" s="179"/>
      <c r="JD15" s="179"/>
      <c r="JE15" s="179"/>
      <c r="JF15" s="179"/>
      <c r="JG15" s="179"/>
      <c r="JH15" s="179"/>
      <c r="JI15" s="179"/>
      <c r="JJ15" s="179"/>
      <c r="JK15" s="179"/>
      <c r="JL15" s="179"/>
      <c r="JM15" s="179"/>
      <c r="JN15" s="179"/>
      <c r="JO15" s="179"/>
      <c r="JP15" s="179"/>
      <c r="JQ15" s="179"/>
      <c r="JR15" s="179"/>
      <c r="JS15" s="179"/>
      <c r="JT15" s="179"/>
      <c r="JU15" s="179"/>
      <c r="JV15" s="179"/>
      <c r="JW15" s="179"/>
      <c r="JX15" s="179"/>
      <c r="JY15" s="179"/>
      <c r="JZ15" s="179"/>
      <c r="KA15" s="179"/>
      <c r="KB15" s="179"/>
      <c r="KC15" s="179"/>
      <c r="KD15" s="179"/>
      <c r="KE15" s="179"/>
      <c r="KF15" s="179"/>
      <c r="KG15" s="179"/>
      <c r="KH15" s="179"/>
      <c r="KI15" s="179"/>
      <c r="KJ15" s="179"/>
      <c r="KK15" s="179"/>
      <c r="KL15" s="179"/>
      <c r="KM15" s="179"/>
      <c r="KN15" s="179"/>
      <c r="KO15" s="179"/>
      <c r="KP15" s="179"/>
      <c r="KQ15" s="179"/>
      <c r="KR15" s="179"/>
      <c r="KS15" s="179"/>
      <c r="KT15" s="179"/>
      <c r="KU15" s="179"/>
      <c r="KV15" s="179"/>
      <c r="KW15" s="179"/>
      <c r="KX15" s="179"/>
      <c r="KY15" s="179"/>
      <c r="KZ15" s="179"/>
      <c r="LA15" s="179"/>
      <c r="LB15" s="179"/>
      <c r="LC15" s="179"/>
      <c r="LD15" s="179"/>
      <c r="LE15" s="179"/>
      <c r="LF15" s="179"/>
      <c r="LG15" s="179"/>
      <c r="LH15" s="179"/>
      <c r="LI15" s="179"/>
      <c r="LJ15" s="179"/>
      <c r="LK15" s="179"/>
      <c r="LL15" s="179"/>
      <c r="LM15" s="179"/>
      <c r="LN15" s="179"/>
      <c r="LO15" s="179"/>
      <c r="LP15" s="179"/>
      <c r="LQ15" s="179"/>
      <c r="LR15" s="179"/>
      <c r="LS15" s="179"/>
      <c r="LT15" s="179"/>
      <c r="LU15" s="179"/>
      <c r="LV15" s="179"/>
      <c r="LW15" s="179"/>
      <c r="LX15" s="179"/>
      <c r="LY15" s="179"/>
      <c r="LZ15" s="179"/>
      <c r="MA15" s="179"/>
      <c r="MB15" s="179"/>
      <c r="MC15" s="179"/>
      <c r="MD15" s="179"/>
      <c r="ME15" s="179"/>
      <c r="MF15" s="179"/>
      <c r="MG15" s="179"/>
      <c r="MH15" s="179"/>
      <c r="MI15" s="179"/>
      <c r="MJ15" s="179"/>
      <c r="MK15" s="179"/>
      <c r="ML15" s="179"/>
      <c r="MM15" s="179"/>
      <c r="MN15" s="179"/>
      <c r="MO15" s="179"/>
      <c r="MP15" s="179"/>
      <c r="MQ15" s="179"/>
      <c r="MR15" s="179"/>
      <c r="MS15" s="179"/>
      <c r="MT15" s="179"/>
      <c r="MU15" s="179"/>
      <c r="MV15" s="179"/>
      <c r="MW15" s="179"/>
      <c r="MX15" s="179"/>
      <c r="MY15" s="179"/>
      <c r="MZ15" s="179"/>
      <c r="NA15" s="179"/>
      <c r="NB15" s="179"/>
      <c r="NC15" s="179"/>
      <c r="ND15" s="179"/>
      <c r="NE15" s="179"/>
      <c r="NF15" s="179"/>
      <c r="NG15" s="179"/>
      <c r="NH15" s="179"/>
      <c r="NI15" s="179"/>
      <c r="NJ15" s="179"/>
      <c r="NK15" s="179"/>
      <c r="NL15" s="179"/>
      <c r="NM15" s="179"/>
      <c r="NN15" s="179"/>
      <c r="NO15" s="179"/>
      <c r="NP15" s="179"/>
      <c r="NQ15" s="179"/>
      <c r="NR15" s="179"/>
      <c r="NS15" s="179"/>
      <c r="NT15" s="179"/>
      <c r="NU15" s="179"/>
      <c r="NV15" s="179"/>
      <c r="NW15" s="179"/>
      <c r="NX15" s="179"/>
      <c r="NY15" s="179"/>
      <c r="NZ15" s="179"/>
      <c r="OA15" s="179"/>
      <c r="OB15" s="179"/>
      <c r="OC15" s="179"/>
      <c r="OD15" s="179"/>
      <c r="OE15" s="179"/>
      <c r="OF15" s="179"/>
      <c r="OG15" s="179"/>
      <c r="OH15" s="179"/>
      <c r="OI15" s="179"/>
      <c r="OJ15" s="179"/>
      <c r="OK15" s="179"/>
      <c r="OL15" s="179"/>
      <c r="OM15" s="179"/>
      <c r="ON15" s="179"/>
      <c r="OO15" s="179"/>
      <c r="OP15" s="179"/>
      <c r="OQ15" s="179"/>
      <c r="OR15" s="179"/>
      <c r="OS15" s="179"/>
      <c r="OT15" s="179"/>
      <c r="OU15" s="179"/>
      <c r="OV15" s="179"/>
      <c r="OW15" s="179"/>
      <c r="OX15" s="179"/>
      <c r="OY15" s="179"/>
      <c r="OZ15" s="179"/>
      <c r="PA15" s="179"/>
      <c r="PB15" s="179"/>
      <c r="PC15" s="179"/>
      <c r="PD15" s="179"/>
      <c r="PE15" s="179"/>
      <c r="PF15" s="179"/>
      <c r="PG15" s="179"/>
      <c r="PH15" s="179"/>
      <c r="PI15" s="179"/>
      <c r="PJ15" s="179"/>
      <c r="PK15" s="179"/>
      <c r="PL15" s="179"/>
      <c r="PM15" s="179"/>
      <c r="PN15" s="179"/>
      <c r="PO15" s="179"/>
      <c r="PP15" s="179"/>
      <c r="PQ15" s="179"/>
      <c r="PR15" s="179"/>
      <c r="PS15" s="179"/>
      <c r="PT15" s="179"/>
      <c r="PU15" s="179"/>
      <c r="PV15" s="179"/>
      <c r="PW15" s="179"/>
      <c r="PX15" s="179"/>
      <c r="PY15" s="179"/>
      <c r="PZ15" s="179"/>
      <c r="QA15" s="179"/>
      <c r="QB15" s="179"/>
      <c r="QC15" s="179"/>
      <c r="QD15" s="179"/>
      <c r="QE15" s="179"/>
      <c r="QF15" s="179"/>
      <c r="QG15" s="179"/>
      <c r="QH15" s="179"/>
    </row>
    <row r="16" spans="1:450" s="36" customFormat="1" x14ac:dyDescent="0.25">
      <c r="A16" s="39" t="s">
        <v>97</v>
      </c>
      <c r="B16" s="39" t="s">
        <v>117</v>
      </c>
      <c r="C16" s="39" t="s">
        <v>2</v>
      </c>
      <c r="D16" s="45">
        <v>2808</v>
      </c>
      <c r="E16" s="43">
        <v>0.75</v>
      </c>
      <c r="F16" s="114">
        <f>D16*E16</f>
        <v>2106</v>
      </c>
      <c r="G16" s="43">
        <v>0.25</v>
      </c>
      <c r="H16" s="44">
        <f>G16*D16</f>
        <v>702</v>
      </c>
      <c r="I16" s="40"/>
      <c r="J16" s="115">
        <f>F16*12</f>
        <v>25272</v>
      </c>
      <c r="K16" s="117">
        <f t="shared" si="0"/>
        <v>25272</v>
      </c>
      <c r="L16" s="205">
        <f t="shared" si="0"/>
        <v>25272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79"/>
      <c r="DI16" s="179"/>
      <c r="DJ16" s="179"/>
      <c r="DK16" s="179"/>
      <c r="DL16" s="179"/>
      <c r="DM16" s="179"/>
      <c r="DN16" s="179"/>
      <c r="DO16" s="179"/>
      <c r="DP16" s="179"/>
      <c r="DQ16" s="179"/>
      <c r="DR16" s="179"/>
      <c r="DS16" s="179"/>
      <c r="DT16" s="179"/>
      <c r="DU16" s="179"/>
      <c r="DV16" s="179"/>
      <c r="DW16" s="179"/>
      <c r="DX16" s="179"/>
      <c r="DY16" s="179"/>
      <c r="DZ16" s="179"/>
      <c r="EA16" s="179"/>
      <c r="EB16" s="179"/>
      <c r="EC16" s="179"/>
      <c r="ED16" s="179"/>
      <c r="EE16" s="179"/>
      <c r="EF16" s="179"/>
      <c r="EG16" s="179"/>
      <c r="EH16" s="179"/>
      <c r="EI16" s="179"/>
      <c r="EJ16" s="179"/>
      <c r="EK16" s="179"/>
      <c r="EL16" s="179"/>
      <c r="EM16" s="179"/>
      <c r="EN16" s="179"/>
      <c r="EO16" s="179"/>
      <c r="EP16" s="179"/>
      <c r="EQ16" s="179"/>
      <c r="ER16" s="179"/>
      <c r="ES16" s="179"/>
      <c r="ET16" s="179"/>
      <c r="EU16" s="179"/>
      <c r="EV16" s="179"/>
      <c r="EW16" s="179"/>
      <c r="EX16" s="179"/>
      <c r="EY16" s="179"/>
      <c r="EZ16" s="179"/>
      <c r="FA16" s="179"/>
      <c r="FB16" s="179"/>
      <c r="FC16" s="179"/>
      <c r="FD16" s="179"/>
      <c r="FE16" s="179"/>
      <c r="FF16" s="179"/>
      <c r="FG16" s="179"/>
      <c r="FH16" s="179"/>
      <c r="FI16" s="179"/>
      <c r="FJ16" s="179"/>
      <c r="FK16" s="179"/>
      <c r="FL16" s="179"/>
      <c r="FM16" s="179"/>
      <c r="FN16" s="179"/>
      <c r="FO16" s="179"/>
      <c r="FP16" s="179"/>
      <c r="FQ16" s="179"/>
      <c r="FR16" s="179"/>
      <c r="FS16" s="179"/>
      <c r="FT16" s="179"/>
      <c r="FU16" s="179"/>
      <c r="FV16" s="179"/>
      <c r="FW16" s="179"/>
      <c r="FX16" s="179"/>
      <c r="FY16" s="179"/>
      <c r="FZ16" s="179"/>
      <c r="GA16" s="179"/>
      <c r="GB16" s="179"/>
      <c r="GC16" s="179"/>
      <c r="GD16" s="179"/>
      <c r="GE16" s="179"/>
      <c r="GF16" s="179"/>
      <c r="GG16" s="179"/>
      <c r="GH16" s="179"/>
      <c r="GI16" s="179"/>
      <c r="GJ16" s="179"/>
      <c r="GK16" s="179"/>
      <c r="GL16" s="179"/>
      <c r="GM16" s="179"/>
      <c r="GN16" s="179"/>
      <c r="GO16" s="179"/>
      <c r="GP16" s="179"/>
      <c r="GQ16" s="179"/>
      <c r="GR16" s="179"/>
      <c r="GS16" s="179"/>
      <c r="GT16" s="179"/>
      <c r="GU16" s="179"/>
      <c r="GV16" s="179"/>
      <c r="GW16" s="179"/>
      <c r="GX16" s="179"/>
      <c r="GY16" s="179"/>
      <c r="GZ16" s="179"/>
      <c r="HA16" s="179"/>
      <c r="HB16" s="179"/>
      <c r="HC16" s="179"/>
      <c r="HD16" s="179"/>
      <c r="HE16" s="179"/>
      <c r="HF16" s="179"/>
      <c r="HG16" s="179"/>
      <c r="HH16" s="179"/>
      <c r="HI16" s="179"/>
      <c r="HJ16" s="179"/>
      <c r="HK16" s="179"/>
      <c r="HL16" s="179"/>
      <c r="HM16" s="179"/>
      <c r="HN16" s="179"/>
      <c r="HO16" s="179"/>
      <c r="HP16" s="179"/>
      <c r="HQ16" s="179"/>
      <c r="HR16" s="179"/>
      <c r="HS16" s="179"/>
      <c r="HT16" s="179"/>
      <c r="HU16" s="179"/>
      <c r="HV16" s="179"/>
      <c r="HW16" s="179"/>
      <c r="HX16" s="179"/>
      <c r="HY16" s="179"/>
      <c r="HZ16" s="179"/>
      <c r="IA16" s="179"/>
      <c r="IB16" s="179"/>
      <c r="IC16" s="179"/>
      <c r="ID16" s="179"/>
      <c r="IE16" s="179"/>
      <c r="IF16" s="179"/>
      <c r="IG16" s="179"/>
      <c r="IH16" s="179"/>
      <c r="II16" s="179"/>
      <c r="IJ16" s="179"/>
      <c r="IK16" s="179"/>
      <c r="IL16" s="179"/>
      <c r="IM16" s="179"/>
      <c r="IN16" s="179"/>
      <c r="IO16" s="179"/>
      <c r="IP16" s="179"/>
      <c r="IQ16" s="179"/>
      <c r="IR16" s="179"/>
      <c r="IS16" s="179"/>
      <c r="IT16" s="179"/>
      <c r="IU16" s="179"/>
      <c r="IV16" s="179"/>
      <c r="IW16" s="179"/>
      <c r="IX16" s="179"/>
      <c r="IY16" s="179"/>
      <c r="IZ16" s="179"/>
      <c r="JA16" s="179"/>
      <c r="JB16" s="179"/>
      <c r="JC16" s="179"/>
      <c r="JD16" s="179"/>
      <c r="JE16" s="179"/>
      <c r="JF16" s="179"/>
      <c r="JG16" s="179"/>
      <c r="JH16" s="179"/>
      <c r="JI16" s="179"/>
      <c r="JJ16" s="179"/>
      <c r="JK16" s="179"/>
      <c r="JL16" s="179"/>
      <c r="JM16" s="179"/>
      <c r="JN16" s="179"/>
      <c r="JO16" s="179"/>
      <c r="JP16" s="179"/>
      <c r="JQ16" s="179"/>
      <c r="JR16" s="179"/>
      <c r="JS16" s="179"/>
      <c r="JT16" s="179"/>
      <c r="JU16" s="179"/>
      <c r="JV16" s="179"/>
      <c r="JW16" s="179"/>
      <c r="JX16" s="179"/>
      <c r="JY16" s="179"/>
      <c r="JZ16" s="179"/>
      <c r="KA16" s="179"/>
      <c r="KB16" s="179"/>
      <c r="KC16" s="179"/>
      <c r="KD16" s="179"/>
      <c r="KE16" s="179"/>
      <c r="KF16" s="179"/>
      <c r="KG16" s="179"/>
      <c r="KH16" s="179"/>
      <c r="KI16" s="179"/>
      <c r="KJ16" s="179"/>
      <c r="KK16" s="179"/>
      <c r="KL16" s="179"/>
      <c r="KM16" s="179"/>
      <c r="KN16" s="179"/>
      <c r="KO16" s="179"/>
      <c r="KP16" s="179"/>
      <c r="KQ16" s="179"/>
      <c r="KR16" s="179"/>
      <c r="KS16" s="179"/>
      <c r="KT16" s="179"/>
      <c r="KU16" s="179"/>
      <c r="KV16" s="179"/>
      <c r="KW16" s="179"/>
      <c r="KX16" s="179"/>
      <c r="KY16" s="179"/>
      <c r="KZ16" s="179"/>
      <c r="LA16" s="179"/>
      <c r="LB16" s="179"/>
      <c r="LC16" s="179"/>
      <c r="LD16" s="179"/>
      <c r="LE16" s="179"/>
      <c r="LF16" s="179"/>
      <c r="LG16" s="179"/>
      <c r="LH16" s="179"/>
      <c r="LI16" s="179"/>
      <c r="LJ16" s="179"/>
      <c r="LK16" s="179"/>
      <c r="LL16" s="179"/>
      <c r="LM16" s="179"/>
      <c r="LN16" s="179"/>
      <c r="LO16" s="179"/>
      <c r="LP16" s="179"/>
      <c r="LQ16" s="179"/>
      <c r="LR16" s="179"/>
      <c r="LS16" s="179"/>
      <c r="LT16" s="179"/>
      <c r="LU16" s="179"/>
      <c r="LV16" s="179"/>
      <c r="LW16" s="179"/>
      <c r="LX16" s="179"/>
      <c r="LY16" s="179"/>
      <c r="LZ16" s="179"/>
      <c r="MA16" s="179"/>
      <c r="MB16" s="179"/>
      <c r="MC16" s="179"/>
      <c r="MD16" s="179"/>
      <c r="ME16" s="179"/>
      <c r="MF16" s="179"/>
      <c r="MG16" s="179"/>
      <c r="MH16" s="179"/>
      <c r="MI16" s="179"/>
      <c r="MJ16" s="179"/>
      <c r="MK16" s="179"/>
      <c r="ML16" s="179"/>
      <c r="MM16" s="179"/>
      <c r="MN16" s="179"/>
      <c r="MO16" s="179"/>
      <c r="MP16" s="179"/>
      <c r="MQ16" s="179"/>
      <c r="MR16" s="179"/>
      <c r="MS16" s="179"/>
      <c r="MT16" s="179"/>
      <c r="MU16" s="179"/>
      <c r="MV16" s="179"/>
      <c r="MW16" s="179"/>
      <c r="MX16" s="179"/>
      <c r="MY16" s="179"/>
      <c r="MZ16" s="179"/>
      <c r="NA16" s="179"/>
      <c r="NB16" s="179"/>
      <c r="NC16" s="179"/>
      <c r="ND16" s="179"/>
      <c r="NE16" s="179"/>
      <c r="NF16" s="179"/>
      <c r="NG16" s="179"/>
      <c r="NH16" s="179"/>
      <c r="NI16" s="179"/>
      <c r="NJ16" s="179"/>
      <c r="NK16" s="179"/>
      <c r="NL16" s="179"/>
      <c r="NM16" s="179"/>
      <c r="NN16" s="179"/>
      <c r="NO16" s="179"/>
      <c r="NP16" s="179"/>
      <c r="NQ16" s="179"/>
      <c r="NR16" s="179"/>
      <c r="NS16" s="179"/>
      <c r="NT16" s="179"/>
      <c r="NU16" s="179"/>
      <c r="NV16" s="179"/>
      <c r="NW16" s="179"/>
      <c r="NX16" s="179"/>
      <c r="NY16" s="179"/>
      <c r="NZ16" s="179"/>
      <c r="OA16" s="179"/>
      <c r="OB16" s="179"/>
      <c r="OC16" s="179"/>
      <c r="OD16" s="179"/>
      <c r="OE16" s="179"/>
      <c r="OF16" s="179"/>
      <c r="OG16" s="179"/>
      <c r="OH16" s="179"/>
      <c r="OI16" s="179"/>
      <c r="OJ16" s="179"/>
      <c r="OK16" s="179"/>
      <c r="OL16" s="179"/>
      <c r="OM16" s="179"/>
      <c r="ON16" s="179"/>
      <c r="OO16" s="179"/>
      <c r="OP16" s="179"/>
      <c r="OQ16" s="179"/>
      <c r="OR16" s="179"/>
      <c r="OS16" s="179"/>
      <c r="OT16" s="179"/>
      <c r="OU16" s="179"/>
      <c r="OV16" s="179"/>
      <c r="OW16" s="179"/>
      <c r="OX16" s="179"/>
      <c r="OY16" s="179"/>
      <c r="OZ16" s="179"/>
      <c r="PA16" s="179"/>
      <c r="PB16" s="179"/>
      <c r="PC16" s="179"/>
      <c r="PD16" s="179"/>
      <c r="PE16" s="179"/>
      <c r="PF16" s="179"/>
      <c r="PG16" s="179"/>
      <c r="PH16" s="179"/>
      <c r="PI16" s="179"/>
      <c r="PJ16" s="179"/>
      <c r="PK16" s="179"/>
      <c r="PL16" s="179"/>
      <c r="PM16" s="179"/>
      <c r="PN16" s="179"/>
      <c r="PO16" s="179"/>
      <c r="PP16" s="179"/>
      <c r="PQ16" s="179"/>
      <c r="PR16" s="179"/>
      <c r="PS16" s="179"/>
      <c r="PT16" s="179"/>
      <c r="PU16" s="179"/>
      <c r="PV16" s="179"/>
      <c r="PW16" s="179"/>
      <c r="PX16" s="179"/>
      <c r="PY16" s="179"/>
      <c r="PZ16" s="179"/>
      <c r="QA16" s="179"/>
      <c r="QB16" s="179"/>
      <c r="QC16" s="179"/>
      <c r="QD16" s="179"/>
      <c r="QE16" s="179"/>
      <c r="QF16" s="179"/>
      <c r="QG16" s="179"/>
      <c r="QH16" s="179"/>
    </row>
    <row r="17" spans="1:450" s="36" customFormat="1" x14ac:dyDescent="0.25">
      <c r="A17" s="39" t="s">
        <v>106</v>
      </c>
      <c r="B17" s="39" t="s">
        <v>128</v>
      </c>
      <c r="C17" s="39" t="s">
        <v>109</v>
      </c>
      <c r="D17" s="45">
        <v>1121</v>
      </c>
      <c r="E17" s="43">
        <v>0.75</v>
      </c>
      <c r="F17" s="114">
        <f>D17*E17</f>
        <v>840.75</v>
      </c>
      <c r="G17" s="43">
        <v>0.25</v>
      </c>
      <c r="H17" s="44">
        <f>G17*D17</f>
        <v>280.25</v>
      </c>
      <c r="I17" s="40"/>
      <c r="J17" s="115">
        <f>F17*12</f>
        <v>10089</v>
      </c>
      <c r="K17" s="117">
        <f t="shared" si="0"/>
        <v>10089</v>
      </c>
      <c r="L17" s="205">
        <f t="shared" si="0"/>
        <v>10089</v>
      </c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  <c r="HT17" s="179"/>
      <c r="HU17" s="179"/>
      <c r="HV17" s="179"/>
      <c r="HW17" s="179"/>
      <c r="HX17" s="179"/>
      <c r="HY17" s="179"/>
      <c r="HZ17" s="179"/>
      <c r="IA17" s="179"/>
      <c r="IB17" s="179"/>
      <c r="IC17" s="179"/>
      <c r="ID17" s="179"/>
      <c r="IE17" s="179"/>
      <c r="IF17" s="179"/>
      <c r="IG17" s="179"/>
      <c r="IH17" s="179"/>
      <c r="II17" s="179"/>
      <c r="IJ17" s="179"/>
      <c r="IK17" s="179"/>
      <c r="IL17" s="179"/>
      <c r="IM17" s="179"/>
      <c r="IN17" s="179"/>
      <c r="IO17" s="179"/>
      <c r="IP17" s="179"/>
      <c r="IQ17" s="179"/>
      <c r="IR17" s="179"/>
      <c r="IS17" s="179"/>
      <c r="IT17" s="179"/>
      <c r="IU17" s="179"/>
      <c r="IV17" s="179"/>
      <c r="IW17" s="179"/>
      <c r="IX17" s="179"/>
      <c r="IY17" s="179"/>
      <c r="IZ17" s="179"/>
      <c r="JA17" s="179"/>
      <c r="JB17" s="179"/>
      <c r="JC17" s="179"/>
      <c r="JD17" s="179"/>
      <c r="JE17" s="179"/>
      <c r="JF17" s="179"/>
      <c r="JG17" s="179"/>
      <c r="JH17" s="179"/>
      <c r="JI17" s="179"/>
      <c r="JJ17" s="179"/>
      <c r="JK17" s="179"/>
      <c r="JL17" s="179"/>
      <c r="JM17" s="179"/>
      <c r="JN17" s="179"/>
      <c r="JO17" s="179"/>
      <c r="JP17" s="179"/>
      <c r="JQ17" s="179"/>
      <c r="JR17" s="179"/>
      <c r="JS17" s="179"/>
      <c r="JT17" s="179"/>
      <c r="JU17" s="179"/>
      <c r="JV17" s="179"/>
      <c r="JW17" s="179"/>
      <c r="JX17" s="179"/>
      <c r="JY17" s="179"/>
      <c r="JZ17" s="179"/>
      <c r="KA17" s="179"/>
      <c r="KB17" s="179"/>
      <c r="KC17" s="179"/>
      <c r="KD17" s="179"/>
      <c r="KE17" s="179"/>
      <c r="KF17" s="179"/>
      <c r="KG17" s="179"/>
      <c r="KH17" s="179"/>
      <c r="KI17" s="179"/>
      <c r="KJ17" s="179"/>
      <c r="KK17" s="179"/>
      <c r="KL17" s="179"/>
      <c r="KM17" s="179"/>
      <c r="KN17" s="179"/>
      <c r="KO17" s="179"/>
      <c r="KP17" s="179"/>
      <c r="KQ17" s="179"/>
      <c r="KR17" s="179"/>
      <c r="KS17" s="179"/>
      <c r="KT17" s="179"/>
      <c r="KU17" s="179"/>
      <c r="KV17" s="179"/>
      <c r="KW17" s="179"/>
      <c r="KX17" s="179"/>
      <c r="KY17" s="179"/>
      <c r="KZ17" s="179"/>
      <c r="LA17" s="179"/>
      <c r="LB17" s="179"/>
      <c r="LC17" s="179"/>
      <c r="LD17" s="179"/>
      <c r="LE17" s="179"/>
      <c r="LF17" s="179"/>
      <c r="LG17" s="179"/>
      <c r="LH17" s="179"/>
      <c r="LI17" s="179"/>
      <c r="LJ17" s="179"/>
      <c r="LK17" s="179"/>
      <c r="LL17" s="179"/>
      <c r="LM17" s="179"/>
      <c r="LN17" s="179"/>
      <c r="LO17" s="179"/>
      <c r="LP17" s="179"/>
      <c r="LQ17" s="179"/>
      <c r="LR17" s="179"/>
      <c r="LS17" s="179"/>
      <c r="LT17" s="179"/>
      <c r="LU17" s="179"/>
      <c r="LV17" s="179"/>
      <c r="LW17" s="179"/>
      <c r="LX17" s="179"/>
      <c r="LY17" s="179"/>
      <c r="LZ17" s="179"/>
      <c r="MA17" s="179"/>
      <c r="MB17" s="179"/>
      <c r="MC17" s="179"/>
      <c r="MD17" s="179"/>
      <c r="ME17" s="179"/>
      <c r="MF17" s="179"/>
      <c r="MG17" s="179"/>
      <c r="MH17" s="179"/>
      <c r="MI17" s="179"/>
      <c r="MJ17" s="179"/>
      <c r="MK17" s="179"/>
      <c r="ML17" s="179"/>
      <c r="MM17" s="179"/>
      <c r="MN17" s="179"/>
      <c r="MO17" s="179"/>
      <c r="MP17" s="179"/>
      <c r="MQ17" s="179"/>
      <c r="MR17" s="179"/>
      <c r="MS17" s="179"/>
      <c r="MT17" s="179"/>
      <c r="MU17" s="179"/>
      <c r="MV17" s="179"/>
      <c r="MW17" s="179"/>
      <c r="MX17" s="179"/>
      <c r="MY17" s="179"/>
      <c r="MZ17" s="179"/>
      <c r="NA17" s="179"/>
      <c r="NB17" s="179"/>
      <c r="NC17" s="179"/>
      <c r="ND17" s="179"/>
      <c r="NE17" s="179"/>
      <c r="NF17" s="179"/>
      <c r="NG17" s="179"/>
      <c r="NH17" s="179"/>
      <c r="NI17" s="179"/>
      <c r="NJ17" s="179"/>
      <c r="NK17" s="179"/>
      <c r="NL17" s="179"/>
      <c r="NM17" s="179"/>
      <c r="NN17" s="179"/>
      <c r="NO17" s="179"/>
      <c r="NP17" s="179"/>
      <c r="NQ17" s="179"/>
      <c r="NR17" s="179"/>
      <c r="NS17" s="179"/>
      <c r="NT17" s="179"/>
      <c r="NU17" s="179"/>
      <c r="NV17" s="179"/>
      <c r="NW17" s="179"/>
      <c r="NX17" s="179"/>
      <c r="NY17" s="179"/>
      <c r="NZ17" s="179"/>
      <c r="OA17" s="179"/>
      <c r="OB17" s="179"/>
      <c r="OC17" s="179"/>
      <c r="OD17" s="179"/>
      <c r="OE17" s="179"/>
      <c r="OF17" s="179"/>
      <c r="OG17" s="179"/>
      <c r="OH17" s="179"/>
      <c r="OI17" s="179"/>
      <c r="OJ17" s="179"/>
      <c r="OK17" s="179"/>
      <c r="OL17" s="179"/>
      <c r="OM17" s="179"/>
      <c r="ON17" s="179"/>
      <c r="OO17" s="179"/>
      <c r="OP17" s="179"/>
      <c r="OQ17" s="179"/>
      <c r="OR17" s="179"/>
      <c r="OS17" s="179"/>
      <c r="OT17" s="179"/>
      <c r="OU17" s="179"/>
      <c r="OV17" s="179"/>
      <c r="OW17" s="179"/>
      <c r="OX17" s="179"/>
      <c r="OY17" s="179"/>
      <c r="OZ17" s="179"/>
      <c r="PA17" s="179"/>
      <c r="PB17" s="179"/>
      <c r="PC17" s="179"/>
      <c r="PD17" s="179"/>
      <c r="PE17" s="179"/>
      <c r="PF17" s="179"/>
      <c r="PG17" s="179"/>
      <c r="PH17" s="179"/>
      <c r="PI17" s="179"/>
      <c r="PJ17" s="179"/>
      <c r="PK17" s="179"/>
      <c r="PL17" s="179"/>
      <c r="PM17" s="179"/>
      <c r="PN17" s="179"/>
      <c r="PO17" s="179"/>
      <c r="PP17" s="179"/>
      <c r="PQ17" s="179"/>
      <c r="PR17" s="179"/>
      <c r="PS17" s="179"/>
      <c r="PT17" s="179"/>
      <c r="PU17" s="179"/>
      <c r="PV17" s="179"/>
      <c r="PW17" s="179"/>
      <c r="PX17" s="179"/>
      <c r="PY17" s="179"/>
      <c r="PZ17" s="179"/>
      <c r="QA17" s="179"/>
      <c r="QB17" s="179"/>
      <c r="QC17" s="179"/>
      <c r="QD17" s="179"/>
      <c r="QE17" s="179"/>
      <c r="QF17" s="179"/>
      <c r="QG17" s="179"/>
      <c r="QH17" s="179"/>
    </row>
    <row r="18" spans="1:450" s="36" customFormat="1" ht="13.5" customHeight="1" x14ac:dyDescent="0.3">
      <c r="A18" s="122"/>
      <c r="B18" s="122"/>
      <c r="C18" s="42"/>
      <c r="D18" s="43"/>
      <c r="E18" s="122"/>
      <c r="F18" s="124"/>
      <c r="G18" s="122"/>
      <c r="H18" s="123"/>
      <c r="I18" s="40"/>
      <c r="K18" s="116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  <c r="HT18" s="179"/>
      <c r="HU18" s="179"/>
      <c r="HV18" s="179"/>
      <c r="HW18" s="179"/>
      <c r="HX18" s="179"/>
      <c r="HY18" s="179"/>
      <c r="HZ18" s="179"/>
      <c r="IA18" s="179"/>
      <c r="IB18" s="179"/>
      <c r="IC18" s="179"/>
      <c r="ID18" s="179"/>
      <c r="IE18" s="179"/>
      <c r="IF18" s="179"/>
      <c r="IG18" s="179"/>
      <c r="IH18" s="179"/>
      <c r="II18" s="179"/>
      <c r="IJ18" s="179"/>
      <c r="IK18" s="179"/>
      <c r="IL18" s="179"/>
      <c r="IM18" s="179"/>
      <c r="IN18" s="179"/>
      <c r="IO18" s="179"/>
      <c r="IP18" s="179"/>
      <c r="IQ18" s="179"/>
      <c r="IR18" s="179"/>
      <c r="IS18" s="179"/>
      <c r="IT18" s="179"/>
      <c r="IU18" s="179"/>
      <c r="IV18" s="179"/>
      <c r="IW18" s="179"/>
      <c r="IX18" s="179"/>
      <c r="IY18" s="179"/>
      <c r="IZ18" s="179"/>
      <c r="JA18" s="179"/>
      <c r="JB18" s="179"/>
      <c r="JC18" s="179"/>
      <c r="JD18" s="179"/>
      <c r="JE18" s="179"/>
      <c r="JF18" s="179"/>
      <c r="JG18" s="179"/>
      <c r="JH18" s="179"/>
      <c r="JI18" s="179"/>
      <c r="JJ18" s="179"/>
      <c r="JK18" s="179"/>
      <c r="JL18" s="179"/>
      <c r="JM18" s="179"/>
      <c r="JN18" s="179"/>
      <c r="JO18" s="179"/>
      <c r="JP18" s="179"/>
      <c r="JQ18" s="179"/>
      <c r="JR18" s="179"/>
      <c r="JS18" s="179"/>
      <c r="JT18" s="179"/>
      <c r="JU18" s="179"/>
      <c r="JV18" s="179"/>
      <c r="JW18" s="179"/>
      <c r="JX18" s="179"/>
      <c r="JY18" s="179"/>
      <c r="JZ18" s="179"/>
      <c r="KA18" s="179"/>
      <c r="KB18" s="179"/>
      <c r="KC18" s="179"/>
      <c r="KD18" s="179"/>
      <c r="KE18" s="179"/>
      <c r="KF18" s="179"/>
      <c r="KG18" s="179"/>
      <c r="KH18" s="179"/>
      <c r="KI18" s="179"/>
      <c r="KJ18" s="179"/>
      <c r="KK18" s="179"/>
      <c r="KL18" s="179"/>
      <c r="KM18" s="179"/>
      <c r="KN18" s="179"/>
      <c r="KO18" s="179"/>
      <c r="KP18" s="179"/>
      <c r="KQ18" s="179"/>
      <c r="KR18" s="179"/>
      <c r="KS18" s="179"/>
      <c r="KT18" s="179"/>
      <c r="KU18" s="179"/>
      <c r="KV18" s="179"/>
      <c r="KW18" s="179"/>
      <c r="KX18" s="179"/>
      <c r="KY18" s="179"/>
      <c r="KZ18" s="179"/>
      <c r="LA18" s="179"/>
      <c r="LB18" s="179"/>
      <c r="LC18" s="179"/>
      <c r="LD18" s="179"/>
      <c r="LE18" s="179"/>
      <c r="LF18" s="179"/>
      <c r="LG18" s="179"/>
      <c r="LH18" s="179"/>
      <c r="LI18" s="179"/>
      <c r="LJ18" s="179"/>
      <c r="LK18" s="179"/>
      <c r="LL18" s="179"/>
      <c r="LM18" s="179"/>
      <c r="LN18" s="179"/>
      <c r="LO18" s="179"/>
      <c r="LP18" s="179"/>
      <c r="LQ18" s="179"/>
      <c r="LR18" s="179"/>
      <c r="LS18" s="179"/>
      <c r="LT18" s="179"/>
      <c r="LU18" s="179"/>
      <c r="LV18" s="179"/>
      <c r="LW18" s="179"/>
      <c r="LX18" s="179"/>
      <c r="LY18" s="179"/>
      <c r="LZ18" s="179"/>
      <c r="MA18" s="179"/>
      <c r="MB18" s="179"/>
      <c r="MC18" s="179"/>
      <c r="MD18" s="179"/>
      <c r="ME18" s="179"/>
      <c r="MF18" s="179"/>
      <c r="MG18" s="179"/>
      <c r="MH18" s="179"/>
      <c r="MI18" s="179"/>
      <c r="MJ18" s="179"/>
      <c r="MK18" s="179"/>
      <c r="ML18" s="179"/>
      <c r="MM18" s="179"/>
      <c r="MN18" s="179"/>
      <c r="MO18" s="179"/>
      <c r="MP18" s="179"/>
      <c r="MQ18" s="179"/>
      <c r="MR18" s="179"/>
      <c r="MS18" s="179"/>
      <c r="MT18" s="179"/>
      <c r="MU18" s="179"/>
      <c r="MV18" s="179"/>
      <c r="MW18" s="179"/>
      <c r="MX18" s="179"/>
      <c r="MY18" s="179"/>
      <c r="MZ18" s="179"/>
      <c r="NA18" s="179"/>
      <c r="NB18" s="179"/>
      <c r="NC18" s="179"/>
      <c r="ND18" s="179"/>
      <c r="NE18" s="179"/>
      <c r="NF18" s="179"/>
      <c r="NG18" s="179"/>
      <c r="NH18" s="179"/>
      <c r="NI18" s="179"/>
      <c r="NJ18" s="179"/>
      <c r="NK18" s="179"/>
      <c r="NL18" s="179"/>
      <c r="NM18" s="179"/>
      <c r="NN18" s="179"/>
      <c r="NO18" s="179"/>
      <c r="NP18" s="179"/>
      <c r="NQ18" s="179"/>
      <c r="NR18" s="179"/>
      <c r="NS18" s="179"/>
      <c r="NT18" s="179"/>
      <c r="NU18" s="179"/>
      <c r="NV18" s="179"/>
      <c r="NW18" s="179"/>
      <c r="NX18" s="179"/>
      <c r="NY18" s="179"/>
      <c r="NZ18" s="179"/>
      <c r="OA18" s="179"/>
      <c r="OB18" s="179"/>
      <c r="OC18" s="179"/>
      <c r="OD18" s="179"/>
      <c r="OE18" s="179"/>
      <c r="OF18" s="179"/>
      <c r="OG18" s="179"/>
      <c r="OH18" s="179"/>
      <c r="OI18" s="179"/>
      <c r="OJ18" s="179"/>
      <c r="OK18" s="179"/>
      <c r="OL18" s="179"/>
      <c r="OM18" s="179"/>
      <c r="ON18" s="179"/>
      <c r="OO18" s="179"/>
      <c r="OP18" s="179"/>
      <c r="OQ18" s="179"/>
      <c r="OR18" s="179"/>
      <c r="OS18" s="179"/>
      <c r="OT18" s="179"/>
      <c r="OU18" s="179"/>
      <c r="OV18" s="179"/>
      <c r="OW18" s="179"/>
      <c r="OX18" s="179"/>
      <c r="OY18" s="179"/>
      <c r="OZ18" s="179"/>
      <c r="PA18" s="179"/>
      <c r="PB18" s="179"/>
      <c r="PC18" s="179"/>
      <c r="PD18" s="179"/>
      <c r="PE18" s="179"/>
      <c r="PF18" s="179"/>
      <c r="PG18" s="179"/>
      <c r="PH18" s="179"/>
      <c r="PI18" s="179"/>
      <c r="PJ18" s="179"/>
      <c r="PK18" s="179"/>
      <c r="PL18" s="179"/>
      <c r="PM18" s="179"/>
      <c r="PN18" s="179"/>
      <c r="PO18" s="179"/>
      <c r="PP18" s="179"/>
      <c r="PQ18" s="179"/>
      <c r="PR18" s="179"/>
      <c r="PS18" s="179"/>
      <c r="PT18" s="179"/>
      <c r="PU18" s="179"/>
      <c r="PV18" s="179"/>
      <c r="PW18" s="179"/>
      <c r="PX18" s="179"/>
      <c r="PY18" s="179"/>
      <c r="PZ18" s="179"/>
      <c r="QA18" s="179"/>
      <c r="QB18" s="179"/>
      <c r="QC18" s="179"/>
      <c r="QD18" s="179"/>
      <c r="QE18" s="179"/>
      <c r="QF18" s="179"/>
      <c r="QG18" s="179"/>
      <c r="QH18" s="179"/>
    </row>
    <row r="19" spans="1:450" s="36" customFormat="1" x14ac:dyDescent="0.25">
      <c r="A19" s="39" t="s">
        <v>97</v>
      </c>
      <c r="B19" s="39" t="s">
        <v>120</v>
      </c>
      <c r="C19" s="39" t="s">
        <v>105</v>
      </c>
      <c r="D19" s="45">
        <v>2808</v>
      </c>
      <c r="E19" s="43">
        <v>0.75</v>
      </c>
      <c r="F19" s="114">
        <f>D19*E19</f>
        <v>2106</v>
      </c>
      <c r="G19" s="43">
        <v>0.25</v>
      </c>
      <c r="H19" s="44">
        <f>G19*D19</f>
        <v>702</v>
      </c>
      <c r="I19" s="40"/>
      <c r="J19" s="115">
        <f>F19*12</f>
        <v>25272</v>
      </c>
      <c r="K19" s="117">
        <f>J19</f>
        <v>25272</v>
      </c>
      <c r="L19" s="205">
        <f>K19</f>
        <v>25272</v>
      </c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79"/>
      <c r="FW19" s="179"/>
      <c r="FX19" s="179"/>
      <c r="FY19" s="179"/>
      <c r="FZ19" s="179"/>
      <c r="GA19" s="179"/>
      <c r="GB19" s="179"/>
      <c r="GC19" s="179"/>
      <c r="GD19" s="179"/>
      <c r="GE19" s="179"/>
      <c r="GF19" s="179"/>
      <c r="GG19" s="179"/>
      <c r="GH19" s="179"/>
      <c r="GI19" s="179"/>
      <c r="GJ19" s="179"/>
      <c r="GK19" s="179"/>
      <c r="GL19" s="179"/>
      <c r="GM19" s="179"/>
      <c r="GN19" s="179"/>
      <c r="GO19" s="179"/>
      <c r="GP19" s="179"/>
      <c r="GQ19" s="179"/>
      <c r="GR19" s="179"/>
      <c r="GS19" s="179"/>
      <c r="GT19" s="179"/>
      <c r="GU19" s="179"/>
      <c r="GV19" s="179"/>
      <c r="GW19" s="179"/>
      <c r="GX19" s="179"/>
      <c r="GY19" s="179"/>
      <c r="GZ19" s="179"/>
      <c r="HA19" s="179"/>
      <c r="HB19" s="179"/>
      <c r="HC19" s="179"/>
      <c r="HD19" s="179"/>
      <c r="HE19" s="179"/>
      <c r="HF19" s="179"/>
      <c r="HG19" s="179"/>
      <c r="HH19" s="179"/>
      <c r="HI19" s="179"/>
      <c r="HJ19" s="179"/>
      <c r="HK19" s="179"/>
      <c r="HL19" s="179"/>
      <c r="HM19" s="179"/>
      <c r="HN19" s="179"/>
      <c r="HO19" s="179"/>
      <c r="HP19" s="179"/>
      <c r="HQ19" s="179"/>
      <c r="HR19" s="179"/>
      <c r="HS19" s="179"/>
      <c r="HT19" s="179"/>
      <c r="HU19" s="179"/>
      <c r="HV19" s="179"/>
      <c r="HW19" s="179"/>
      <c r="HX19" s="179"/>
      <c r="HY19" s="179"/>
      <c r="HZ19" s="179"/>
      <c r="IA19" s="179"/>
      <c r="IB19" s="179"/>
      <c r="IC19" s="179"/>
      <c r="ID19" s="179"/>
      <c r="IE19" s="179"/>
      <c r="IF19" s="179"/>
      <c r="IG19" s="179"/>
      <c r="IH19" s="179"/>
      <c r="II19" s="179"/>
      <c r="IJ19" s="179"/>
      <c r="IK19" s="179"/>
      <c r="IL19" s="179"/>
      <c r="IM19" s="179"/>
      <c r="IN19" s="179"/>
      <c r="IO19" s="179"/>
      <c r="IP19" s="179"/>
      <c r="IQ19" s="179"/>
      <c r="IR19" s="179"/>
      <c r="IS19" s="179"/>
      <c r="IT19" s="179"/>
      <c r="IU19" s="179"/>
      <c r="IV19" s="179"/>
      <c r="IW19" s="179"/>
      <c r="IX19" s="179"/>
      <c r="IY19" s="179"/>
      <c r="IZ19" s="179"/>
      <c r="JA19" s="179"/>
      <c r="JB19" s="179"/>
      <c r="JC19" s="179"/>
      <c r="JD19" s="179"/>
      <c r="JE19" s="179"/>
      <c r="JF19" s="179"/>
      <c r="JG19" s="179"/>
      <c r="JH19" s="179"/>
      <c r="JI19" s="179"/>
      <c r="JJ19" s="179"/>
      <c r="JK19" s="179"/>
      <c r="JL19" s="179"/>
      <c r="JM19" s="179"/>
      <c r="JN19" s="179"/>
      <c r="JO19" s="179"/>
      <c r="JP19" s="179"/>
      <c r="JQ19" s="179"/>
      <c r="JR19" s="179"/>
      <c r="JS19" s="179"/>
      <c r="JT19" s="179"/>
      <c r="JU19" s="179"/>
      <c r="JV19" s="179"/>
      <c r="JW19" s="179"/>
      <c r="JX19" s="179"/>
      <c r="JY19" s="179"/>
      <c r="JZ19" s="179"/>
      <c r="KA19" s="179"/>
      <c r="KB19" s="179"/>
      <c r="KC19" s="179"/>
      <c r="KD19" s="179"/>
      <c r="KE19" s="179"/>
      <c r="KF19" s="179"/>
      <c r="KG19" s="179"/>
      <c r="KH19" s="179"/>
      <c r="KI19" s="179"/>
      <c r="KJ19" s="179"/>
      <c r="KK19" s="179"/>
      <c r="KL19" s="179"/>
      <c r="KM19" s="179"/>
      <c r="KN19" s="179"/>
      <c r="KO19" s="179"/>
      <c r="KP19" s="179"/>
      <c r="KQ19" s="179"/>
      <c r="KR19" s="179"/>
      <c r="KS19" s="179"/>
      <c r="KT19" s="179"/>
      <c r="KU19" s="179"/>
      <c r="KV19" s="179"/>
      <c r="KW19" s="179"/>
      <c r="KX19" s="179"/>
      <c r="KY19" s="179"/>
      <c r="KZ19" s="179"/>
      <c r="LA19" s="179"/>
      <c r="LB19" s="179"/>
      <c r="LC19" s="179"/>
      <c r="LD19" s="179"/>
      <c r="LE19" s="179"/>
      <c r="LF19" s="179"/>
      <c r="LG19" s="179"/>
      <c r="LH19" s="179"/>
      <c r="LI19" s="179"/>
      <c r="LJ19" s="179"/>
      <c r="LK19" s="179"/>
      <c r="LL19" s="179"/>
      <c r="LM19" s="179"/>
      <c r="LN19" s="179"/>
      <c r="LO19" s="179"/>
      <c r="LP19" s="179"/>
      <c r="LQ19" s="179"/>
      <c r="LR19" s="179"/>
      <c r="LS19" s="179"/>
      <c r="LT19" s="179"/>
      <c r="LU19" s="179"/>
      <c r="LV19" s="179"/>
      <c r="LW19" s="179"/>
      <c r="LX19" s="179"/>
      <c r="LY19" s="179"/>
      <c r="LZ19" s="179"/>
      <c r="MA19" s="179"/>
      <c r="MB19" s="179"/>
      <c r="MC19" s="179"/>
      <c r="MD19" s="179"/>
      <c r="ME19" s="179"/>
      <c r="MF19" s="179"/>
      <c r="MG19" s="179"/>
      <c r="MH19" s="179"/>
      <c r="MI19" s="179"/>
      <c r="MJ19" s="179"/>
      <c r="MK19" s="179"/>
      <c r="ML19" s="179"/>
      <c r="MM19" s="179"/>
      <c r="MN19" s="179"/>
      <c r="MO19" s="179"/>
      <c r="MP19" s="179"/>
      <c r="MQ19" s="179"/>
      <c r="MR19" s="179"/>
      <c r="MS19" s="179"/>
      <c r="MT19" s="179"/>
      <c r="MU19" s="179"/>
      <c r="MV19" s="179"/>
      <c r="MW19" s="179"/>
      <c r="MX19" s="179"/>
      <c r="MY19" s="179"/>
      <c r="MZ19" s="179"/>
      <c r="NA19" s="179"/>
      <c r="NB19" s="179"/>
      <c r="NC19" s="179"/>
      <c r="ND19" s="179"/>
      <c r="NE19" s="179"/>
      <c r="NF19" s="179"/>
      <c r="NG19" s="179"/>
      <c r="NH19" s="179"/>
      <c r="NI19" s="179"/>
      <c r="NJ19" s="179"/>
      <c r="NK19" s="179"/>
      <c r="NL19" s="179"/>
      <c r="NM19" s="179"/>
      <c r="NN19" s="179"/>
      <c r="NO19" s="179"/>
      <c r="NP19" s="179"/>
      <c r="NQ19" s="179"/>
      <c r="NR19" s="179"/>
      <c r="NS19" s="179"/>
      <c r="NT19" s="179"/>
      <c r="NU19" s="179"/>
      <c r="NV19" s="179"/>
      <c r="NW19" s="179"/>
      <c r="NX19" s="179"/>
      <c r="NY19" s="179"/>
      <c r="NZ19" s="179"/>
      <c r="OA19" s="179"/>
      <c r="OB19" s="179"/>
      <c r="OC19" s="179"/>
      <c r="OD19" s="179"/>
      <c r="OE19" s="179"/>
      <c r="OF19" s="179"/>
      <c r="OG19" s="179"/>
      <c r="OH19" s="179"/>
      <c r="OI19" s="179"/>
      <c r="OJ19" s="179"/>
      <c r="OK19" s="179"/>
      <c r="OL19" s="179"/>
      <c r="OM19" s="179"/>
      <c r="ON19" s="179"/>
      <c r="OO19" s="179"/>
      <c r="OP19" s="179"/>
      <c r="OQ19" s="179"/>
      <c r="OR19" s="179"/>
      <c r="OS19" s="179"/>
      <c r="OT19" s="179"/>
      <c r="OU19" s="179"/>
      <c r="OV19" s="179"/>
      <c r="OW19" s="179"/>
      <c r="OX19" s="179"/>
      <c r="OY19" s="179"/>
      <c r="OZ19" s="179"/>
      <c r="PA19" s="179"/>
      <c r="PB19" s="179"/>
      <c r="PC19" s="179"/>
      <c r="PD19" s="179"/>
      <c r="PE19" s="179"/>
      <c r="PF19" s="179"/>
      <c r="PG19" s="179"/>
      <c r="PH19" s="179"/>
      <c r="PI19" s="179"/>
      <c r="PJ19" s="179"/>
      <c r="PK19" s="179"/>
      <c r="PL19" s="179"/>
      <c r="PM19" s="179"/>
      <c r="PN19" s="179"/>
      <c r="PO19" s="179"/>
      <c r="PP19" s="179"/>
      <c r="PQ19" s="179"/>
      <c r="PR19" s="179"/>
      <c r="PS19" s="179"/>
      <c r="PT19" s="179"/>
      <c r="PU19" s="179"/>
      <c r="PV19" s="179"/>
      <c r="PW19" s="179"/>
      <c r="PX19" s="179"/>
      <c r="PY19" s="179"/>
      <c r="PZ19" s="179"/>
      <c r="QA19" s="179"/>
      <c r="QB19" s="179"/>
      <c r="QC19" s="179"/>
      <c r="QD19" s="179"/>
      <c r="QE19" s="179"/>
      <c r="QF19" s="179"/>
      <c r="QG19" s="179"/>
      <c r="QH19" s="179"/>
    </row>
    <row r="20" spans="1:450" s="178" customFormat="1" x14ac:dyDescent="0.25">
      <c r="A20" s="172" t="s">
        <v>97</v>
      </c>
      <c r="B20" s="172" t="s">
        <v>143</v>
      </c>
      <c r="C20" s="172" t="s">
        <v>144</v>
      </c>
      <c r="D20" s="173">
        <v>2808</v>
      </c>
      <c r="E20" s="174">
        <v>0.75</v>
      </c>
      <c r="F20" s="173">
        <f>D20*E20</f>
        <v>2106</v>
      </c>
      <c r="G20" s="174">
        <v>0.25</v>
      </c>
      <c r="H20" s="173">
        <f>G20*D20</f>
        <v>702</v>
      </c>
      <c r="I20" s="175"/>
      <c r="J20" s="176">
        <f>F20*12</f>
        <v>25272</v>
      </c>
      <c r="K20" s="177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  <c r="HT20" s="179"/>
      <c r="HU20" s="179"/>
      <c r="HV20" s="179"/>
      <c r="HW20" s="179"/>
      <c r="HX20" s="179"/>
      <c r="HY20" s="179"/>
      <c r="HZ20" s="179"/>
      <c r="IA20" s="179"/>
      <c r="IB20" s="179"/>
      <c r="IC20" s="179"/>
      <c r="ID20" s="179"/>
      <c r="IE20" s="179"/>
      <c r="IF20" s="179"/>
      <c r="IG20" s="179"/>
      <c r="IH20" s="179"/>
      <c r="II20" s="179"/>
      <c r="IJ20" s="179"/>
      <c r="IK20" s="179"/>
      <c r="IL20" s="179"/>
      <c r="IM20" s="179"/>
      <c r="IN20" s="179"/>
      <c r="IO20" s="179"/>
      <c r="IP20" s="179"/>
      <c r="IQ20" s="179"/>
      <c r="IR20" s="179"/>
      <c r="IS20" s="179"/>
      <c r="IT20" s="179"/>
      <c r="IU20" s="179"/>
      <c r="IV20" s="179"/>
      <c r="IW20" s="179"/>
      <c r="IX20" s="179"/>
      <c r="IY20" s="179"/>
      <c r="IZ20" s="179"/>
      <c r="JA20" s="179"/>
      <c r="JB20" s="179"/>
      <c r="JC20" s="179"/>
      <c r="JD20" s="179"/>
      <c r="JE20" s="179"/>
      <c r="JF20" s="179"/>
      <c r="JG20" s="179"/>
      <c r="JH20" s="179"/>
      <c r="JI20" s="179"/>
      <c r="JJ20" s="179"/>
      <c r="JK20" s="179"/>
      <c r="JL20" s="179"/>
      <c r="JM20" s="179"/>
      <c r="JN20" s="179"/>
      <c r="JO20" s="179"/>
      <c r="JP20" s="179"/>
      <c r="JQ20" s="179"/>
      <c r="JR20" s="179"/>
      <c r="JS20" s="179"/>
      <c r="JT20" s="179"/>
      <c r="JU20" s="179"/>
      <c r="JV20" s="179"/>
      <c r="JW20" s="179"/>
      <c r="JX20" s="179"/>
      <c r="JY20" s="179"/>
      <c r="JZ20" s="179"/>
      <c r="KA20" s="179"/>
      <c r="KB20" s="179"/>
      <c r="KC20" s="179"/>
      <c r="KD20" s="179"/>
      <c r="KE20" s="179"/>
      <c r="KF20" s="179"/>
      <c r="KG20" s="179"/>
      <c r="KH20" s="179"/>
      <c r="KI20" s="179"/>
      <c r="KJ20" s="179"/>
      <c r="KK20" s="179"/>
      <c r="KL20" s="179"/>
      <c r="KM20" s="179"/>
      <c r="KN20" s="179"/>
      <c r="KO20" s="179"/>
      <c r="KP20" s="179"/>
      <c r="KQ20" s="179"/>
      <c r="KR20" s="179"/>
      <c r="KS20" s="179"/>
      <c r="KT20" s="179"/>
      <c r="KU20" s="179"/>
      <c r="KV20" s="179"/>
      <c r="KW20" s="179"/>
      <c r="KX20" s="179"/>
      <c r="KY20" s="179"/>
      <c r="KZ20" s="179"/>
      <c r="LA20" s="179"/>
      <c r="LB20" s="179"/>
      <c r="LC20" s="179"/>
      <c r="LD20" s="179"/>
      <c r="LE20" s="179"/>
      <c r="LF20" s="179"/>
      <c r="LG20" s="179"/>
      <c r="LH20" s="179"/>
      <c r="LI20" s="179"/>
      <c r="LJ20" s="179"/>
      <c r="LK20" s="179"/>
      <c r="LL20" s="179"/>
      <c r="LM20" s="179"/>
      <c r="LN20" s="179"/>
      <c r="LO20" s="179"/>
      <c r="LP20" s="179"/>
      <c r="LQ20" s="179"/>
      <c r="LR20" s="179"/>
      <c r="LS20" s="179"/>
      <c r="LT20" s="179"/>
      <c r="LU20" s="179"/>
      <c r="LV20" s="179"/>
      <c r="LW20" s="179"/>
      <c r="LX20" s="179"/>
      <c r="LY20" s="179"/>
      <c r="LZ20" s="179"/>
      <c r="MA20" s="179"/>
      <c r="MB20" s="179"/>
      <c r="MC20" s="179"/>
      <c r="MD20" s="179"/>
      <c r="ME20" s="179"/>
      <c r="MF20" s="179"/>
      <c r="MG20" s="179"/>
      <c r="MH20" s="179"/>
      <c r="MI20" s="179"/>
      <c r="MJ20" s="179"/>
      <c r="MK20" s="179"/>
      <c r="ML20" s="179"/>
      <c r="MM20" s="179"/>
      <c r="MN20" s="179"/>
      <c r="MO20" s="179"/>
      <c r="MP20" s="179"/>
      <c r="MQ20" s="179"/>
      <c r="MR20" s="179"/>
      <c r="MS20" s="179"/>
      <c r="MT20" s="179"/>
      <c r="MU20" s="179"/>
      <c r="MV20" s="179"/>
      <c r="MW20" s="179"/>
      <c r="MX20" s="179"/>
      <c r="MY20" s="179"/>
      <c r="MZ20" s="179"/>
      <c r="NA20" s="179"/>
      <c r="NB20" s="179"/>
      <c r="NC20" s="179"/>
      <c r="ND20" s="179"/>
      <c r="NE20" s="179"/>
      <c r="NF20" s="179"/>
      <c r="NG20" s="179"/>
      <c r="NH20" s="179"/>
      <c r="NI20" s="179"/>
      <c r="NJ20" s="179"/>
      <c r="NK20" s="179"/>
      <c r="NL20" s="179"/>
      <c r="NM20" s="179"/>
      <c r="NN20" s="179"/>
      <c r="NO20" s="179"/>
      <c r="NP20" s="179"/>
      <c r="NQ20" s="179"/>
      <c r="NR20" s="179"/>
      <c r="NS20" s="179"/>
      <c r="NT20" s="179"/>
      <c r="NU20" s="179"/>
      <c r="NV20" s="179"/>
      <c r="NW20" s="179"/>
      <c r="NX20" s="179"/>
      <c r="NY20" s="179"/>
      <c r="NZ20" s="179"/>
      <c r="OA20" s="179"/>
      <c r="OB20" s="179"/>
      <c r="OC20" s="179"/>
      <c r="OD20" s="179"/>
      <c r="OE20" s="179"/>
      <c r="OF20" s="179"/>
      <c r="OG20" s="179"/>
      <c r="OH20" s="179"/>
      <c r="OI20" s="179"/>
      <c r="OJ20" s="179"/>
      <c r="OK20" s="179"/>
      <c r="OL20" s="179"/>
      <c r="OM20" s="179"/>
      <c r="ON20" s="179"/>
      <c r="OO20" s="179"/>
      <c r="OP20" s="179"/>
      <c r="OQ20" s="179"/>
      <c r="OR20" s="179"/>
      <c r="OS20" s="179"/>
      <c r="OT20" s="179"/>
      <c r="OU20" s="179"/>
      <c r="OV20" s="179"/>
      <c r="OW20" s="179"/>
      <c r="OX20" s="179"/>
      <c r="OY20" s="179"/>
      <c r="OZ20" s="179"/>
      <c r="PA20" s="179"/>
      <c r="PB20" s="179"/>
      <c r="PC20" s="179"/>
      <c r="PD20" s="179"/>
      <c r="PE20" s="179"/>
      <c r="PF20" s="179"/>
      <c r="PG20" s="179"/>
      <c r="PH20" s="179"/>
      <c r="PI20" s="179"/>
      <c r="PJ20" s="179"/>
      <c r="PK20" s="179"/>
      <c r="PL20" s="179"/>
      <c r="PM20" s="179"/>
      <c r="PN20" s="179"/>
      <c r="PO20" s="179"/>
      <c r="PP20" s="179"/>
      <c r="PQ20" s="179"/>
      <c r="PR20" s="179"/>
      <c r="PS20" s="179"/>
      <c r="PT20" s="179"/>
      <c r="PU20" s="179"/>
      <c r="PV20" s="179"/>
      <c r="PW20" s="179"/>
      <c r="PX20" s="179"/>
      <c r="PY20" s="179"/>
      <c r="PZ20" s="179"/>
      <c r="QA20" s="179"/>
      <c r="QB20" s="179"/>
      <c r="QC20" s="179"/>
      <c r="QD20" s="179"/>
      <c r="QE20" s="179"/>
      <c r="QF20" s="179"/>
      <c r="QG20" s="179"/>
      <c r="QH20" s="179"/>
    </row>
    <row r="21" spans="1:450" s="178" customFormat="1" x14ac:dyDescent="0.25">
      <c r="A21" s="172" t="s">
        <v>97</v>
      </c>
      <c r="B21" s="172" t="s">
        <v>145</v>
      </c>
      <c r="C21" s="172" t="s">
        <v>144</v>
      </c>
      <c r="D21" s="173">
        <v>2474</v>
      </c>
      <c r="E21" s="174">
        <v>0.75</v>
      </c>
      <c r="F21" s="173">
        <f>D21*E21</f>
        <v>1855.5</v>
      </c>
      <c r="G21" s="174">
        <v>0.25</v>
      </c>
      <c r="H21" s="173">
        <f>G21*D21</f>
        <v>618.5</v>
      </c>
      <c r="I21" s="175"/>
      <c r="J21" s="176">
        <f>F21*12</f>
        <v>22266</v>
      </c>
      <c r="K21" s="177">
        <f>SUM(J20:J21)</f>
        <v>47538</v>
      </c>
      <c r="L21" s="177">
        <f>K21</f>
        <v>47538</v>
      </c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  <c r="GD21" s="179"/>
      <c r="GE21" s="179"/>
      <c r="GF21" s="179"/>
      <c r="GG21" s="179"/>
      <c r="GH21" s="179"/>
      <c r="GI21" s="179"/>
      <c r="GJ21" s="179"/>
      <c r="GK21" s="179"/>
      <c r="GL21" s="179"/>
      <c r="GM21" s="179"/>
      <c r="GN21" s="179"/>
      <c r="GO21" s="179"/>
      <c r="GP21" s="179"/>
      <c r="GQ21" s="179"/>
      <c r="GR21" s="179"/>
      <c r="GS21" s="179"/>
      <c r="GT21" s="179"/>
      <c r="GU21" s="179"/>
      <c r="GV21" s="179"/>
      <c r="GW21" s="179"/>
      <c r="GX21" s="179"/>
      <c r="GY21" s="179"/>
      <c r="GZ21" s="179"/>
      <c r="HA21" s="179"/>
      <c r="HB21" s="179"/>
      <c r="HC21" s="179"/>
      <c r="HD21" s="179"/>
      <c r="HE21" s="179"/>
      <c r="HF21" s="179"/>
      <c r="HG21" s="179"/>
      <c r="HH21" s="179"/>
      <c r="HI21" s="179"/>
      <c r="HJ21" s="179"/>
      <c r="HK21" s="179"/>
      <c r="HL21" s="179"/>
      <c r="HM21" s="179"/>
      <c r="HN21" s="179"/>
      <c r="HO21" s="179"/>
      <c r="HP21" s="179"/>
      <c r="HQ21" s="179"/>
      <c r="HR21" s="179"/>
      <c r="HS21" s="179"/>
      <c r="HT21" s="179"/>
      <c r="HU21" s="179"/>
      <c r="HV21" s="179"/>
      <c r="HW21" s="179"/>
      <c r="HX21" s="179"/>
      <c r="HY21" s="179"/>
      <c r="HZ21" s="179"/>
      <c r="IA21" s="179"/>
      <c r="IB21" s="179"/>
      <c r="IC21" s="179"/>
      <c r="ID21" s="179"/>
      <c r="IE21" s="179"/>
      <c r="IF21" s="179"/>
      <c r="IG21" s="179"/>
      <c r="IH21" s="179"/>
      <c r="II21" s="179"/>
      <c r="IJ21" s="179"/>
      <c r="IK21" s="179"/>
      <c r="IL21" s="179"/>
      <c r="IM21" s="179"/>
      <c r="IN21" s="179"/>
      <c r="IO21" s="179"/>
      <c r="IP21" s="179"/>
      <c r="IQ21" s="179"/>
      <c r="IR21" s="179"/>
      <c r="IS21" s="179"/>
      <c r="IT21" s="179"/>
      <c r="IU21" s="179"/>
      <c r="IV21" s="179"/>
      <c r="IW21" s="179"/>
      <c r="IX21" s="179"/>
      <c r="IY21" s="179"/>
      <c r="IZ21" s="179"/>
      <c r="JA21" s="179"/>
      <c r="JB21" s="179"/>
      <c r="JC21" s="179"/>
      <c r="JD21" s="179"/>
      <c r="JE21" s="179"/>
      <c r="JF21" s="179"/>
      <c r="JG21" s="179"/>
      <c r="JH21" s="179"/>
      <c r="JI21" s="179"/>
      <c r="JJ21" s="179"/>
      <c r="JK21" s="179"/>
      <c r="JL21" s="179"/>
      <c r="JM21" s="179"/>
      <c r="JN21" s="179"/>
      <c r="JO21" s="179"/>
      <c r="JP21" s="179"/>
      <c r="JQ21" s="179"/>
      <c r="JR21" s="179"/>
      <c r="JS21" s="179"/>
      <c r="JT21" s="179"/>
      <c r="JU21" s="179"/>
      <c r="JV21" s="179"/>
      <c r="JW21" s="179"/>
      <c r="JX21" s="179"/>
      <c r="JY21" s="179"/>
      <c r="JZ21" s="179"/>
      <c r="KA21" s="179"/>
      <c r="KB21" s="179"/>
      <c r="KC21" s="179"/>
      <c r="KD21" s="179"/>
      <c r="KE21" s="179"/>
      <c r="KF21" s="179"/>
      <c r="KG21" s="179"/>
      <c r="KH21" s="179"/>
      <c r="KI21" s="179"/>
      <c r="KJ21" s="179"/>
      <c r="KK21" s="179"/>
      <c r="KL21" s="179"/>
      <c r="KM21" s="179"/>
      <c r="KN21" s="179"/>
      <c r="KO21" s="179"/>
      <c r="KP21" s="179"/>
      <c r="KQ21" s="179"/>
      <c r="KR21" s="179"/>
      <c r="KS21" s="179"/>
      <c r="KT21" s="179"/>
      <c r="KU21" s="179"/>
      <c r="KV21" s="179"/>
      <c r="KW21" s="179"/>
      <c r="KX21" s="179"/>
      <c r="KY21" s="179"/>
      <c r="KZ21" s="179"/>
      <c r="LA21" s="179"/>
      <c r="LB21" s="179"/>
      <c r="LC21" s="179"/>
      <c r="LD21" s="179"/>
      <c r="LE21" s="179"/>
      <c r="LF21" s="179"/>
      <c r="LG21" s="179"/>
      <c r="LH21" s="179"/>
      <c r="LI21" s="179"/>
      <c r="LJ21" s="179"/>
      <c r="LK21" s="179"/>
      <c r="LL21" s="179"/>
      <c r="LM21" s="179"/>
      <c r="LN21" s="179"/>
      <c r="LO21" s="179"/>
      <c r="LP21" s="179"/>
      <c r="LQ21" s="179"/>
      <c r="LR21" s="179"/>
      <c r="LS21" s="179"/>
      <c r="LT21" s="179"/>
      <c r="LU21" s="179"/>
      <c r="LV21" s="179"/>
      <c r="LW21" s="179"/>
      <c r="LX21" s="179"/>
      <c r="LY21" s="179"/>
      <c r="LZ21" s="179"/>
      <c r="MA21" s="179"/>
      <c r="MB21" s="179"/>
      <c r="MC21" s="179"/>
      <c r="MD21" s="179"/>
      <c r="ME21" s="179"/>
      <c r="MF21" s="179"/>
      <c r="MG21" s="179"/>
      <c r="MH21" s="179"/>
      <c r="MI21" s="179"/>
      <c r="MJ21" s="179"/>
      <c r="MK21" s="179"/>
      <c r="ML21" s="179"/>
      <c r="MM21" s="179"/>
      <c r="MN21" s="179"/>
      <c r="MO21" s="179"/>
      <c r="MP21" s="179"/>
      <c r="MQ21" s="179"/>
      <c r="MR21" s="179"/>
      <c r="MS21" s="179"/>
      <c r="MT21" s="179"/>
      <c r="MU21" s="179"/>
      <c r="MV21" s="179"/>
      <c r="MW21" s="179"/>
      <c r="MX21" s="179"/>
      <c r="MY21" s="179"/>
      <c r="MZ21" s="179"/>
      <c r="NA21" s="179"/>
      <c r="NB21" s="179"/>
      <c r="NC21" s="179"/>
      <c r="ND21" s="179"/>
      <c r="NE21" s="179"/>
      <c r="NF21" s="179"/>
      <c r="NG21" s="179"/>
      <c r="NH21" s="179"/>
      <c r="NI21" s="179"/>
      <c r="NJ21" s="179"/>
      <c r="NK21" s="179"/>
      <c r="NL21" s="179"/>
      <c r="NM21" s="179"/>
      <c r="NN21" s="179"/>
      <c r="NO21" s="179"/>
      <c r="NP21" s="179"/>
      <c r="NQ21" s="179"/>
      <c r="NR21" s="179"/>
      <c r="NS21" s="179"/>
      <c r="NT21" s="179"/>
      <c r="NU21" s="179"/>
      <c r="NV21" s="179"/>
      <c r="NW21" s="179"/>
      <c r="NX21" s="179"/>
      <c r="NY21" s="179"/>
      <c r="NZ21" s="179"/>
      <c r="OA21" s="179"/>
      <c r="OB21" s="179"/>
      <c r="OC21" s="179"/>
      <c r="OD21" s="179"/>
      <c r="OE21" s="179"/>
      <c r="OF21" s="179"/>
      <c r="OG21" s="179"/>
      <c r="OH21" s="179"/>
      <c r="OI21" s="179"/>
      <c r="OJ21" s="179"/>
      <c r="OK21" s="179"/>
      <c r="OL21" s="179"/>
      <c r="OM21" s="179"/>
      <c r="ON21" s="179"/>
      <c r="OO21" s="179"/>
      <c r="OP21" s="179"/>
      <c r="OQ21" s="179"/>
      <c r="OR21" s="179"/>
      <c r="OS21" s="179"/>
      <c r="OT21" s="179"/>
      <c r="OU21" s="179"/>
      <c r="OV21" s="179"/>
      <c r="OW21" s="179"/>
      <c r="OX21" s="179"/>
      <c r="OY21" s="179"/>
      <c r="OZ21" s="179"/>
      <c r="PA21" s="179"/>
      <c r="PB21" s="179"/>
      <c r="PC21" s="179"/>
      <c r="PD21" s="179"/>
      <c r="PE21" s="179"/>
      <c r="PF21" s="179"/>
      <c r="PG21" s="179"/>
      <c r="PH21" s="179"/>
      <c r="PI21" s="179"/>
      <c r="PJ21" s="179"/>
      <c r="PK21" s="179"/>
      <c r="PL21" s="179"/>
      <c r="PM21" s="179"/>
      <c r="PN21" s="179"/>
      <c r="PO21" s="179"/>
      <c r="PP21" s="179"/>
      <c r="PQ21" s="179"/>
      <c r="PR21" s="179"/>
      <c r="PS21" s="179"/>
      <c r="PT21" s="179"/>
      <c r="PU21" s="179"/>
      <c r="PV21" s="179"/>
      <c r="PW21" s="179"/>
      <c r="PX21" s="179"/>
      <c r="PY21" s="179"/>
      <c r="PZ21" s="179"/>
      <c r="QA21" s="179"/>
      <c r="QB21" s="179"/>
      <c r="QC21" s="179"/>
      <c r="QD21" s="179"/>
      <c r="QE21" s="179"/>
      <c r="QF21" s="179"/>
      <c r="QG21" s="179"/>
      <c r="QH21" s="179"/>
    </row>
    <row r="22" spans="1:450" s="36" customFormat="1" ht="13.5" customHeight="1" x14ac:dyDescent="0.3">
      <c r="A22" s="122"/>
      <c r="B22" s="122"/>
      <c r="C22" s="42"/>
      <c r="D22" s="43"/>
      <c r="E22" s="122"/>
      <c r="F22" s="124"/>
      <c r="G22" s="122"/>
      <c r="H22" s="123"/>
      <c r="I22" s="40"/>
      <c r="K22" s="116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  <c r="GK22" s="179"/>
      <c r="GL22" s="179"/>
      <c r="GM22" s="179"/>
      <c r="GN22" s="179"/>
      <c r="GO22" s="179"/>
      <c r="GP22" s="179"/>
      <c r="GQ22" s="179"/>
      <c r="GR22" s="179"/>
      <c r="GS22" s="179"/>
      <c r="GT22" s="179"/>
      <c r="GU22" s="179"/>
      <c r="GV22" s="179"/>
      <c r="GW22" s="179"/>
      <c r="GX22" s="179"/>
      <c r="GY22" s="179"/>
      <c r="GZ22" s="179"/>
      <c r="HA22" s="179"/>
      <c r="HB22" s="179"/>
      <c r="HC22" s="179"/>
      <c r="HD22" s="179"/>
      <c r="HE22" s="179"/>
      <c r="HF22" s="179"/>
      <c r="HG22" s="179"/>
      <c r="HH22" s="179"/>
      <c r="HI22" s="179"/>
      <c r="HJ22" s="179"/>
      <c r="HK22" s="179"/>
      <c r="HL22" s="179"/>
      <c r="HM22" s="179"/>
      <c r="HN22" s="179"/>
      <c r="HO22" s="179"/>
      <c r="HP22" s="179"/>
      <c r="HQ22" s="179"/>
      <c r="HR22" s="179"/>
      <c r="HS22" s="179"/>
      <c r="HT22" s="179"/>
      <c r="HU22" s="179"/>
      <c r="HV22" s="179"/>
      <c r="HW22" s="179"/>
      <c r="HX22" s="179"/>
      <c r="HY22" s="179"/>
      <c r="HZ22" s="179"/>
      <c r="IA22" s="179"/>
      <c r="IB22" s="179"/>
      <c r="IC22" s="179"/>
      <c r="ID22" s="179"/>
      <c r="IE22" s="179"/>
      <c r="IF22" s="179"/>
      <c r="IG22" s="179"/>
      <c r="IH22" s="179"/>
      <c r="II22" s="179"/>
      <c r="IJ22" s="179"/>
      <c r="IK22" s="179"/>
      <c r="IL22" s="179"/>
      <c r="IM22" s="179"/>
      <c r="IN22" s="179"/>
      <c r="IO22" s="179"/>
      <c r="IP22" s="179"/>
      <c r="IQ22" s="179"/>
      <c r="IR22" s="179"/>
      <c r="IS22" s="179"/>
      <c r="IT22" s="179"/>
      <c r="IU22" s="179"/>
      <c r="IV22" s="179"/>
      <c r="IW22" s="179"/>
      <c r="IX22" s="179"/>
      <c r="IY22" s="179"/>
      <c r="IZ22" s="179"/>
      <c r="JA22" s="179"/>
      <c r="JB22" s="179"/>
      <c r="JC22" s="179"/>
      <c r="JD22" s="179"/>
      <c r="JE22" s="179"/>
      <c r="JF22" s="179"/>
      <c r="JG22" s="179"/>
      <c r="JH22" s="179"/>
      <c r="JI22" s="179"/>
      <c r="JJ22" s="179"/>
      <c r="JK22" s="179"/>
      <c r="JL22" s="179"/>
      <c r="JM22" s="179"/>
      <c r="JN22" s="179"/>
      <c r="JO22" s="179"/>
      <c r="JP22" s="179"/>
      <c r="JQ22" s="179"/>
      <c r="JR22" s="179"/>
      <c r="JS22" s="179"/>
      <c r="JT22" s="179"/>
      <c r="JU22" s="179"/>
      <c r="JV22" s="179"/>
      <c r="JW22" s="179"/>
      <c r="JX22" s="179"/>
      <c r="JY22" s="179"/>
      <c r="JZ22" s="179"/>
      <c r="KA22" s="179"/>
      <c r="KB22" s="179"/>
      <c r="KC22" s="179"/>
      <c r="KD22" s="179"/>
      <c r="KE22" s="179"/>
      <c r="KF22" s="179"/>
      <c r="KG22" s="179"/>
      <c r="KH22" s="179"/>
      <c r="KI22" s="179"/>
      <c r="KJ22" s="179"/>
      <c r="KK22" s="179"/>
      <c r="KL22" s="179"/>
      <c r="KM22" s="179"/>
      <c r="KN22" s="179"/>
      <c r="KO22" s="179"/>
      <c r="KP22" s="179"/>
      <c r="KQ22" s="179"/>
      <c r="KR22" s="179"/>
      <c r="KS22" s="179"/>
      <c r="KT22" s="179"/>
      <c r="KU22" s="179"/>
      <c r="KV22" s="179"/>
      <c r="KW22" s="179"/>
      <c r="KX22" s="179"/>
      <c r="KY22" s="179"/>
      <c r="KZ22" s="179"/>
      <c r="LA22" s="179"/>
      <c r="LB22" s="179"/>
      <c r="LC22" s="179"/>
      <c r="LD22" s="179"/>
      <c r="LE22" s="179"/>
      <c r="LF22" s="179"/>
      <c r="LG22" s="179"/>
      <c r="LH22" s="179"/>
      <c r="LI22" s="179"/>
      <c r="LJ22" s="179"/>
      <c r="LK22" s="179"/>
      <c r="LL22" s="179"/>
      <c r="LM22" s="179"/>
      <c r="LN22" s="179"/>
      <c r="LO22" s="179"/>
      <c r="LP22" s="179"/>
      <c r="LQ22" s="179"/>
      <c r="LR22" s="179"/>
      <c r="LS22" s="179"/>
      <c r="LT22" s="179"/>
      <c r="LU22" s="179"/>
      <c r="LV22" s="179"/>
      <c r="LW22" s="179"/>
      <c r="LX22" s="179"/>
      <c r="LY22" s="179"/>
      <c r="LZ22" s="179"/>
      <c r="MA22" s="179"/>
      <c r="MB22" s="179"/>
      <c r="MC22" s="179"/>
      <c r="MD22" s="179"/>
      <c r="ME22" s="179"/>
      <c r="MF22" s="179"/>
      <c r="MG22" s="179"/>
      <c r="MH22" s="179"/>
      <c r="MI22" s="179"/>
      <c r="MJ22" s="179"/>
      <c r="MK22" s="179"/>
      <c r="ML22" s="179"/>
      <c r="MM22" s="179"/>
      <c r="MN22" s="179"/>
      <c r="MO22" s="179"/>
      <c r="MP22" s="179"/>
      <c r="MQ22" s="179"/>
      <c r="MR22" s="179"/>
      <c r="MS22" s="179"/>
      <c r="MT22" s="179"/>
      <c r="MU22" s="179"/>
      <c r="MV22" s="179"/>
      <c r="MW22" s="179"/>
      <c r="MX22" s="179"/>
      <c r="MY22" s="179"/>
      <c r="MZ22" s="179"/>
      <c r="NA22" s="179"/>
      <c r="NB22" s="179"/>
      <c r="NC22" s="179"/>
      <c r="ND22" s="179"/>
      <c r="NE22" s="179"/>
      <c r="NF22" s="179"/>
      <c r="NG22" s="179"/>
      <c r="NH22" s="179"/>
      <c r="NI22" s="179"/>
      <c r="NJ22" s="179"/>
      <c r="NK22" s="179"/>
      <c r="NL22" s="179"/>
      <c r="NM22" s="179"/>
      <c r="NN22" s="179"/>
      <c r="NO22" s="179"/>
      <c r="NP22" s="179"/>
      <c r="NQ22" s="179"/>
      <c r="NR22" s="179"/>
      <c r="NS22" s="179"/>
      <c r="NT22" s="179"/>
      <c r="NU22" s="179"/>
      <c r="NV22" s="179"/>
      <c r="NW22" s="179"/>
      <c r="NX22" s="179"/>
      <c r="NY22" s="179"/>
      <c r="NZ22" s="179"/>
      <c r="OA22" s="179"/>
      <c r="OB22" s="179"/>
      <c r="OC22" s="179"/>
      <c r="OD22" s="179"/>
      <c r="OE22" s="179"/>
      <c r="OF22" s="179"/>
      <c r="OG22" s="179"/>
      <c r="OH22" s="179"/>
      <c r="OI22" s="179"/>
      <c r="OJ22" s="179"/>
      <c r="OK22" s="179"/>
      <c r="OL22" s="179"/>
      <c r="OM22" s="179"/>
      <c r="ON22" s="179"/>
      <c r="OO22" s="179"/>
      <c r="OP22" s="179"/>
      <c r="OQ22" s="179"/>
      <c r="OR22" s="179"/>
      <c r="OS22" s="179"/>
      <c r="OT22" s="179"/>
      <c r="OU22" s="179"/>
      <c r="OV22" s="179"/>
      <c r="OW22" s="179"/>
      <c r="OX22" s="179"/>
      <c r="OY22" s="179"/>
      <c r="OZ22" s="179"/>
      <c r="PA22" s="179"/>
      <c r="PB22" s="179"/>
      <c r="PC22" s="179"/>
      <c r="PD22" s="179"/>
      <c r="PE22" s="179"/>
      <c r="PF22" s="179"/>
      <c r="PG22" s="179"/>
      <c r="PH22" s="179"/>
      <c r="PI22" s="179"/>
      <c r="PJ22" s="179"/>
      <c r="PK22" s="179"/>
      <c r="PL22" s="179"/>
      <c r="PM22" s="179"/>
      <c r="PN22" s="179"/>
      <c r="PO22" s="179"/>
      <c r="PP22" s="179"/>
      <c r="PQ22" s="179"/>
      <c r="PR22" s="179"/>
      <c r="PS22" s="179"/>
      <c r="PT22" s="179"/>
      <c r="PU22" s="179"/>
      <c r="PV22" s="179"/>
      <c r="PW22" s="179"/>
      <c r="PX22" s="179"/>
      <c r="PY22" s="179"/>
      <c r="PZ22" s="179"/>
      <c r="QA22" s="179"/>
      <c r="QB22" s="179"/>
      <c r="QC22" s="179"/>
      <c r="QD22" s="179"/>
      <c r="QE22" s="179"/>
      <c r="QF22" s="179"/>
      <c r="QG22" s="179"/>
      <c r="QH22" s="179"/>
    </row>
    <row r="23" spans="1:450" s="36" customFormat="1" x14ac:dyDescent="0.25">
      <c r="A23" s="39" t="s">
        <v>106</v>
      </c>
      <c r="B23" s="39" t="s">
        <v>130</v>
      </c>
      <c r="C23" s="39" t="s">
        <v>147</v>
      </c>
      <c r="D23" s="45">
        <v>1121</v>
      </c>
      <c r="E23" s="43">
        <v>0.75</v>
      </c>
      <c r="F23" s="114">
        <f>D23*E23</f>
        <v>840.75</v>
      </c>
      <c r="G23" s="43">
        <v>0.25</v>
      </c>
      <c r="H23" s="44">
        <f>G23*D23</f>
        <v>280.25</v>
      </c>
      <c r="I23" s="40"/>
      <c r="J23" s="115">
        <f>F23*12</f>
        <v>10089</v>
      </c>
      <c r="K23" s="117">
        <f>J23</f>
        <v>10089</v>
      </c>
      <c r="L23" s="205">
        <f>K23</f>
        <v>10089</v>
      </c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  <c r="HZ23" s="179"/>
      <c r="IA23" s="179"/>
      <c r="IB23" s="179"/>
      <c r="IC23" s="179"/>
      <c r="ID23" s="179"/>
      <c r="IE23" s="179"/>
      <c r="IF23" s="179"/>
      <c r="IG23" s="179"/>
      <c r="IH23" s="179"/>
      <c r="II23" s="179"/>
      <c r="IJ23" s="179"/>
      <c r="IK23" s="179"/>
      <c r="IL23" s="179"/>
      <c r="IM23" s="179"/>
      <c r="IN23" s="179"/>
      <c r="IO23" s="179"/>
      <c r="IP23" s="179"/>
      <c r="IQ23" s="179"/>
      <c r="IR23" s="179"/>
      <c r="IS23" s="179"/>
      <c r="IT23" s="179"/>
      <c r="IU23" s="179"/>
      <c r="IV23" s="179"/>
      <c r="IW23" s="179"/>
      <c r="IX23" s="179"/>
      <c r="IY23" s="179"/>
      <c r="IZ23" s="179"/>
      <c r="JA23" s="179"/>
      <c r="JB23" s="179"/>
      <c r="JC23" s="179"/>
      <c r="JD23" s="179"/>
      <c r="JE23" s="179"/>
      <c r="JF23" s="179"/>
      <c r="JG23" s="179"/>
      <c r="JH23" s="179"/>
      <c r="JI23" s="179"/>
      <c r="JJ23" s="179"/>
      <c r="JK23" s="179"/>
      <c r="JL23" s="179"/>
      <c r="JM23" s="179"/>
      <c r="JN23" s="179"/>
      <c r="JO23" s="179"/>
      <c r="JP23" s="179"/>
      <c r="JQ23" s="179"/>
      <c r="JR23" s="179"/>
      <c r="JS23" s="179"/>
      <c r="JT23" s="179"/>
      <c r="JU23" s="179"/>
      <c r="JV23" s="179"/>
      <c r="JW23" s="179"/>
      <c r="JX23" s="179"/>
      <c r="JY23" s="179"/>
      <c r="JZ23" s="179"/>
      <c r="KA23" s="179"/>
      <c r="KB23" s="179"/>
      <c r="KC23" s="179"/>
      <c r="KD23" s="179"/>
      <c r="KE23" s="179"/>
      <c r="KF23" s="179"/>
      <c r="KG23" s="179"/>
      <c r="KH23" s="179"/>
      <c r="KI23" s="179"/>
      <c r="KJ23" s="179"/>
      <c r="KK23" s="179"/>
      <c r="KL23" s="179"/>
      <c r="KM23" s="179"/>
      <c r="KN23" s="179"/>
      <c r="KO23" s="179"/>
      <c r="KP23" s="179"/>
      <c r="KQ23" s="179"/>
      <c r="KR23" s="179"/>
      <c r="KS23" s="179"/>
      <c r="KT23" s="179"/>
      <c r="KU23" s="179"/>
      <c r="KV23" s="179"/>
      <c r="KW23" s="179"/>
      <c r="KX23" s="179"/>
      <c r="KY23" s="179"/>
      <c r="KZ23" s="179"/>
      <c r="LA23" s="179"/>
      <c r="LB23" s="179"/>
      <c r="LC23" s="179"/>
      <c r="LD23" s="179"/>
      <c r="LE23" s="179"/>
      <c r="LF23" s="179"/>
      <c r="LG23" s="179"/>
      <c r="LH23" s="179"/>
      <c r="LI23" s="179"/>
      <c r="LJ23" s="179"/>
      <c r="LK23" s="179"/>
      <c r="LL23" s="179"/>
      <c r="LM23" s="179"/>
      <c r="LN23" s="179"/>
      <c r="LO23" s="179"/>
      <c r="LP23" s="179"/>
      <c r="LQ23" s="179"/>
      <c r="LR23" s="179"/>
      <c r="LS23" s="179"/>
      <c r="LT23" s="179"/>
      <c r="LU23" s="179"/>
      <c r="LV23" s="179"/>
      <c r="LW23" s="179"/>
      <c r="LX23" s="179"/>
      <c r="LY23" s="179"/>
      <c r="LZ23" s="179"/>
      <c r="MA23" s="179"/>
      <c r="MB23" s="179"/>
      <c r="MC23" s="179"/>
      <c r="MD23" s="179"/>
      <c r="ME23" s="179"/>
      <c r="MF23" s="179"/>
      <c r="MG23" s="179"/>
      <c r="MH23" s="179"/>
      <c r="MI23" s="179"/>
      <c r="MJ23" s="179"/>
      <c r="MK23" s="179"/>
      <c r="ML23" s="179"/>
      <c r="MM23" s="179"/>
      <c r="MN23" s="179"/>
      <c r="MO23" s="179"/>
      <c r="MP23" s="179"/>
      <c r="MQ23" s="179"/>
      <c r="MR23" s="179"/>
      <c r="MS23" s="179"/>
      <c r="MT23" s="179"/>
      <c r="MU23" s="179"/>
      <c r="MV23" s="179"/>
      <c r="MW23" s="179"/>
      <c r="MX23" s="179"/>
      <c r="MY23" s="179"/>
      <c r="MZ23" s="179"/>
      <c r="NA23" s="179"/>
      <c r="NB23" s="179"/>
      <c r="NC23" s="179"/>
      <c r="ND23" s="179"/>
      <c r="NE23" s="179"/>
      <c r="NF23" s="179"/>
      <c r="NG23" s="179"/>
      <c r="NH23" s="179"/>
      <c r="NI23" s="179"/>
      <c r="NJ23" s="179"/>
      <c r="NK23" s="179"/>
      <c r="NL23" s="179"/>
      <c r="NM23" s="179"/>
      <c r="NN23" s="179"/>
      <c r="NO23" s="179"/>
      <c r="NP23" s="179"/>
      <c r="NQ23" s="179"/>
      <c r="NR23" s="179"/>
      <c r="NS23" s="179"/>
      <c r="NT23" s="179"/>
      <c r="NU23" s="179"/>
      <c r="NV23" s="179"/>
      <c r="NW23" s="179"/>
      <c r="NX23" s="179"/>
      <c r="NY23" s="179"/>
      <c r="NZ23" s="179"/>
      <c r="OA23" s="179"/>
      <c r="OB23" s="179"/>
      <c r="OC23" s="179"/>
      <c r="OD23" s="179"/>
      <c r="OE23" s="179"/>
      <c r="OF23" s="179"/>
      <c r="OG23" s="179"/>
      <c r="OH23" s="179"/>
      <c r="OI23" s="179"/>
      <c r="OJ23" s="179"/>
      <c r="OK23" s="179"/>
      <c r="OL23" s="179"/>
      <c r="OM23" s="179"/>
      <c r="ON23" s="179"/>
      <c r="OO23" s="179"/>
      <c r="OP23" s="179"/>
      <c r="OQ23" s="179"/>
      <c r="OR23" s="179"/>
      <c r="OS23" s="179"/>
      <c r="OT23" s="179"/>
      <c r="OU23" s="179"/>
      <c r="OV23" s="179"/>
      <c r="OW23" s="179"/>
      <c r="OX23" s="179"/>
      <c r="OY23" s="179"/>
      <c r="OZ23" s="179"/>
      <c r="PA23" s="179"/>
      <c r="PB23" s="179"/>
      <c r="PC23" s="179"/>
      <c r="PD23" s="179"/>
      <c r="PE23" s="179"/>
      <c r="PF23" s="179"/>
      <c r="PG23" s="179"/>
      <c r="PH23" s="179"/>
      <c r="PI23" s="179"/>
      <c r="PJ23" s="179"/>
      <c r="PK23" s="179"/>
      <c r="PL23" s="179"/>
      <c r="PM23" s="179"/>
      <c r="PN23" s="179"/>
      <c r="PO23" s="179"/>
      <c r="PP23" s="179"/>
      <c r="PQ23" s="179"/>
      <c r="PR23" s="179"/>
      <c r="PS23" s="179"/>
      <c r="PT23" s="179"/>
      <c r="PU23" s="179"/>
      <c r="PV23" s="179"/>
      <c r="PW23" s="179"/>
      <c r="PX23" s="179"/>
      <c r="PY23" s="179"/>
      <c r="PZ23" s="179"/>
      <c r="QA23" s="179"/>
      <c r="QB23" s="179"/>
      <c r="QC23" s="179"/>
      <c r="QD23" s="179"/>
      <c r="QE23" s="179"/>
      <c r="QF23" s="179"/>
      <c r="QG23" s="179"/>
      <c r="QH23" s="179"/>
    </row>
    <row r="24" spans="1:450" s="178" customFormat="1" x14ac:dyDescent="0.25">
      <c r="A24" s="172" t="s">
        <v>97</v>
      </c>
      <c r="B24" s="172" t="s">
        <v>146</v>
      </c>
      <c r="C24" s="172" t="s">
        <v>147</v>
      </c>
      <c r="D24" s="173">
        <v>2345</v>
      </c>
      <c r="E24" s="174">
        <v>0.75</v>
      </c>
      <c r="F24" s="173">
        <f>D24*E24</f>
        <v>1758.75</v>
      </c>
      <c r="G24" s="174">
        <v>0.25</v>
      </c>
      <c r="H24" s="173">
        <f>G24*D24</f>
        <v>586.25</v>
      </c>
      <c r="I24" s="175"/>
      <c r="J24" s="176">
        <f>F24*12</f>
        <v>21105</v>
      </c>
      <c r="K24" s="177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  <c r="HZ24" s="179"/>
      <c r="IA24" s="179"/>
      <c r="IB24" s="179"/>
      <c r="IC24" s="179"/>
      <c r="ID24" s="179"/>
      <c r="IE24" s="179"/>
      <c r="IF24" s="179"/>
      <c r="IG24" s="179"/>
      <c r="IH24" s="179"/>
      <c r="II24" s="179"/>
      <c r="IJ24" s="179"/>
      <c r="IK24" s="179"/>
      <c r="IL24" s="179"/>
      <c r="IM24" s="179"/>
      <c r="IN24" s="179"/>
      <c r="IO24" s="179"/>
      <c r="IP24" s="179"/>
      <c r="IQ24" s="179"/>
      <c r="IR24" s="179"/>
      <c r="IS24" s="179"/>
      <c r="IT24" s="179"/>
      <c r="IU24" s="179"/>
      <c r="IV24" s="179"/>
      <c r="IW24" s="179"/>
      <c r="IX24" s="179"/>
      <c r="IY24" s="179"/>
      <c r="IZ24" s="179"/>
      <c r="JA24" s="179"/>
      <c r="JB24" s="179"/>
      <c r="JC24" s="179"/>
      <c r="JD24" s="179"/>
      <c r="JE24" s="179"/>
      <c r="JF24" s="179"/>
      <c r="JG24" s="179"/>
      <c r="JH24" s="179"/>
      <c r="JI24" s="179"/>
      <c r="JJ24" s="179"/>
      <c r="JK24" s="179"/>
      <c r="JL24" s="179"/>
      <c r="JM24" s="179"/>
      <c r="JN24" s="179"/>
      <c r="JO24" s="179"/>
      <c r="JP24" s="179"/>
      <c r="JQ24" s="179"/>
      <c r="JR24" s="179"/>
      <c r="JS24" s="179"/>
      <c r="JT24" s="179"/>
      <c r="JU24" s="179"/>
      <c r="JV24" s="179"/>
      <c r="JW24" s="179"/>
      <c r="JX24" s="179"/>
      <c r="JY24" s="179"/>
      <c r="JZ24" s="179"/>
      <c r="KA24" s="179"/>
      <c r="KB24" s="179"/>
      <c r="KC24" s="179"/>
      <c r="KD24" s="179"/>
      <c r="KE24" s="179"/>
      <c r="KF24" s="179"/>
      <c r="KG24" s="179"/>
      <c r="KH24" s="179"/>
      <c r="KI24" s="179"/>
      <c r="KJ24" s="179"/>
      <c r="KK24" s="179"/>
      <c r="KL24" s="179"/>
      <c r="KM24" s="179"/>
      <c r="KN24" s="179"/>
      <c r="KO24" s="179"/>
      <c r="KP24" s="179"/>
      <c r="KQ24" s="179"/>
      <c r="KR24" s="179"/>
      <c r="KS24" s="179"/>
      <c r="KT24" s="179"/>
      <c r="KU24" s="179"/>
      <c r="KV24" s="179"/>
      <c r="KW24" s="179"/>
      <c r="KX24" s="179"/>
      <c r="KY24" s="179"/>
      <c r="KZ24" s="179"/>
      <c r="LA24" s="179"/>
      <c r="LB24" s="179"/>
      <c r="LC24" s="179"/>
      <c r="LD24" s="179"/>
      <c r="LE24" s="179"/>
      <c r="LF24" s="179"/>
      <c r="LG24" s="179"/>
      <c r="LH24" s="179"/>
      <c r="LI24" s="179"/>
      <c r="LJ24" s="179"/>
      <c r="LK24" s="179"/>
      <c r="LL24" s="179"/>
      <c r="LM24" s="179"/>
      <c r="LN24" s="179"/>
      <c r="LO24" s="179"/>
      <c r="LP24" s="179"/>
      <c r="LQ24" s="179"/>
      <c r="LR24" s="179"/>
      <c r="LS24" s="179"/>
      <c r="LT24" s="179"/>
      <c r="LU24" s="179"/>
      <c r="LV24" s="179"/>
      <c r="LW24" s="179"/>
      <c r="LX24" s="179"/>
      <c r="LY24" s="179"/>
      <c r="LZ24" s="179"/>
      <c r="MA24" s="179"/>
      <c r="MB24" s="179"/>
      <c r="MC24" s="179"/>
      <c r="MD24" s="179"/>
      <c r="ME24" s="179"/>
      <c r="MF24" s="179"/>
      <c r="MG24" s="179"/>
      <c r="MH24" s="179"/>
      <c r="MI24" s="179"/>
      <c r="MJ24" s="179"/>
      <c r="MK24" s="179"/>
      <c r="ML24" s="179"/>
      <c r="MM24" s="179"/>
      <c r="MN24" s="179"/>
      <c r="MO24" s="179"/>
      <c r="MP24" s="179"/>
      <c r="MQ24" s="179"/>
      <c r="MR24" s="179"/>
      <c r="MS24" s="179"/>
      <c r="MT24" s="179"/>
      <c r="MU24" s="179"/>
      <c r="MV24" s="179"/>
      <c r="MW24" s="179"/>
      <c r="MX24" s="179"/>
      <c r="MY24" s="179"/>
      <c r="MZ24" s="179"/>
      <c r="NA24" s="179"/>
      <c r="NB24" s="179"/>
      <c r="NC24" s="179"/>
      <c r="ND24" s="179"/>
      <c r="NE24" s="179"/>
      <c r="NF24" s="179"/>
      <c r="NG24" s="179"/>
      <c r="NH24" s="179"/>
      <c r="NI24" s="179"/>
      <c r="NJ24" s="179"/>
      <c r="NK24" s="179"/>
      <c r="NL24" s="179"/>
      <c r="NM24" s="179"/>
      <c r="NN24" s="179"/>
      <c r="NO24" s="179"/>
      <c r="NP24" s="179"/>
      <c r="NQ24" s="179"/>
      <c r="NR24" s="179"/>
      <c r="NS24" s="179"/>
      <c r="NT24" s="179"/>
      <c r="NU24" s="179"/>
      <c r="NV24" s="179"/>
      <c r="NW24" s="179"/>
      <c r="NX24" s="179"/>
      <c r="NY24" s="179"/>
      <c r="NZ24" s="179"/>
      <c r="OA24" s="179"/>
      <c r="OB24" s="179"/>
      <c r="OC24" s="179"/>
      <c r="OD24" s="179"/>
      <c r="OE24" s="179"/>
      <c r="OF24" s="179"/>
      <c r="OG24" s="179"/>
      <c r="OH24" s="179"/>
      <c r="OI24" s="179"/>
      <c r="OJ24" s="179"/>
      <c r="OK24" s="179"/>
      <c r="OL24" s="179"/>
      <c r="OM24" s="179"/>
      <c r="ON24" s="179"/>
      <c r="OO24" s="179"/>
      <c r="OP24" s="179"/>
      <c r="OQ24" s="179"/>
      <c r="OR24" s="179"/>
      <c r="OS24" s="179"/>
      <c r="OT24" s="179"/>
      <c r="OU24" s="179"/>
      <c r="OV24" s="179"/>
      <c r="OW24" s="179"/>
      <c r="OX24" s="179"/>
      <c r="OY24" s="179"/>
      <c r="OZ24" s="179"/>
      <c r="PA24" s="179"/>
      <c r="PB24" s="179"/>
      <c r="PC24" s="179"/>
      <c r="PD24" s="179"/>
      <c r="PE24" s="179"/>
      <c r="PF24" s="179"/>
      <c r="PG24" s="179"/>
      <c r="PH24" s="179"/>
      <c r="PI24" s="179"/>
      <c r="PJ24" s="179"/>
      <c r="PK24" s="179"/>
      <c r="PL24" s="179"/>
      <c r="PM24" s="179"/>
      <c r="PN24" s="179"/>
      <c r="PO24" s="179"/>
      <c r="PP24" s="179"/>
      <c r="PQ24" s="179"/>
      <c r="PR24" s="179"/>
      <c r="PS24" s="179"/>
      <c r="PT24" s="179"/>
      <c r="PU24" s="179"/>
      <c r="PV24" s="179"/>
      <c r="PW24" s="179"/>
      <c r="PX24" s="179"/>
      <c r="PY24" s="179"/>
      <c r="PZ24" s="179"/>
      <c r="QA24" s="179"/>
      <c r="QB24" s="179"/>
      <c r="QC24" s="179"/>
      <c r="QD24" s="179"/>
      <c r="QE24" s="179"/>
      <c r="QF24" s="179"/>
      <c r="QG24" s="179"/>
      <c r="QH24" s="179"/>
    </row>
    <row r="25" spans="1:450" s="178" customFormat="1" x14ac:dyDescent="0.25">
      <c r="A25" s="172"/>
      <c r="B25" s="172" t="s">
        <v>1713</v>
      </c>
      <c r="C25" s="172" t="s">
        <v>147</v>
      </c>
      <c r="D25" s="173"/>
      <c r="E25" s="174"/>
      <c r="F25" s="173"/>
      <c r="G25" s="174"/>
      <c r="H25" s="173"/>
      <c r="I25" s="175"/>
      <c r="J25" s="176"/>
      <c r="K25" s="177"/>
      <c r="L25" s="179"/>
      <c r="M25" s="470" t="s">
        <v>1092</v>
      </c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  <c r="IK25" s="179"/>
      <c r="IL25" s="179"/>
      <c r="IM25" s="179"/>
      <c r="IN25" s="179"/>
      <c r="IO25" s="179"/>
      <c r="IP25" s="179"/>
      <c r="IQ25" s="179"/>
      <c r="IR25" s="179"/>
      <c r="IS25" s="179"/>
      <c r="IT25" s="179"/>
      <c r="IU25" s="179"/>
      <c r="IV25" s="179"/>
      <c r="IW25" s="179"/>
      <c r="IX25" s="179"/>
      <c r="IY25" s="179"/>
      <c r="IZ25" s="179"/>
      <c r="JA25" s="179"/>
      <c r="JB25" s="179"/>
      <c r="JC25" s="179"/>
      <c r="JD25" s="179"/>
      <c r="JE25" s="179"/>
      <c r="JF25" s="179"/>
      <c r="JG25" s="179"/>
      <c r="JH25" s="179"/>
      <c r="JI25" s="179"/>
      <c r="JJ25" s="179"/>
      <c r="JK25" s="179"/>
      <c r="JL25" s="179"/>
      <c r="JM25" s="179"/>
      <c r="JN25" s="179"/>
      <c r="JO25" s="179"/>
      <c r="JP25" s="179"/>
      <c r="JQ25" s="179"/>
      <c r="JR25" s="179"/>
      <c r="JS25" s="179"/>
      <c r="JT25" s="179"/>
      <c r="JU25" s="179"/>
      <c r="JV25" s="179"/>
      <c r="JW25" s="179"/>
      <c r="JX25" s="179"/>
      <c r="JY25" s="179"/>
      <c r="JZ25" s="179"/>
      <c r="KA25" s="179"/>
      <c r="KB25" s="179"/>
      <c r="KC25" s="179"/>
      <c r="KD25" s="179"/>
      <c r="KE25" s="179"/>
      <c r="KF25" s="179"/>
      <c r="KG25" s="179"/>
      <c r="KH25" s="179"/>
      <c r="KI25" s="179"/>
      <c r="KJ25" s="179"/>
      <c r="KK25" s="179"/>
      <c r="KL25" s="179"/>
      <c r="KM25" s="179"/>
      <c r="KN25" s="179"/>
      <c r="KO25" s="179"/>
      <c r="KP25" s="179"/>
      <c r="KQ25" s="179"/>
      <c r="KR25" s="179"/>
      <c r="KS25" s="179"/>
      <c r="KT25" s="179"/>
      <c r="KU25" s="179"/>
      <c r="KV25" s="179"/>
      <c r="KW25" s="179"/>
      <c r="KX25" s="179"/>
      <c r="KY25" s="179"/>
      <c r="KZ25" s="179"/>
      <c r="LA25" s="179"/>
      <c r="LB25" s="179"/>
      <c r="LC25" s="179"/>
      <c r="LD25" s="179"/>
      <c r="LE25" s="179"/>
      <c r="LF25" s="179"/>
      <c r="LG25" s="179"/>
      <c r="LH25" s="179"/>
      <c r="LI25" s="179"/>
      <c r="LJ25" s="179"/>
      <c r="LK25" s="179"/>
      <c r="LL25" s="179"/>
      <c r="LM25" s="179"/>
      <c r="LN25" s="179"/>
      <c r="LO25" s="179"/>
      <c r="LP25" s="179"/>
      <c r="LQ25" s="179"/>
      <c r="LR25" s="179"/>
      <c r="LS25" s="179"/>
      <c r="LT25" s="179"/>
      <c r="LU25" s="179"/>
      <c r="LV25" s="179"/>
      <c r="LW25" s="179"/>
      <c r="LX25" s="179"/>
      <c r="LY25" s="179"/>
      <c r="LZ25" s="179"/>
      <c r="MA25" s="179"/>
      <c r="MB25" s="179"/>
      <c r="MC25" s="179"/>
      <c r="MD25" s="179"/>
      <c r="ME25" s="179"/>
      <c r="MF25" s="179"/>
      <c r="MG25" s="179"/>
      <c r="MH25" s="179"/>
      <c r="MI25" s="179"/>
      <c r="MJ25" s="179"/>
      <c r="MK25" s="179"/>
      <c r="ML25" s="179"/>
      <c r="MM25" s="179"/>
      <c r="MN25" s="179"/>
      <c r="MO25" s="179"/>
      <c r="MP25" s="179"/>
      <c r="MQ25" s="179"/>
      <c r="MR25" s="179"/>
      <c r="MS25" s="179"/>
      <c r="MT25" s="179"/>
      <c r="MU25" s="179"/>
      <c r="MV25" s="179"/>
      <c r="MW25" s="179"/>
      <c r="MX25" s="179"/>
      <c r="MY25" s="179"/>
      <c r="MZ25" s="179"/>
      <c r="NA25" s="179"/>
      <c r="NB25" s="179"/>
      <c r="NC25" s="179"/>
      <c r="ND25" s="179"/>
      <c r="NE25" s="179"/>
      <c r="NF25" s="179"/>
      <c r="NG25" s="179"/>
      <c r="NH25" s="179"/>
      <c r="NI25" s="179"/>
      <c r="NJ25" s="179"/>
      <c r="NK25" s="179"/>
      <c r="NL25" s="179"/>
      <c r="NM25" s="179"/>
      <c r="NN25" s="179"/>
      <c r="NO25" s="179"/>
      <c r="NP25" s="179"/>
      <c r="NQ25" s="179"/>
      <c r="NR25" s="179"/>
      <c r="NS25" s="179"/>
      <c r="NT25" s="179"/>
      <c r="NU25" s="179"/>
      <c r="NV25" s="179"/>
      <c r="NW25" s="179"/>
      <c r="NX25" s="179"/>
      <c r="NY25" s="179"/>
      <c r="NZ25" s="179"/>
      <c r="OA25" s="179"/>
      <c r="OB25" s="179"/>
      <c r="OC25" s="179"/>
      <c r="OD25" s="179"/>
      <c r="OE25" s="179"/>
      <c r="OF25" s="179"/>
      <c r="OG25" s="179"/>
      <c r="OH25" s="179"/>
      <c r="OI25" s="179"/>
      <c r="OJ25" s="179"/>
      <c r="OK25" s="179"/>
      <c r="OL25" s="179"/>
      <c r="OM25" s="179"/>
      <c r="ON25" s="179"/>
      <c r="OO25" s="179"/>
      <c r="OP25" s="179"/>
      <c r="OQ25" s="179"/>
      <c r="OR25" s="179"/>
      <c r="OS25" s="179"/>
      <c r="OT25" s="179"/>
      <c r="OU25" s="179"/>
      <c r="OV25" s="179"/>
      <c r="OW25" s="179"/>
      <c r="OX25" s="179"/>
      <c r="OY25" s="179"/>
      <c r="OZ25" s="179"/>
      <c r="PA25" s="179"/>
      <c r="PB25" s="179"/>
      <c r="PC25" s="179"/>
      <c r="PD25" s="179"/>
      <c r="PE25" s="179"/>
      <c r="PF25" s="179"/>
      <c r="PG25" s="179"/>
      <c r="PH25" s="179"/>
      <c r="PI25" s="179"/>
      <c r="PJ25" s="179"/>
      <c r="PK25" s="179"/>
      <c r="PL25" s="179"/>
      <c r="PM25" s="179"/>
      <c r="PN25" s="179"/>
      <c r="PO25" s="179"/>
      <c r="PP25" s="179"/>
      <c r="PQ25" s="179"/>
      <c r="PR25" s="179"/>
      <c r="PS25" s="179"/>
      <c r="PT25" s="179"/>
      <c r="PU25" s="179"/>
      <c r="PV25" s="179"/>
      <c r="PW25" s="179"/>
      <c r="PX25" s="179"/>
      <c r="PY25" s="179"/>
      <c r="PZ25" s="179"/>
      <c r="QA25" s="179"/>
      <c r="QB25" s="179"/>
      <c r="QC25" s="179"/>
      <c r="QD25" s="179"/>
      <c r="QE25" s="179"/>
      <c r="QF25" s="179"/>
      <c r="QG25" s="179"/>
      <c r="QH25" s="179"/>
    </row>
    <row r="26" spans="1:450" s="178" customFormat="1" x14ac:dyDescent="0.25">
      <c r="A26" s="172" t="s">
        <v>97</v>
      </c>
      <c r="B26" s="172" t="s">
        <v>148</v>
      </c>
      <c r="C26" s="172" t="s">
        <v>147</v>
      </c>
      <c r="D26" s="173">
        <v>2808</v>
      </c>
      <c r="E26" s="174">
        <v>0.75</v>
      </c>
      <c r="F26" s="173">
        <f>D26*E26</f>
        <v>2106</v>
      </c>
      <c r="G26" s="174">
        <v>0.25</v>
      </c>
      <c r="H26" s="173">
        <f>G26*D26</f>
        <v>702</v>
      </c>
      <c r="I26" s="175"/>
      <c r="J26" s="176">
        <f>F26*12</f>
        <v>25272</v>
      </c>
      <c r="K26" s="177">
        <f>SUM(J24:J26)</f>
        <v>46377</v>
      </c>
      <c r="L26" s="177">
        <f>K26</f>
        <v>46377</v>
      </c>
      <c r="M26" s="177">
        <f>L12+L21+L26</f>
        <v>164700</v>
      </c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  <c r="IK26" s="179"/>
      <c r="IL26" s="179"/>
      <c r="IM26" s="179"/>
      <c r="IN26" s="179"/>
      <c r="IO26" s="179"/>
      <c r="IP26" s="179"/>
      <c r="IQ26" s="179"/>
      <c r="IR26" s="179"/>
      <c r="IS26" s="179"/>
      <c r="IT26" s="179"/>
      <c r="IU26" s="179"/>
      <c r="IV26" s="179"/>
      <c r="IW26" s="179"/>
      <c r="IX26" s="179"/>
      <c r="IY26" s="179"/>
      <c r="IZ26" s="179"/>
      <c r="JA26" s="179"/>
      <c r="JB26" s="179"/>
      <c r="JC26" s="179"/>
      <c r="JD26" s="179"/>
      <c r="JE26" s="179"/>
      <c r="JF26" s="179"/>
      <c r="JG26" s="179"/>
      <c r="JH26" s="179"/>
      <c r="JI26" s="179"/>
      <c r="JJ26" s="179"/>
      <c r="JK26" s="179"/>
      <c r="JL26" s="179"/>
      <c r="JM26" s="179"/>
      <c r="JN26" s="179"/>
      <c r="JO26" s="179"/>
      <c r="JP26" s="179"/>
      <c r="JQ26" s="179"/>
      <c r="JR26" s="179"/>
      <c r="JS26" s="179"/>
      <c r="JT26" s="179"/>
      <c r="JU26" s="179"/>
      <c r="JV26" s="179"/>
      <c r="JW26" s="179"/>
      <c r="JX26" s="179"/>
      <c r="JY26" s="179"/>
      <c r="JZ26" s="179"/>
      <c r="KA26" s="179"/>
      <c r="KB26" s="179"/>
      <c r="KC26" s="179"/>
      <c r="KD26" s="179"/>
      <c r="KE26" s="179"/>
      <c r="KF26" s="179"/>
      <c r="KG26" s="179"/>
      <c r="KH26" s="179"/>
      <c r="KI26" s="179"/>
      <c r="KJ26" s="179"/>
      <c r="KK26" s="179"/>
      <c r="KL26" s="179"/>
      <c r="KM26" s="179"/>
      <c r="KN26" s="179"/>
      <c r="KO26" s="179"/>
      <c r="KP26" s="179"/>
      <c r="KQ26" s="179"/>
      <c r="KR26" s="179"/>
      <c r="KS26" s="179"/>
      <c r="KT26" s="179"/>
      <c r="KU26" s="179"/>
      <c r="KV26" s="179"/>
      <c r="KW26" s="179"/>
      <c r="KX26" s="179"/>
      <c r="KY26" s="179"/>
      <c r="KZ26" s="179"/>
      <c r="LA26" s="179"/>
      <c r="LB26" s="179"/>
      <c r="LC26" s="179"/>
      <c r="LD26" s="179"/>
      <c r="LE26" s="179"/>
      <c r="LF26" s="179"/>
      <c r="LG26" s="179"/>
      <c r="LH26" s="179"/>
      <c r="LI26" s="179"/>
      <c r="LJ26" s="179"/>
      <c r="LK26" s="179"/>
      <c r="LL26" s="179"/>
      <c r="LM26" s="179"/>
      <c r="LN26" s="179"/>
      <c r="LO26" s="179"/>
      <c r="LP26" s="179"/>
      <c r="LQ26" s="179"/>
      <c r="LR26" s="179"/>
      <c r="LS26" s="179"/>
      <c r="LT26" s="179"/>
      <c r="LU26" s="179"/>
      <c r="LV26" s="179"/>
      <c r="LW26" s="179"/>
      <c r="LX26" s="179"/>
      <c r="LY26" s="179"/>
      <c r="LZ26" s="179"/>
      <c r="MA26" s="179"/>
      <c r="MB26" s="179"/>
      <c r="MC26" s="179"/>
      <c r="MD26" s="179"/>
      <c r="ME26" s="179"/>
      <c r="MF26" s="179"/>
      <c r="MG26" s="179"/>
      <c r="MH26" s="179"/>
      <c r="MI26" s="179"/>
      <c r="MJ26" s="179"/>
      <c r="MK26" s="179"/>
      <c r="ML26" s="179"/>
      <c r="MM26" s="179"/>
      <c r="MN26" s="179"/>
      <c r="MO26" s="179"/>
      <c r="MP26" s="179"/>
      <c r="MQ26" s="179"/>
      <c r="MR26" s="179"/>
      <c r="MS26" s="179"/>
      <c r="MT26" s="179"/>
      <c r="MU26" s="179"/>
      <c r="MV26" s="179"/>
      <c r="MW26" s="179"/>
      <c r="MX26" s="179"/>
      <c r="MY26" s="179"/>
      <c r="MZ26" s="179"/>
      <c r="NA26" s="179"/>
      <c r="NB26" s="179"/>
      <c r="NC26" s="179"/>
      <c r="ND26" s="179"/>
      <c r="NE26" s="179"/>
      <c r="NF26" s="179"/>
      <c r="NG26" s="179"/>
      <c r="NH26" s="179"/>
      <c r="NI26" s="179"/>
      <c r="NJ26" s="179"/>
      <c r="NK26" s="179"/>
      <c r="NL26" s="179"/>
      <c r="NM26" s="179"/>
      <c r="NN26" s="179"/>
      <c r="NO26" s="179"/>
      <c r="NP26" s="179"/>
      <c r="NQ26" s="179"/>
      <c r="NR26" s="179"/>
      <c r="NS26" s="179"/>
      <c r="NT26" s="179"/>
      <c r="NU26" s="179"/>
      <c r="NV26" s="179"/>
      <c r="NW26" s="179"/>
      <c r="NX26" s="179"/>
      <c r="NY26" s="179"/>
      <c r="NZ26" s="179"/>
      <c r="OA26" s="179"/>
      <c r="OB26" s="179"/>
      <c r="OC26" s="179"/>
      <c r="OD26" s="179"/>
      <c r="OE26" s="179"/>
      <c r="OF26" s="179"/>
      <c r="OG26" s="179"/>
      <c r="OH26" s="179"/>
      <c r="OI26" s="179"/>
      <c r="OJ26" s="179"/>
      <c r="OK26" s="179"/>
      <c r="OL26" s="179"/>
      <c r="OM26" s="179"/>
      <c r="ON26" s="179"/>
      <c r="OO26" s="179"/>
      <c r="OP26" s="179"/>
      <c r="OQ26" s="179"/>
      <c r="OR26" s="179"/>
      <c r="OS26" s="179"/>
      <c r="OT26" s="179"/>
      <c r="OU26" s="179"/>
      <c r="OV26" s="179"/>
      <c r="OW26" s="179"/>
      <c r="OX26" s="179"/>
      <c r="OY26" s="179"/>
      <c r="OZ26" s="179"/>
      <c r="PA26" s="179"/>
      <c r="PB26" s="179"/>
      <c r="PC26" s="179"/>
      <c r="PD26" s="179"/>
      <c r="PE26" s="179"/>
      <c r="PF26" s="179"/>
      <c r="PG26" s="179"/>
      <c r="PH26" s="179"/>
      <c r="PI26" s="179"/>
      <c r="PJ26" s="179"/>
      <c r="PK26" s="179"/>
      <c r="PL26" s="179"/>
      <c r="PM26" s="179"/>
      <c r="PN26" s="179"/>
      <c r="PO26" s="179"/>
      <c r="PP26" s="179"/>
      <c r="PQ26" s="179"/>
      <c r="PR26" s="179"/>
      <c r="PS26" s="179"/>
      <c r="PT26" s="179"/>
      <c r="PU26" s="179"/>
      <c r="PV26" s="179"/>
      <c r="PW26" s="179"/>
      <c r="PX26" s="179"/>
      <c r="PY26" s="179"/>
      <c r="PZ26" s="179"/>
      <c r="QA26" s="179"/>
      <c r="QB26" s="179"/>
      <c r="QC26" s="179"/>
      <c r="QD26" s="179"/>
      <c r="QE26" s="179"/>
      <c r="QF26" s="179"/>
      <c r="QG26" s="179"/>
      <c r="QH26" s="179"/>
    </row>
    <row r="27" spans="1:450" s="36" customFormat="1" ht="13.5" customHeight="1" x14ac:dyDescent="0.3">
      <c r="A27" s="122"/>
      <c r="B27" s="122"/>
      <c r="C27" s="42"/>
      <c r="D27" s="43"/>
      <c r="E27" s="122"/>
      <c r="F27" s="124"/>
      <c r="G27" s="122"/>
      <c r="H27" s="123"/>
      <c r="I27" s="40"/>
      <c r="K27" s="116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  <c r="HZ27" s="179"/>
      <c r="IA27" s="179"/>
      <c r="IB27" s="179"/>
      <c r="IC27" s="179"/>
      <c r="ID27" s="179"/>
      <c r="IE27" s="179"/>
      <c r="IF27" s="179"/>
      <c r="IG27" s="179"/>
      <c r="IH27" s="179"/>
      <c r="II27" s="179"/>
      <c r="IJ27" s="179"/>
      <c r="IK27" s="179"/>
      <c r="IL27" s="179"/>
      <c r="IM27" s="179"/>
      <c r="IN27" s="179"/>
      <c r="IO27" s="179"/>
      <c r="IP27" s="179"/>
      <c r="IQ27" s="179"/>
      <c r="IR27" s="179"/>
      <c r="IS27" s="179"/>
      <c r="IT27" s="179"/>
      <c r="IU27" s="179"/>
      <c r="IV27" s="179"/>
      <c r="IW27" s="179"/>
      <c r="IX27" s="179"/>
      <c r="IY27" s="179"/>
      <c r="IZ27" s="179"/>
      <c r="JA27" s="179"/>
      <c r="JB27" s="179"/>
      <c r="JC27" s="179"/>
      <c r="JD27" s="179"/>
      <c r="JE27" s="179"/>
      <c r="JF27" s="179"/>
      <c r="JG27" s="179"/>
      <c r="JH27" s="179"/>
      <c r="JI27" s="179"/>
      <c r="JJ27" s="179"/>
      <c r="JK27" s="179"/>
      <c r="JL27" s="179"/>
      <c r="JM27" s="179"/>
      <c r="JN27" s="179"/>
      <c r="JO27" s="179"/>
      <c r="JP27" s="179"/>
      <c r="JQ27" s="179"/>
      <c r="JR27" s="179"/>
      <c r="JS27" s="179"/>
      <c r="JT27" s="179"/>
      <c r="JU27" s="179"/>
      <c r="JV27" s="179"/>
      <c r="JW27" s="179"/>
      <c r="JX27" s="179"/>
      <c r="JY27" s="179"/>
      <c r="JZ27" s="179"/>
      <c r="KA27" s="179"/>
      <c r="KB27" s="179"/>
      <c r="KC27" s="179"/>
      <c r="KD27" s="179"/>
      <c r="KE27" s="179"/>
      <c r="KF27" s="179"/>
      <c r="KG27" s="179"/>
      <c r="KH27" s="179"/>
      <c r="KI27" s="179"/>
      <c r="KJ27" s="179"/>
      <c r="KK27" s="179"/>
      <c r="KL27" s="179"/>
      <c r="KM27" s="179"/>
      <c r="KN27" s="179"/>
      <c r="KO27" s="179"/>
      <c r="KP27" s="179"/>
      <c r="KQ27" s="179"/>
      <c r="KR27" s="179"/>
      <c r="KS27" s="179"/>
      <c r="KT27" s="179"/>
      <c r="KU27" s="179"/>
      <c r="KV27" s="179"/>
      <c r="KW27" s="179"/>
      <c r="KX27" s="179"/>
      <c r="KY27" s="179"/>
      <c r="KZ27" s="179"/>
      <c r="LA27" s="179"/>
      <c r="LB27" s="179"/>
      <c r="LC27" s="179"/>
      <c r="LD27" s="179"/>
      <c r="LE27" s="179"/>
      <c r="LF27" s="179"/>
      <c r="LG27" s="179"/>
      <c r="LH27" s="179"/>
      <c r="LI27" s="179"/>
      <c r="LJ27" s="179"/>
      <c r="LK27" s="179"/>
      <c r="LL27" s="179"/>
      <c r="LM27" s="179"/>
      <c r="LN27" s="179"/>
      <c r="LO27" s="179"/>
      <c r="LP27" s="179"/>
      <c r="LQ27" s="179"/>
      <c r="LR27" s="179"/>
      <c r="LS27" s="179"/>
      <c r="LT27" s="179"/>
      <c r="LU27" s="179"/>
      <c r="LV27" s="179"/>
      <c r="LW27" s="179"/>
      <c r="LX27" s="179"/>
      <c r="LY27" s="179"/>
      <c r="LZ27" s="179"/>
      <c r="MA27" s="179"/>
      <c r="MB27" s="179"/>
      <c r="MC27" s="179"/>
      <c r="MD27" s="179"/>
      <c r="ME27" s="179"/>
      <c r="MF27" s="179"/>
      <c r="MG27" s="179"/>
      <c r="MH27" s="179"/>
      <c r="MI27" s="179"/>
      <c r="MJ27" s="179"/>
      <c r="MK27" s="179"/>
      <c r="ML27" s="179"/>
      <c r="MM27" s="179"/>
      <c r="MN27" s="179"/>
      <c r="MO27" s="179"/>
      <c r="MP27" s="179"/>
      <c r="MQ27" s="179"/>
      <c r="MR27" s="179"/>
      <c r="MS27" s="179"/>
      <c r="MT27" s="179"/>
      <c r="MU27" s="179"/>
      <c r="MV27" s="179"/>
      <c r="MW27" s="179"/>
      <c r="MX27" s="179"/>
      <c r="MY27" s="179"/>
      <c r="MZ27" s="179"/>
      <c r="NA27" s="179"/>
      <c r="NB27" s="179"/>
      <c r="NC27" s="179"/>
      <c r="ND27" s="179"/>
      <c r="NE27" s="179"/>
      <c r="NF27" s="179"/>
      <c r="NG27" s="179"/>
      <c r="NH27" s="179"/>
      <c r="NI27" s="179"/>
      <c r="NJ27" s="179"/>
      <c r="NK27" s="179"/>
      <c r="NL27" s="179"/>
      <c r="NM27" s="179"/>
      <c r="NN27" s="179"/>
      <c r="NO27" s="179"/>
      <c r="NP27" s="179"/>
      <c r="NQ27" s="179"/>
      <c r="NR27" s="179"/>
      <c r="NS27" s="179"/>
      <c r="NT27" s="179"/>
      <c r="NU27" s="179"/>
      <c r="NV27" s="179"/>
      <c r="NW27" s="179"/>
      <c r="NX27" s="179"/>
      <c r="NY27" s="179"/>
      <c r="NZ27" s="179"/>
      <c r="OA27" s="179"/>
      <c r="OB27" s="179"/>
      <c r="OC27" s="179"/>
      <c r="OD27" s="179"/>
      <c r="OE27" s="179"/>
      <c r="OF27" s="179"/>
      <c r="OG27" s="179"/>
      <c r="OH27" s="179"/>
      <c r="OI27" s="179"/>
      <c r="OJ27" s="179"/>
      <c r="OK27" s="179"/>
      <c r="OL27" s="179"/>
      <c r="OM27" s="179"/>
      <c r="ON27" s="179"/>
      <c r="OO27" s="179"/>
      <c r="OP27" s="179"/>
      <c r="OQ27" s="179"/>
      <c r="OR27" s="179"/>
      <c r="OS27" s="179"/>
      <c r="OT27" s="179"/>
      <c r="OU27" s="179"/>
      <c r="OV27" s="179"/>
      <c r="OW27" s="179"/>
      <c r="OX27" s="179"/>
      <c r="OY27" s="179"/>
      <c r="OZ27" s="179"/>
      <c r="PA27" s="179"/>
      <c r="PB27" s="179"/>
      <c r="PC27" s="179"/>
      <c r="PD27" s="179"/>
      <c r="PE27" s="179"/>
      <c r="PF27" s="179"/>
      <c r="PG27" s="179"/>
      <c r="PH27" s="179"/>
      <c r="PI27" s="179"/>
      <c r="PJ27" s="179"/>
      <c r="PK27" s="179"/>
      <c r="PL27" s="179"/>
      <c r="PM27" s="179"/>
      <c r="PN27" s="179"/>
      <c r="PO27" s="179"/>
      <c r="PP27" s="179"/>
      <c r="PQ27" s="179"/>
      <c r="PR27" s="179"/>
      <c r="PS27" s="179"/>
      <c r="PT27" s="179"/>
      <c r="PU27" s="179"/>
      <c r="PV27" s="179"/>
      <c r="PW27" s="179"/>
      <c r="PX27" s="179"/>
      <c r="PY27" s="179"/>
      <c r="PZ27" s="179"/>
      <c r="QA27" s="179"/>
      <c r="QB27" s="179"/>
      <c r="QC27" s="179"/>
      <c r="QD27" s="179"/>
      <c r="QE27" s="179"/>
      <c r="QF27" s="179"/>
      <c r="QG27" s="179"/>
      <c r="QH27" s="179"/>
    </row>
    <row r="28" spans="1:450" s="36" customFormat="1" x14ac:dyDescent="0.25">
      <c r="A28" s="39" t="s">
        <v>97</v>
      </c>
      <c r="B28" s="39" t="s">
        <v>122</v>
      </c>
      <c r="C28" s="39" t="s">
        <v>108</v>
      </c>
      <c r="D28" s="45">
        <v>2474</v>
      </c>
      <c r="E28" s="43">
        <v>0.75</v>
      </c>
      <c r="F28" s="114">
        <f>D28*E28</f>
        <v>1855.5</v>
      </c>
      <c r="G28" s="43">
        <v>0.25</v>
      </c>
      <c r="H28" s="44">
        <f>G28*D28</f>
        <v>618.5</v>
      </c>
      <c r="I28" s="40"/>
      <c r="J28" s="115">
        <f>F28*12</f>
        <v>22266</v>
      </c>
      <c r="K28" s="117">
        <f t="shared" ref="K28:L31" si="1">J28</f>
        <v>22266</v>
      </c>
      <c r="L28" s="205">
        <f t="shared" si="1"/>
        <v>22266</v>
      </c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  <c r="IK28" s="179"/>
      <c r="IL28" s="179"/>
      <c r="IM28" s="179"/>
      <c r="IN28" s="179"/>
      <c r="IO28" s="179"/>
      <c r="IP28" s="179"/>
      <c r="IQ28" s="179"/>
      <c r="IR28" s="179"/>
      <c r="IS28" s="179"/>
      <c r="IT28" s="179"/>
      <c r="IU28" s="179"/>
      <c r="IV28" s="179"/>
      <c r="IW28" s="179"/>
      <c r="IX28" s="179"/>
      <c r="IY28" s="179"/>
      <c r="IZ28" s="179"/>
      <c r="JA28" s="179"/>
      <c r="JB28" s="179"/>
      <c r="JC28" s="179"/>
      <c r="JD28" s="179"/>
      <c r="JE28" s="179"/>
      <c r="JF28" s="179"/>
      <c r="JG28" s="179"/>
      <c r="JH28" s="179"/>
      <c r="JI28" s="179"/>
      <c r="JJ28" s="179"/>
      <c r="JK28" s="179"/>
      <c r="JL28" s="179"/>
      <c r="JM28" s="179"/>
      <c r="JN28" s="179"/>
      <c r="JO28" s="179"/>
      <c r="JP28" s="179"/>
      <c r="JQ28" s="179"/>
      <c r="JR28" s="179"/>
      <c r="JS28" s="179"/>
      <c r="JT28" s="179"/>
      <c r="JU28" s="179"/>
      <c r="JV28" s="179"/>
      <c r="JW28" s="179"/>
      <c r="JX28" s="179"/>
      <c r="JY28" s="179"/>
      <c r="JZ28" s="179"/>
      <c r="KA28" s="179"/>
      <c r="KB28" s="179"/>
      <c r="KC28" s="179"/>
      <c r="KD28" s="179"/>
      <c r="KE28" s="179"/>
      <c r="KF28" s="179"/>
      <c r="KG28" s="179"/>
      <c r="KH28" s="179"/>
      <c r="KI28" s="179"/>
      <c r="KJ28" s="179"/>
      <c r="KK28" s="179"/>
      <c r="KL28" s="179"/>
      <c r="KM28" s="179"/>
      <c r="KN28" s="179"/>
      <c r="KO28" s="179"/>
      <c r="KP28" s="179"/>
      <c r="KQ28" s="179"/>
      <c r="KR28" s="179"/>
      <c r="KS28" s="179"/>
      <c r="KT28" s="179"/>
      <c r="KU28" s="179"/>
      <c r="KV28" s="179"/>
      <c r="KW28" s="179"/>
      <c r="KX28" s="179"/>
      <c r="KY28" s="179"/>
      <c r="KZ28" s="179"/>
      <c r="LA28" s="179"/>
      <c r="LB28" s="179"/>
      <c r="LC28" s="179"/>
      <c r="LD28" s="179"/>
      <c r="LE28" s="179"/>
      <c r="LF28" s="179"/>
      <c r="LG28" s="179"/>
      <c r="LH28" s="179"/>
      <c r="LI28" s="179"/>
      <c r="LJ28" s="179"/>
      <c r="LK28" s="179"/>
      <c r="LL28" s="179"/>
      <c r="LM28" s="179"/>
      <c r="LN28" s="179"/>
      <c r="LO28" s="179"/>
      <c r="LP28" s="179"/>
      <c r="LQ28" s="179"/>
      <c r="LR28" s="179"/>
      <c r="LS28" s="179"/>
      <c r="LT28" s="179"/>
      <c r="LU28" s="179"/>
      <c r="LV28" s="179"/>
      <c r="LW28" s="179"/>
      <c r="LX28" s="179"/>
      <c r="LY28" s="179"/>
      <c r="LZ28" s="179"/>
      <c r="MA28" s="179"/>
      <c r="MB28" s="179"/>
      <c r="MC28" s="179"/>
      <c r="MD28" s="179"/>
      <c r="ME28" s="179"/>
      <c r="MF28" s="179"/>
      <c r="MG28" s="179"/>
      <c r="MH28" s="179"/>
      <c r="MI28" s="179"/>
      <c r="MJ28" s="179"/>
      <c r="MK28" s="179"/>
      <c r="ML28" s="179"/>
      <c r="MM28" s="179"/>
      <c r="MN28" s="179"/>
      <c r="MO28" s="179"/>
      <c r="MP28" s="179"/>
      <c r="MQ28" s="179"/>
      <c r="MR28" s="179"/>
      <c r="MS28" s="179"/>
      <c r="MT28" s="179"/>
      <c r="MU28" s="179"/>
      <c r="MV28" s="179"/>
      <c r="MW28" s="179"/>
      <c r="MX28" s="179"/>
      <c r="MY28" s="179"/>
      <c r="MZ28" s="179"/>
      <c r="NA28" s="179"/>
      <c r="NB28" s="179"/>
      <c r="NC28" s="179"/>
      <c r="ND28" s="179"/>
      <c r="NE28" s="179"/>
      <c r="NF28" s="179"/>
      <c r="NG28" s="179"/>
      <c r="NH28" s="179"/>
      <c r="NI28" s="179"/>
      <c r="NJ28" s="179"/>
      <c r="NK28" s="179"/>
      <c r="NL28" s="179"/>
      <c r="NM28" s="179"/>
      <c r="NN28" s="179"/>
      <c r="NO28" s="179"/>
      <c r="NP28" s="179"/>
      <c r="NQ28" s="179"/>
      <c r="NR28" s="179"/>
      <c r="NS28" s="179"/>
      <c r="NT28" s="179"/>
      <c r="NU28" s="179"/>
      <c r="NV28" s="179"/>
      <c r="NW28" s="179"/>
      <c r="NX28" s="179"/>
      <c r="NY28" s="179"/>
      <c r="NZ28" s="179"/>
      <c r="OA28" s="179"/>
      <c r="OB28" s="179"/>
      <c r="OC28" s="179"/>
      <c r="OD28" s="179"/>
      <c r="OE28" s="179"/>
      <c r="OF28" s="179"/>
      <c r="OG28" s="179"/>
      <c r="OH28" s="179"/>
      <c r="OI28" s="179"/>
      <c r="OJ28" s="179"/>
      <c r="OK28" s="179"/>
      <c r="OL28" s="179"/>
      <c r="OM28" s="179"/>
      <c r="ON28" s="179"/>
      <c r="OO28" s="179"/>
      <c r="OP28" s="179"/>
      <c r="OQ28" s="179"/>
      <c r="OR28" s="179"/>
      <c r="OS28" s="179"/>
      <c r="OT28" s="179"/>
      <c r="OU28" s="179"/>
      <c r="OV28" s="179"/>
      <c r="OW28" s="179"/>
      <c r="OX28" s="179"/>
      <c r="OY28" s="179"/>
      <c r="OZ28" s="179"/>
      <c r="PA28" s="179"/>
      <c r="PB28" s="179"/>
      <c r="PC28" s="179"/>
      <c r="PD28" s="179"/>
      <c r="PE28" s="179"/>
      <c r="PF28" s="179"/>
      <c r="PG28" s="179"/>
      <c r="PH28" s="179"/>
      <c r="PI28" s="179"/>
      <c r="PJ28" s="179"/>
      <c r="PK28" s="179"/>
      <c r="PL28" s="179"/>
      <c r="PM28" s="179"/>
      <c r="PN28" s="179"/>
      <c r="PO28" s="179"/>
      <c r="PP28" s="179"/>
      <c r="PQ28" s="179"/>
      <c r="PR28" s="179"/>
      <c r="PS28" s="179"/>
      <c r="PT28" s="179"/>
      <c r="PU28" s="179"/>
      <c r="PV28" s="179"/>
      <c r="PW28" s="179"/>
      <c r="PX28" s="179"/>
      <c r="PY28" s="179"/>
      <c r="PZ28" s="179"/>
      <c r="QA28" s="179"/>
      <c r="QB28" s="179"/>
      <c r="QC28" s="179"/>
      <c r="QD28" s="179"/>
      <c r="QE28" s="179"/>
      <c r="QF28" s="179"/>
      <c r="QG28" s="179"/>
      <c r="QH28" s="179"/>
    </row>
    <row r="29" spans="1:450" s="36" customFormat="1" x14ac:dyDescent="0.25">
      <c r="A29" s="39" t="s">
        <v>110</v>
      </c>
      <c r="B29" s="39" t="s">
        <v>1714</v>
      </c>
      <c r="C29" s="39" t="s">
        <v>112</v>
      </c>
      <c r="D29" s="45">
        <v>2808</v>
      </c>
      <c r="E29" s="43">
        <v>0.75</v>
      </c>
      <c r="F29" s="114">
        <f>D29*E29</f>
        <v>2106</v>
      </c>
      <c r="G29" s="43">
        <v>0.25</v>
      </c>
      <c r="H29" s="44">
        <f>G29*D29</f>
        <v>702</v>
      </c>
      <c r="I29" s="40"/>
      <c r="J29" s="115">
        <f>F29*12</f>
        <v>25272</v>
      </c>
      <c r="K29" s="117">
        <f t="shared" si="1"/>
        <v>25272</v>
      </c>
      <c r="L29" s="205">
        <f t="shared" si="1"/>
        <v>25272</v>
      </c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  <c r="IN29" s="179"/>
      <c r="IO29" s="179"/>
      <c r="IP29" s="179"/>
      <c r="IQ29" s="179"/>
      <c r="IR29" s="179"/>
      <c r="IS29" s="179"/>
      <c r="IT29" s="179"/>
      <c r="IU29" s="179"/>
      <c r="IV29" s="179"/>
      <c r="IW29" s="179"/>
      <c r="IX29" s="179"/>
      <c r="IY29" s="179"/>
      <c r="IZ29" s="179"/>
      <c r="JA29" s="179"/>
      <c r="JB29" s="179"/>
      <c r="JC29" s="179"/>
      <c r="JD29" s="179"/>
      <c r="JE29" s="179"/>
      <c r="JF29" s="179"/>
      <c r="JG29" s="179"/>
      <c r="JH29" s="179"/>
      <c r="JI29" s="179"/>
      <c r="JJ29" s="179"/>
      <c r="JK29" s="179"/>
      <c r="JL29" s="179"/>
      <c r="JM29" s="179"/>
      <c r="JN29" s="179"/>
      <c r="JO29" s="179"/>
      <c r="JP29" s="179"/>
      <c r="JQ29" s="179"/>
      <c r="JR29" s="179"/>
      <c r="JS29" s="179"/>
      <c r="JT29" s="179"/>
      <c r="JU29" s="179"/>
      <c r="JV29" s="179"/>
      <c r="JW29" s="179"/>
      <c r="JX29" s="179"/>
      <c r="JY29" s="179"/>
      <c r="JZ29" s="179"/>
      <c r="KA29" s="179"/>
      <c r="KB29" s="179"/>
      <c r="KC29" s="179"/>
      <c r="KD29" s="179"/>
      <c r="KE29" s="179"/>
      <c r="KF29" s="179"/>
      <c r="KG29" s="179"/>
      <c r="KH29" s="179"/>
      <c r="KI29" s="179"/>
      <c r="KJ29" s="179"/>
      <c r="KK29" s="179"/>
      <c r="KL29" s="179"/>
      <c r="KM29" s="179"/>
      <c r="KN29" s="179"/>
      <c r="KO29" s="179"/>
      <c r="KP29" s="179"/>
      <c r="KQ29" s="179"/>
      <c r="KR29" s="179"/>
      <c r="KS29" s="179"/>
      <c r="KT29" s="179"/>
      <c r="KU29" s="179"/>
      <c r="KV29" s="179"/>
      <c r="KW29" s="179"/>
      <c r="KX29" s="179"/>
      <c r="KY29" s="179"/>
      <c r="KZ29" s="179"/>
      <c r="LA29" s="179"/>
      <c r="LB29" s="179"/>
      <c r="LC29" s="179"/>
      <c r="LD29" s="179"/>
      <c r="LE29" s="179"/>
      <c r="LF29" s="179"/>
      <c r="LG29" s="179"/>
      <c r="LH29" s="179"/>
      <c r="LI29" s="179"/>
      <c r="LJ29" s="179"/>
      <c r="LK29" s="179"/>
      <c r="LL29" s="179"/>
      <c r="LM29" s="179"/>
      <c r="LN29" s="179"/>
      <c r="LO29" s="179"/>
      <c r="LP29" s="179"/>
      <c r="LQ29" s="179"/>
      <c r="LR29" s="179"/>
      <c r="LS29" s="179"/>
      <c r="LT29" s="179"/>
      <c r="LU29" s="179"/>
      <c r="LV29" s="179"/>
      <c r="LW29" s="179"/>
      <c r="LX29" s="179"/>
      <c r="LY29" s="179"/>
      <c r="LZ29" s="179"/>
      <c r="MA29" s="179"/>
      <c r="MB29" s="179"/>
      <c r="MC29" s="179"/>
      <c r="MD29" s="179"/>
      <c r="ME29" s="179"/>
      <c r="MF29" s="179"/>
      <c r="MG29" s="179"/>
      <c r="MH29" s="179"/>
      <c r="MI29" s="179"/>
      <c r="MJ29" s="179"/>
      <c r="MK29" s="179"/>
      <c r="ML29" s="179"/>
      <c r="MM29" s="179"/>
      <c r="MN29" s="179"/>
      <c r="MO29" s="179"/>
      <c r="MP29" s="179"/>
      <c r="MQ29" s="179"/>
      <c r="MR29" s="179"/>
      <c r="MS29" s="179"/>
      <c r="MT29" s="179"/>
      <c r="MU29" s="179"/>
      <c r="MV29" s="179"/>
      <c r="MW29" s="179"/>
      <c r="MX29" s="179"/>
      <c r="MY29" s="179"/>
      <c r="MZ29" s="179"/>
      <c r="NA29" s="179"/>
      <c r="NB29" s="179"/>
      <c r="NC29" s="179"/>
      <c r="ND29" s="179"/>
      <c r="NE29" s="179"/>
      <c r="NF29" s="179"/>
      <c r="NG29" s="179"/>
      <c r="NH29" s="179"/>
      <c r="NI29" s="179"/>
      <c r="NJ29" s="179"/>
      <c r="NK29" s="179"/>
      <c r="NL29" s="179"/>
      <c r="NM29" s="179"/>
      <c r="NN29" s="179"/>
      <c r="NO29" s="179"/>
      <c r="NP29" s="179"/>
      <c r="NQ29" s="179"/>
      <c r="NR29" s="179"/>
      <c r="NS29" s="179"/>
      <c r="NT29" s="179"/>
      <c r="NU29" s="179"/>
      <c r="NV29" s="179"/>
      <c r="NW29" s="179"/>
      <c r="NX29" s="179"/>
      <c r="NY29" s="179"/>
      <c r="NZ29" s="179"/>
      <c r="OA29" s="179"/>
      <c r="OB29" s="179"/>
      <c r="OC29" s="179"/>
      <c r="OD29" s="179"/>
      <c r="OE29" s="179"/>
      <c r="OF29" s="179"/>
      <c r="OG29" s="179"/>
      <c r="OH29" s="179"/>
      <c r="OI29" s="179"/>
      <c r="OJ29" s="179"/>
      <c r="OK29" s="179"/>
      <c r="OL29" s="179"/>
      <c r="OM29" s="179"/>
      <c r="ON29" s="179"/>
      <c r="OO29" s="179"/>
      <c r="OP29" s="179"/>
      <c r="OQ29" s="179"/>
      <c r="OR29" s="179"/>
      <c r="OS29" s="179"/>
      <c r="OT29" s="179"/>
      <c r="OU29" s="179"/>
      <c r="OV29" s="179"/>
      <c r="OW29" s="179"/>
      <c r="OX29" s="179"/>
      <c r="OY29" s="179"/>
      <c r="OZ29" s="179"/>
      <c r="PA29" s="179"/>
      <c r="PB29" s="179"/>
      <c r="PC29" s="179"/>
      <c r="PD29" s="179"/>
      <c r="PE29" s="179"/>
      <c r="PF29" s="179"/>
      <c r="PG29" s="179"/>
      <c r="PH29" s="179"/>
      <c r="PI29" s="179"/>
      <c r="PJ29" s="179"/>
      <c r="PK29" s="179"/>
      <c r="PL29" s="179"/>
      <c r="PM29" s="179"/>
      <c r="PN29" s="179"/>
      <c r="PO29" s="179"/>
      <c r="PP29" s="179"/>
      <c r="PQ29" s="179"/>
      <c r="PR29" s="179"/>
      <c r="PS29" s="179"/>
      <c r="PT29" s="179"/>
      <c r="PU29" s="179"/>
      <c r="PV29" s="179"/>
      <c r="PW29" s="179"/>
      <c r="PX29" s="179"/>
      <c r="PY29" s="179"/>
      <c r="PZ29" s="179"/>
      <c r="QA29" s="179"/>
      <c r="QB29" s="179"/>
      <c r="QC29" s="179"/>
      <c r="QD29" s="179"/>
      <c r="QE29" s="179"/>
      <c r="QF29" s="179"/>
      <c r="QG29" s="179"/>
      <c r="QH29" s="179"/>
    </row>
    <row r="30" spans="1:450" s="36" customFormat="1" x14ac:dyDescent="0.25">
      <c r="A30" s="39" t="s">
        <v>110</v>
      </c>
      <c r="B30" s="39" t="s">
        <v>1715</v>
      </c>
      <c r="C30" s="39" t="s">
        <v>111</v>
      </c>
      <c r="D30" s="45"/>
      <c r="E30" s="43">
        <v>0.75</v>
      </c>
      <c r="F30" s="114">
        <f>D30*E30</f>
        <v>0</v>
      </c>
      <c r="G30" s="43">
        <v>0.25</v>
      </c>
      <c r="H30" s="44">
        <f>G30*D30</f>
        <v>0</v>
      </c>
      <c r="I30" s="40"/>
      <c r="J30" s="115">
        <f>F30*12</f>
        <v>0</v>
      </c>
      <c r="K30" s="117">
        <f t="shared" si="1"/>
        <v>0</v>
      </c>
      <c r="L30" s="205">
        <f t="shared" si="1"/>
        <v>0</v>
      </c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  <c r="IO30" s="179"/>
      <c r="IP30" s="179"/>
      <c r="IQ30" s="179"/>
      <c r="IR30" s="179"/>
      <c r="IS30" s="179"/>
      <c r="IT30" s="179"/>
      <c r="IU30" s="179"/>
      <c r="IV30" s="179"/>
      <c r="IW30" s="179"/>
      <c r="IX30" s="179"/>
      <c r="IY30" s="179"/>
      <c r="IZ30" s="179"/>
      <c r="JA30" s="179"/>
      <c r="JB30" s="179"/>
      <c r="JC30" s="179"/>
      <c r="JD30" s="179"/>
      <c r="JE30" s="179"/>
      <c r="JF30" s="179"/>
      <c r="JG30" s="179"/>
      <c r="JH30" s="179"/>
      <c r="JI30" s="179"/>
      <c r="JJ30" s="179"/>
      <c r="JK30" s="179"/>
      <c r="JL30" s="179"/>
      <c r="JM30" s="179"/>
      <c r="JN30" s="179"/>
      <c r="JO30" s="179"/>
      <c r="JP30" s="179"/>
      <c r="JQ30" s="179"/>
      <c r="JR30" s="179"/>
      <c r="JS30" s="179"/>
      <c r="JT30" s="179"/>
      <c r="JU30" s="179"/>
      <c r="JV30" s="179"/>
      <c r="JW30" s="179"/>
      <c r="JX30" s="179"/>
      <c r="JY30" s="179"/>
      <c r="JZ30" s="179"/>
      <c r="KA30" s="179"/>
      <c r="KB30" s="179"/>
      <c r="KC30" s="179"/>
      <c r="KD30" s="179"/>
      <c r="KE30" s="179"/>
      <c r="KF30" s="179"/>
      <c r="KG30" s="179"/>
      <c r="KH30" s="179"/>
      <c r="KI30" s="179"/>
      <c r="KJ30" s="179"/>
      <c r="KK30" s="179"/>
      <c r="KL30" s="179"/>
      <c r="KM30" s="179"/>
      <c r="KN30" s="179"/>
      <c r="KO30" s="179"/>
      <c r="KP30" s="179"/>
      <c r="KQ30" s="179"/>
      <c r="KR30" s="179"/>
      <c r="KS30" s="179"/>
      <c r="KT30" s="179"/>
      <c r="KU30" s="179"/>
      <c r="KV30" s="179"/>
      <c r="KW30" s="179"/>
      <c r="KX30" s="179"/>
      <c r="KY30" s="179"/>
      <c r="KZ30" s="179"/>
      <c r="LA30" s="179"/>
      <c r="LB30" s="179"/>
      <c r="LC30" s="179"/>
      <c r="LD30" s="179"/>
      <c r="LE30" s="179"/>
      <c r="LF30" s="179"/>
      <c r="LG30" s="179"/>
      <c r="LH30" s="179"/>
      <c r="LI30" s="179"/>
      <c r="LJ30" s="179"/>
      <c r="LK30" s="179"/>
      <c r="LL30" s="179"/>
      <c r="LM30" s="179"/>
      <c r="LN30" s="179"/>
      <c r="LO30" s="179"/>
      <c r="LP30" s="179"/>
      <c r="LQ30" s="179"/>
      <c r="LR30" s="179"/>
      <c r="LS30" s="179"/>
      <c r="LT30" s="179"/>
      <c r="LU30" s="179"/>
      <c r="LV30" s="179"/>
      <c r="LW30" s="179"/>
      <c r="LX30" s="179"/>
      <c r="LY30" s="179"/>
      <c r="LZ30" s="179"/>
      <c r="MA30" s="179"/>
      <c r="MB30" s="179"/>
      <c r="MC30" s="179"/>
      <c r="MD30" s="179"/>
      <c r="ME30" s="179"/>
      <c r="MF30" s="179"/>
      <c r="MG30" s="179"/>
      <c r="MH30" s="179"/>
      <c r="MI30" s="179"/>
      <c r="MJ30" s="179"/>
      <c r="MK30" s="179"/>
      <c r="ML30" s="179"/>
      <c r="MM30" s="179"/>
      <c r="MN30" s="179"/>
      <c r="MO30" s="179"/>
      <c r="MP30" s="179"/>
      <c r="MQ30" s="179"/>
      <c r="MR30" s="179"/>
      <c r="MS30" s="179"/>
      <c r="MT30" s="179"/>
      <c r="MU30" s="179"/>
      <c r="MV30" s="179"/>
      <c r="MW30" s="179"/>
      <c r="MX30" s="179"/>
      <c r="MY30" s="179"/>
      <c r="MZ30" s="179"/>
      <c r="NA30" s="179"/>
      <c r="NB30" s="179"/>
      <c r="NC30" s="179"/>
      <c r="ND30" s="179"/>
      <c r="NE30" s="179"/>
      <c r="NF30" s="179"/>
      <c r="NG30" s="179"/>
      <c r="NH30" s="179"/>
      <c r="NI30" s="179"/>
      <c r="NJ30" s="179"/>
      <c r="NK30" s="179"/>
      <c r="NL30" s="179"/>
      <c r="NM30" s="179"/>
      <c r="NN30" s="179"/>
      <c r="NO30" s="179"/>
      <c r="NP30" s="179"/>
      <c r="NQ30" s="179"/>
      <c r="NR30" s="179"/>
      <c r="NS30" s="179"/>
      <c r="NT30" s="179"/>
      <c r="NU30" s="179"/>
      <c r="NV30" s="179"/>
      <c r="NW30" s="179"/>
      <c r="NX30" s="179"/>
      <c r="NY30" s="179"/>
      <c r="NZ30" s="179"/>
      <c r="OA30" s="179"/>
      <c r="OB30" s="179"/>
      <c r="OC30" s="179"/>
      <c r="OD30" s="179"/>
      <c r="OE30" s="179"/>
      <c r="OF30" s="179"/>
      <c r="OG30" s="179"/>
      <c r="OH30" s="179"/>
      <c r="OI30" s="179"/>
      <c r="OJ30" s="179"/>
      <c r="OK30" s="179"/>
      <c r="OL30" s="179"/>
      <c r="OM30" s="179"/>
      <c r="ON30" s="179"/>
      <c r="OO30" s="179"/>
      <c r="OP30" s="179"/>
      <c r="OQ30" s="179"/>
      <c r="OR30" s="179"/>
      <c r="OS30" s="179"/>
      <c r="OT30" s="179"/>
      <c r="OU30" s="179"/>
      <c r="OV30" s="179"/>
      <c r="OW30" s="179"/>
      <c r="OX30" s="179"/>
      <c r="OY30" s="179"/>
      <c r="OZ30" s="179"/>
      <c r="PA30" s="179"/>
      <c r="PB30" s="179"/>
      <c r="PC30" s="179"/>
      <c r="PD30" s="179"/>
      <c r="PE30" s="179"/>
      <c r="PF30" s="179"/>
      <c r="PG30" s="179"/>
      <c r="PH30" s="179"/>
      <c r="PI30" s="179"/>
      <c r="PJ30" s="179"/>
      <c r="PK30" s="179"/>
      <c r="PL30" s="179"/>
      <c r="PM30" s="179"/>
      <c r="PN30" s="179"/>
      <c r="PO30" s="179"/>
      <c r="PP30" s="179"/>
      <c r="PQ30" s="179"/>
      <c r="PR30" s="179"/>
      <c r="PS30" s="179"/>
      <c r="PT30" s="179"/>
      <c r="PU30" s="179"/>
      <c r="PV30" s="179"/>
      <c r="PW30" s="179"/>
      <c r="PX30" s="179"/>
      <c r="PY30" s="179"/>
      <c r="PZ30" s="179"/>
      <c r="QA30" s="179"/>
      <c r="QB30" s="179"/>
      <c r="QC30" s="179"/>
      <c r="QD30" s="179"/>
      <c r="QE30" s="179"/>
      <c r="QF30" s="179"/>
      <c r="QG30" s="179"/>
      <c r="QH30" s="179"/>
    </row>
    <row r="31" spans="1:450" s="36" customFormat="1" x14ac:dyDescent="0.25">
      <c r="A31" s="39" t="s">
        <v>97</v>
      </c>
      <c r="B31" s="39" t="s">
        <v>126</v>
      </c>
      <c r="C31" s="39" t="s">
        <v>1089</v>
      </c>
      <c r="D31" s="45">
        <v>2808</v>
      </c>
      <c r="E31" s="43">
        <v>0.75</v>
      </c>
      <c r="F31" s="114">
        <f>D31*E31</f>
        <v>2106</v>
      </c>
      <c r="G31" s="43">
        <v>0.25</v>
      </c>
      <c r="H31" s="44">
        <f>G31*D31</f>
        <v>702</v>
      </c>
      <c r="I31" s="40"/>
      <c r="J31" s="115">
        <f>F31*12</f>
        <v>25272</v>
      </c>
      <c r="K31" s="117">
        <f t="shared" si="1"/>
        <v>25272</v>
      </c>
      <c r="L31" s="205">
        <f t="shared" si="1"/>
        <v>25272</v>
      </c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  <c r="IO31" s="179"/>
      <c r="IP31" s="179"/>
      <c r="IQ31" s="179"/>
      <c r="IR31" s="179"/>
      <c r="IS31" s="179"/>
      <c r="IT31" s="179"/>
      <c r="IU31" s="179"/>
      <c r="IV31" s="179"/>
      <c r="IW31" s="179"/>
      <c r="IX31" s="179"/>
      <c r="IY31" s="179"/>
      <c r="IZ31" s="179"/>
      <c r="JA31" s="179"/>
      <c r="JB31" s="179"/>
      <c r="JC31" s="179"/>
      <c r="JD31" s="179"/>
      <c r="JE31" s="179"/>
      <c r="JF31" s="179"/>
      <c r="JG31" s="179"/>
      <c r="JH31" s="179"/>
      <c r="JI31" s="179"/>
      <c r="JJ31" s="179"/>
      <c r="JK31" s="179"/>
      <c r="JL31" s="179"/>
      <c r="JM31" s="179"/>
      <c r="JN31" s="179"/>
      <c r="JO31" s="179"/>
      <c r="JP31" s="179"/>
      <c r="JQ31" s="179"/>
      <c r="JR31" s="179"/>
      <c r="JS31" s="179"/>
      <c r="JT31" s="179"/>
      <c r="JU31" s="179"/>
      <c r="JV31" s="179"/>
      <c r="JW31" s="179"/>
      <c r="JX31" s="179"/>
      <c r="JY31" s="179"/>
      <c r="JZ31" s="179"/>
      <c r="KA31" s="179"/>
      <c r="KB31" s="179"/>
      <c r="KC31" s="179"/>
      <c r="KD31" s="179"/>
      <c r="KE31" s="179"/>
      <c r="KF31" s="179"/>
      <c r="KG31" s="179"/>
      <c r="KH31" s="179"/>
      <c r="KI31" s="179"/>
      <c r="KJ31" s="179"/>
      <c r="KK31" s="179"/>
      <c r="KL31" s="179"/>
      <c r="KM31" s="179"/>
      <c r="KN31" s="179"/>
      <c r="KO31" s="179"/>
      <c r="KP31" s="179"/>
      <c r="KQ31" s="179"/>
      <c r="KR31" s="179"/>
      <c r="KS31" s="179"/>
      <c r="KT31" s="179"/>
      <c r="KU31" s="179"/>
      <c r="KV31" s="179"/>
      <c r="KW31" s="179"/>
      <c r="KX31" s="179"/>
      <c r="KY31" s="179"/>
      <c r="KZ31" s="179"/>
      <c r="LA31" s="179"/>
      <c r="LB31" s="179"/>
      <c r="LC31" s="179"/>
      <c r="LD31" s="179"/>
      <c r="LE31" s="179"/>
      <c r="LF31" s="179"/>
      <c r="LG31" s="179"/>
      <c r="LH31" s="179"/>
      <c r="LI31" s="179"/>
      <c r="LJ31" s="179"/>
      <c r="LK31" s="179"/>
      <c r="LL31" s="179"/>
      <c r="LM31" s="179"/>
      <c r="LN31" s="179"/>
      <c r="LO31" s="179"/>
      <c r="LP31" s="179"/>
      <c r="LQ31" s="179"/>
      <c r="LR31" s="179"/>
      <c r="LS31" s="179"/>
      <c r="LT31" s="179"/>
      <c r="LU31" s="179"/>
      <c r="LV31" s="179"/>
      <c r="LW31" s="179"/>
      <c r="LX31" s="179"/>
      <c r="LY31" s="179"/>
      <c r="LZ31" s="179"/>
      <c r="MA31" s="179"/>
      <c r="MB31" s="179"/>
      <c r="MC31" s="179"/>
      <c r="MD31" s="179"/>
      <c r="ME31" s="179"/>
      <c r="MF31" s="179"/>
      <c r="MG31" s="179"/>
      <c r="MH31" s="179"/>
      <c r="MI31" s="179"/>
      <c r="MJ31" s="179"/>
      <c r="MK31" s="179"/>
      <c r="ML31" s="179"/>
      <c r="MM31" s="179"/>
      <c r="MN31" s="179"/>
      <c r="MO31" s="179"/>
      <c r="MP31" s="179"/>
      <c r="MQ31" s="179"/>
      <c r="MR31" s="179"/>
      <c r="MS31" s="179"/>
      <c r="MT31" s="179"/>
      <c r="MU31" s="179"/>
      <c r="MV31" s="179"/>
      <c r="MW31" s="179"/>
      <c r="MX31" s="179"/>
      <c r="MY31" s="179"/>
      <c r="MZ31" s="179"/>
      <c r="NA31" s="179"/>
      <c r="NB31" s="179"/>
      <c r="NC31" s="179"/>
      <c r="ND31" s="179"/>
      <c r="NE31" s="179"/>
      <c r="NF31" s="179"/>
      <c r="NG31" s="179"/>
      <c r="NH31" s="179"/>
      <c r="NI31" s="179"/>
      <c r="NJ31" s="179"/>
      <c r="NK31" s="179"/>
      <c r="NL31" s="179"/>
      <c r="NM31" s="179"/>
      <c r="NN31" s="179"/>
      <c r="NO31" s="179"/>
      <c r="NP31" s="179"/>
      <c r="NQ31" s="179"/>
      <c r="NR31" s="179"/>
      <c r="NS31" s="179"/>
      <c r="NT31" s="179"/>
      <c r="NU31" s="179"/>
      <c r="NV31" s="179"/>
      <c r="NW31" s="179"/>
      <c r="NX31" s="179"/>
      <c r="NY31" s="179"/>
      <c r="NZ31" s="179"/>
      <c r="OA31" s="179"/>
      <c r="OB31" s="179"/>
      <c r="OC31" s="179"/>
      <c r="OD31" s="179"/>
      <c r="OE31" s="179"/>
      <c r="OF31" s="179"/>
      <c r="OG31" s="179"/>
      <c r="OH31" s="179"/>
      <c r="OI31" s="179"/>
      <c r="OJ31" s="179"/>
      <c r="OK31" s="179"/>
      <c r="OL31" s="179"/>
      <c r="OM31" s="179"/>
      <c r="ON31" s="179"/>
      <c r="OO31" s="179"/>
      <c r="OP31" s="179"/>
      <c r="OQ31" s="179"/>
      <c r="OR31" s="179"/>
      <c r="OS31" s="179"/>
      <c r="OT31" s="179"/>
      <c r="OU31" s="179"/>
      <c r="OV31" s="179"/>
      <c r="OW31" s="179"/>
      <c r="OX31" s="179"/>
      <c r="OY31" s="179"/>
      <c r="OZ31" s="179"/>
      <c r="PA31" s="179"/>
      <c r="PB31" s="179"/>
      <c r="PC31" s="179"/>
      <c r="PD31" s="179"/>
      <c r="PE31" s="179"/>
      <c r="PF31" s="179"/>
      <c r="PG31" s="179"/>
      <c r="PH31" s="179"/>
      <c r="PI31" s="179"/>
      <c r="PJ31" s="179"/>
      <c r="PK31" s="179"/>
      <c r="PL31" s="179"/>
      <c r="PM31" s="179"/>
      <c r="PN31" s="179"/>
      <c r="PO31" s="179"/>
      <c r="PP31" s="179"/>
      <c r="PQ31" s="179"/>
      <c r="PR31" s="179"/>
      <c r="PS31" s="179"/>
      <c r="PT31" s="179"/>
      <c r="PU31" s="179"/>
      <c r="PV31" s="179"/>
      <c r="PW31" s="179"/>
      <c r="PX31" s="179"/>
      <c r="PY31" s="179"/>
      <c r="PZ31" s="179"/>
      <c r="QA31" s="179"/>
      <c r="QB31" s="179"/>
      <c r="QC31" s="179"/>
      <c r="QD31" s="179"/>
      <c r="QE31" s="179"/>
      <c r="QF31" s="179"/>
      <c r="QG31" s="179"/>
      <c r="QH31" s="179"/>
    </row>
    <row r="32" spans="1:450" s="36" customFormat="1" ht="13.5" customHeight="1" x14ac:dyDescent="0.3">
      <c r="A32" s="122"/>
      <c r="B32" s="122"/>
      <c r="C32" s="42"/>
      <c r="D32" s="43"/>
      <c r="E32" s="122"/>
      <c r="F32" s="124"/>
      <c r="G32" s="122"/>
      <c r="H32" s="123"/>
      <c r="I32" s="40"/>
      <c r="K32" s="116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  <c r="IQ32" s="179"/>
      <c r="IR32" s="179"/>
      <c r="IS32" s="179"/>
      <c r="IT32" s="179"/>
      <c r="IU32" s="179"/>
      <c r="IV32" s="179"/>
      <c r="IW32" s="179"/>
      <c r="IX32" s="179"/>
      <c r="IY32" s="179"/>
      <c r="IZ32" s="179"/>
      <c r="JA32" s="179"/>
      <c r="JB32" s="179"/>
      <c r="JC32" s="179"/>
      <c r="JD32" s="179"/>
      <c r="JE32" s="179"/>
      <c r="JF32" s="179"/>
      <c r="JG32" s="179"/>
      <c r="JH32" s="179"/>
      <c r="JI32" s="179"/>
      <c r="JJ32" s="179"/>
      <c r="JK32" s="179"/>
      <c r="JL32" s="179"/>
      <c r="JM32" s="179"/>
      <c r="JN32" s="179"/>
      <c r="JO32" s="179"/>
      <c r="JP32" s="179"/>
      <c r="JQ32" s="179"/>
      <c r="JR32" s="179"/>
      <c r="JS32" s="179"/>
      <c r="JT32" s="179"/>
      <c r="JU32" s="179"/>
      <c r="JV32" s="179"/>
      <c r="JW32" s="179"/>
      <c r="JX32" s="179"/>
      <c r="JY32" s="179"/>
      <c r="JZ32" s="179"/>
      <c r="KA32" s="179"/>
      <c r="KB32" s="179"/>
      <c r="KC32" s="179"/>
      <c r="KD32" s="179"/>
      <c r="KE32" s="179"/>
      <c r="KF32" s="179"/>
      <c r="KG32" s="179"/>
      <c r="KH32" s="179"/>
      <c r="KI32" s="179"/>
      <c r="KJ32" s="179"/>
      <c r="KK32" s="179"/>
      <c r="KL32" s="179"/>
      <c r="KM32" s="179"/>
      <c r="KN32" s="179"/>
      <c r="KO32" s="179"/>
      <c r="KP32" s="179"/>
      <c r="KQ32" s="179"/>
      <c r="KR32" s="179"/>
      <c r="KS32" s="179"/>
      <c r="KT32" s="179"/>
      <c r="KU32" s="179"/>
      <c r="KV32" s="179"/>
      <c r="KW32" s="179"/>
      <c r="KX32" s="179"/>
      <c r="KY32" s="179"/>
      <c r="KZ32" s="179"/>
      <c r="LA32" s="179"/>
      <c r="LB32" s="179"/>
      <c r="LC32" s="179"/>
      <c r="LD32" s="179"/>
      <c r="LE32" s="179"/>
      <c r="LF32" s="179"/>
      <c r="LG32" s="179"/>
      <c r="LH32" s="179"/>
      <c r="LI32" s="179"/>
      <c r="LJ32" s="179"/>
      <c r="LK32" s="179"/>
      <c r="LL32" s="179"/>
      <c r="LM32" s="179"/>
      <c r="LN32" s="179"/>
      <c r="LO32" s="179"/>
      <c r="LP32" s="179"/>
      <c r="LQ32" s="179"/>
      <c r="LR32" s="179"/>
      <c r="LS32" s="179"/>
      <c r="LT32" s="179"/>
      <c r="LU32" s="179"/>
      <c r="LV32" s="179"/>
      <c r="LW32" s="179"/>
      <c r="LX32" s="179"/>
      <c r="LY32" s="179"/>
      <c r="LZ32" s="179"/>
      <c r="MA32" s="179"/>
      <c r="MB32" s="179"/>
      <c r="MC32" s="179"/>
      <c r="MD32" s="179"/>
      <c r="ME32" s="179"/>
      <c r="MF32" s="179"/>
      <c r="MG32" s="179"/>
      <c r="MH32" s="179"/>
      <c r="MI32" s="179"/>
      <c r="MJ32" s="179"/>
      <c r="MK32" s="179"/>
      <c r="ML32" s="179"/>
      <c r="MM32" s="179"/>
      <c r="MN32" s="179"/>
      <c r="MO32" s="179"/>
      <c r="MP32" s="179"/>
      <c r="MQ32" s="179"/>
      <c r="MR32" s="179"/>
      <c r="MS32" s="179"/>
      <c r="MT32" s="179"/>
      <c r="MU32" s="179"/>
      <c r="MV32" s="179"/>
      <c r="MW32" s="179"/>
      <c r="MX32" s="179"/>
      <c r="MY32" s="179"/>
      <c r="MZ32" s="179"/>
      <c r="NA32" s="179"/>
      <c r="NB32" s="179"/>
      <c r="NC32" s="179"/>
      <c r="ND32" s="179"/>
      <c r="NE32" s="179"/>
      <c r="NF32" s="179"/>
      <c r="NG32" s="179"/>
      <c r="NH32" s="179"/>
      <c r="NI32" s="179"/>
      <c r="NJ32" s="179"/>
      <c r="NK32" s="179"/>
      <c r="NL32" s="179"/>
      <c r="NM32" s="179"/>
      <c r="NN32" s="179"/>
      <c r="NO32" s="179"/>
      <c r="NP32" s="179"/>
      <c r="NQ32" s="179"/>
      <c r="NR32" s="179"/>
      <c r="NS32" s="179"/>
      <c r="NT32" s="179"/>
      <c r="NU32" s="179"/>
      <c r="NV32" s="179"/>
      <c r="NW32" s="179"/>
      <c r="NX32" s="179"/>
      <c r="NY32" s="179"/>
      <c r="NZ32" s="179"/>
      <c r="OA32" s="179"/>
      <c r="OB32" s="179"/>
      <c r="OC32" s="179"/>
      <c r="OD32" s="179"/>
      <c r="OE32" s="179"/>
      <c r="OF32" s="179"/>
      <c r="OG32" s="179"/>
      <c r="OH32" s="179"/>
      <c r="OI32" s="179"/>
      <c r="OJ32" s="179"/>
      <c r="OK32" s="179"/>
      <c r="OL32" s="179"/>
      <c r="OM32" s="179"/>
      <c r="ON32" s="179"/>
      <c r="OO32" s="179"/>
      <c r="OP32" s="179"/>
      <c r="OQ32" s="179"/>
      <c r="OR32" s="179"/>
      <c r="OS32" s="179"/>
      <c r="OT32" s="179"/>
      <c r="OU32" s="179"/>
      <c r="OV32" s="179"/>
      <c r="OW32" s="179"/>
      <c r="OX32" s="179"/>
      <c r="OY32" s="179"/>
      <c r="OZ32" s="179"/>
      <c r="PA32" s="179"/>
      <c r="PB32" s="179"/>
      <c r="PC32" s="179"/>
      <c r="PD32" s="179"/>
      <c r="PE32" s="179"/>
      <c r="PF32" s="179"/>
      <c r="PG32" s="179"/>
      <c r="PH32" s="179"/>
      <c r="PI32" s="179"/>
      <c r="PJ32" s="179"/>
      <c r="PK32" s="179"/>
      <c r="PL32" s="179"/>
      <c r="PM32" s="179"/>
      <c r="PN32" s="179"/>
      <c r="PO32" s="179"/>
      <c r="PP32" s="179"/>
      <c r="PQ32" s="179"/>
      <c r="PR32" s="179"/>
      <c r="PS32" s="179"/>
      <c r="PT32" s="179"/>
      <c r="PU32" s="179"/>
      <c r="PV32" s="179"/>
      <c r="PW32" s="179"/>
      <c r="PX32" s="179"/>
      <c r="PY32" s="179"/>
      <c r="PZ32" s="179"/>
      <c r="QA32" s="179"/>
      <c r="QB32" s="179"/>
      <c r="QC32" s="179"/>
      <c r="QD32" s="179"/>
      <c r="QE32" s="179"/>
      <c r="QF32" s="179"/>
      <c r="QG32" s="179"/>
      <c r="QH32" s="179"/>
    </row>
    <row r="33" spans="1:450" s="36" customFormat="1" x14ac:dyDescent="0.25">
      <c r="A33" s="39" t="s">
        <v>106</v>
      </c>
      <c r="B33" s="39" t="s">
        <v>127</v>
      </c>
      <c r="C33" s="39" t="s">
        <v>99</v>
      </c>
      <c r="D33" s="45">
        <v>1121</v>
      </c>
      <c r="E33" s="43">
        <v>0.75</v>
      </c>
      <c r="F33" s="114">
        <f>D33*E33</f>
        <v>840.75</v>
      </c>
      <c r="G33" s="43">
        <v>0.25</v>
      </c>
      <c r="H33" s="44">
        <f>G33*D33</f>
        <v>280.25</v>
      </c>
      <c r="I33" s="40"/>
      <c r="J33" s="115">
        <f>F33*12</f>
        <v>10089</v>
      </c>
      <c r="K33" s="117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  <c r="IQ33" s="179"/>
      <c r="IR33" s="179"/>
      <c r="IS33" s="179"/>
      <c r="IT33" s="179"/>
      <c r="IU33" s="179"/>
      <c r="IV33" s="179"/>
      <c r="IW33" s="179"/>
      <c r="IX33" s="179"/>
      <c r="IY33" s="179"/>
      <c r="IZ33" s="179"/>
      <c r="JA33" s="179"/>
      <c r="JB33" s="179"/>
      <c r="JC33" s="179"/>
      <c r="JD33" s="179"/>
      <c r="JE33" s="179"/>
      <c r="JF33" s="179"/>
      <c r="JG33" s="179"/>
      <c r="JH33" s="179"/>
      <c r="JI33" s="179"/>
      <c r="JJ33" s="179"/>
      <c r="JK33" s="179"/>
      <c r="JL33" s="179"/>
      <c r="JM33" s="179"/>
      <c r="JN33" s="179"/>
      <c r="JO33" s="179"/>
      <c r="JP33" s="179"/>
      <c r="JQ33" s="179"/>
      <c r="JR33" s="179"/>
      <c r="JS33" s="179"/>
      <c r="JT33" s="179"/>
      <c r="JU33" s="179"/>
      <c r="JV33" s="179"/>
      <c r="JW33" s="179"/>
      <c r="JX33" s="179"/>
      <c r="JY33" s="179"/>
      <c r="JZ33" s="179"/>
      <c r="KA33" s="179"/>
      <c r="KB33" s="179"/>
      <c r="KC33" s="179"/>
      <c r="KD33" s="179"/>
      <c r="KE33" s="179"/>
      <c r="KF33" s="179"/>
      <c r="KG33" s="179"/>
      <c r="KH33" s="179"/>
      <c r="KI33" s="179"/>
      <c r="KJ33" s="179"/>
      <c r="KK33" s="179"/>
      <c r="KL33" s="179"/>
      <c r="KM33" s="179"/>
      <c r="KN33" s="179"/>
      <c r="KO33" s="179"/>
      <c r="KP33" s="179"/>
      <c r="KQ33" s="179"/>
      <c r="KR33" s="179"/>
      <c r="KS33" s="179"/>
      <c r="KT33" s="179"/>
      <c r="KU33" s="179"/>
      <c r="KV33" s="179"/>
      <c r="KW33" s="179"/>
      <c r="KX33" s="179"/>
      <c r="KY33" s="179"/>
      <c r="KZ33" s="179"/>
      <c r="LA33" s="179"/>
      <c r="LB33" s="179"/>
      <c r="LC33" s="179"/>
      <c r="LD33" s="179"/>
      <c r="LE33" s="179"/>
      <c r="LF33" s="179"/>
      <c r="LG33" s="179"/>
      <c r="LH33" s="179"/>
      <c r="LI33" s="179"/>
      <c r="LJ33" s="179"/>
      <c r="LK33" s="179"/>
      <c r="LL33" s="179"/>
      <c r="LM33" s="179"/>
      <c r="LN33" s="179"/>
      <c r="LO33" s="179"/>
      <c r="LP33" s="179"/>
      <c r="LQ33" s="179"/>
      <c r="LR33" s="179"/>
      <c r="LS33" s="179"/>
      <c r="LT33" s="179"/>
      <c r="LU33" s="179"/>
      <c r="LV33" s="179"/>
      <c r="LW33" s="179"/>
      <c r="LX33" s="179"/>
      <c r="LY33" s="179"/>
      <c r="LZ33" s="179"/>
      <c r="MA33" s="179"/>
      <c r="MB33" s="179"/>
      <c r="MC33" s="179"/>
      <c r="MD33" s="179"/>
      <c r="ME33" s="179"/>
      <c r="MF33" s="179"/>
      <c r="MG33" s="179"/>
      <c r="MH33" s="179"/>
      <c r="MI33" s="179"/>
      <c r="MJ33" s="179"/>
      <c r="MK33" s="179"/>
      <c r="ML33" s="179"/>
      <c r="MM33" s="179"/>
      <c r="MN33" s="179"/>
      <c r="MO33" s="179"/>
      <c r="MP33" s="179"/>
      <c r="MQ33" s="179"/>
      <c r="MR33" s="179"/>
      <c r="MS33" s="179"/>
      <c r="MT33" s="179"/>
      <c r="MU33" s="179"/>
      <c r="MV33" s="179"/>
      <c r="MW33" s="179"/>
      <c r="MX33" s="179"/>
      <c r="MY33" s="179"/>
      <c r="MZ33" s="179"/>
      <c r="NA33" s="179"/>
      <c r="NB33" s="179"/>
      <c r="NC33" s="179"/>
      <c r="ND33" s="179"/>
      <c r="NE33" s="179"/>
      <c r="NF33" s="179"/>
      <c r="NG33" s="179"/>
      <c r="NH33" s="179"/>
      <c r="NI33" s="179"/>
      <c r="NJ33" s="179"/>
      <c r="NK33" s="179"/>
      <c r="NL33" s="179"/>
      <c r="NM33" s="179"/>
      <c r="NN33" s="179"/>
      <c r="NO33" s="179"/>
      <c r="NP33" s="179"/>
      <c r="NQ33" s="179"/>
      <c r="NR33" s="179"/>
      <c r="NS33" s="179"/>
      <c r="NT33" s="179"/>
      <c r="NU33" s="179"/>
      <c r="NV33" s="179"/>
      <c r="NW33" s="179"/>
      <c r="NX33" s="179"/>
      <c r="NY33" s="179"/>
      <c r="NZ33" s="179"/>
      <c r="OA33" s="179"/>
      <c r="OB33" s="179"/>
      <c r="OC33" s="179"/>
      <c r="OD33" s="179"/>
      <c r="OE33" s="179"/>
      <c r="OF33" s="179"/>
      <c r="OG33" s="179"/>
      <c r="OH33" s="179"/>
      <c r="OI33" s="179"/>
      <c r="OJ33" s="179"/>
      <c r="OK33" s="179"/>
      <c r="OL33" s="179"/>
      <c r="OM33" s="179"/>
      <c r="ON33" s="179"/>
      <c r="OO33" s="179"/>
      <c r="OP33" s="179"/>
      <c r="OQ33" s="179"/>
      <c r="OR33" s="179"/>
      <c r="OS33" s="179"/>
      <c r="OT33" s="179"/>
      <c r="OU33" s="179"/>
      <c r="OV33" s="179"/>
      <c r="OW33" s="179"/>
      <c r="OX33" s="179"/>
      <c r="OY33" s="179"/>
      <c r="OZ33" s="179"/>
      <c r="PA33" s="179"/>
      <c r="PB33" s="179"/>
      <c r="PC33" s="179"/>
      <c r="PD33" s="179"/>
      <c r="PE33" s="179"/>
      <c r="PF33" s="179"/>
      <c r="PG33" s="179"/>
      <c r="PH33" s="179"/>
      <c r="PI33" s="179"/>
      <c r="PJ33" s="179"/>
      <c r="PK33" s="179"/>
      <c r="PL33" s="179"/>
      <c r="PM33" s="179"/>
      <c r="PN33" s="179"/>
      <c r="PO33" s="179"/>
      <c r="PP33" s="179"/>
      <c r="PQ33" s="179"/>
      <c r="PR33" s="179"/>
      <c r="PS33" s="179"/>
      <c r="PT33" s="179"/>
      <c r="PU33" s="179"/>
      <c r="PV33" s="179"/>
      <c r="PW33" s="179"/>
      <c r="PX33" s="179"/>
      <c r="PY33" s="179"/>
      <c r="PZ33" s="179"/>
      <c r="QA33" s="179"/>
      <c r="QB33" s="179"/>
      <c r="QC33" s="179"/>
      <c r="QD33" s="179"/>
      <c r="QE33" s="179"/>
      <c r="QF33" s="179"/>
      <c r="QG33" s="179"/>
      <c r="QH33" s="179"/>
    </row>
    <row r="34" spans="1:450" s="36" customFormat="1" x14ac:dyDescent="0.25">
      <c r="A34" s="39" t="s">
        <v>97</v>
      </c>
      <c r="B34" s="39" t="s">
        <v>1734</v>
      </c>
      <c r="C34" s="39" t="s">
        <v>99</v>
      </c>
      <c r="D34" s="45"/>
      <c r="E34" s="43">
        <v>0.75</v>
      </c>
      <c r="F34" s="114">
        <f>D34*E34</f>
        <v>0</v>
      </c>
      <c r="G34" s="43">
        <v>0.25</v>
      </c>
      <c r="H34" s="44">
        <f>G34*D34</f>
        <v>0</v>
      </c>
      <c r="I34" s="40"/>
      <c r="J34" s="115">
        <f>F34*12</f>
        <v>0</v>
      </c>
      <c r="K34" s="117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  <c r="IQ34" s="179"/>
      <c r="IR34" s="179"/>
      <c r="IS34" s="179"/>
      <c r="IT34" s="179"/>
      <c r="IU34" s="179"/>
      <c r="IV34" s="179"/>
      <c r="IW34" s="179"/>
      <c r="IX34" s="179"/>
      <c r="IY34" s="179"/>
      <c r="IZ34" s="179"/>
      <c r="JA34" s="179"/>
      <c r="JB34" s="179"/>
      <c r="JC34" s="179"/>
      <c r="JD34" s="179"/>
      <c r="JE34" s="179"/>
      <c r="JF34" s="179"/>
      <c r="JG34" s="179"/>
      <c r="JH34" s="179"/>
      <c r="JI34" s="179"/>
      <c r="JJ34" s="179"/>
      <c r="JK34" s="179"/>
      <c r="JL34" s="179"/>
      <c r="JM34" s="179"/>
      <c r="JN34" s="179"/>
      <c r="JO34" s="179"/>
      <c r="JP34" s="179"/>
      <c r="JQ34" s="179"/>
      <c r="JR34" s="179"/>
      <c r="JS34" s="179"/>
      <c r="JT34" s="179"/>
      <c r="JU34" s="179"/>
      <c r="JV34" s="179"/>
      <c r="JW34" s="179"/>
      <c r="JX34" s="179"/>
      <c r="JY34" s="179"/>
      <c r="JZ34" s="179"/>
      <c r="KA34" s="179"/>
      <c r="KB34" s="179"/>
      <c r="KC34" s="179"/>
      <c r="KD34" s="179"/>
      <c r="KE34" s="179"/>
      <c r="KF34" s="179"/>
      <c r="KG34" s="179"/>
      <c r="KH34" s="179"/>
      <c r="KI34" s="179"/>
      <c r="KJ34" s="179"/>
      <c r="KK34" s="179"/>
      <c r="KL34" s="179"/>
      <c r="KM34" s="179"/>
      <c r="KN34" s="179"/>
      <c r="KO34" s="179"/>
      <c r="KP34" s="179"/>
      <c r="KQ34" s="179"/>
      <c r="KR34" s="179"/>
      <c r="KS34" s="179"/>
      <c r="KT34" s="179"/>
      <c r="KU34" s="179"/>
      <c r="KV34" s="179"/>
      <c r="KW34" s="179"/>
      <c r="KX34" s="179"/>
      <c r="KY34" s="179"/>
      <c r="KZ34" s="179"/>
      <c r="LA34" s="179"/>
      <c r="LB34" s="179"/>
      <c r="LC34" s="179"/>
      <c r="LD34" s="179"/>
      <c r="LE34" s="179"/>
      <c r="LF34" s="179"/>
      <c r="LG34" s="179"/>
      <c r="LH34" s="179"/>
      <c r="LI34" s="179"/>
      <c r="LJ34" s="179"/>
      <c r="LK34" s="179"/>
      <c r="LL34" s="179"/>
      <c r="LM34" s="179"/>
      <c r="LN34" s="179"/>
      <c r="LO34" s="179"/>
      <c r="LP34" s="179"/>
      <c r="LQ34" s="179"/>
      <c r="LR34" s="179"/>
      <c r="LS34" s="179"/>
      <c r="LT34" s="179"/>
      <c r="LU34" s="179"/>
      <c r="LV34" s="179"/>
      <c r="LW34" s="179"/>
      <c r="LX34" s="179"/>
      <c r="LY34" s="179"/>
      <c r="LZ34" s="179"/>
      <c r="MA34" s="179"/>
      <c r="MB34" s="179"/>
      <c r="MC34" s="179"/>
      <c r="MD34" s="179"/>
      <c r="ME34" s="179"/>
      <c r="MF34" s="179"/>
      <c r="MG34" s="179"/>
      <c r="MH34" s="179"/>
      <c r="MI34" s="179"/>
      <c r="MJ34" s="179"/>
      <c r="MK34" s="179"/>
      <c r="ML34" s="179"/>
      <c r="MM34" s="179"/>
      <c r="MN34" s="179"/>
      <c r="MO34" s="179"/>
      <c r="MP34" s="179"/>
      <c r="MQ34" s="179"/>
      <c r="MR34" s="179"/>
      <c r="MS34" s="179"/>
      <c r="MT34" s="179"/>
      <c r="MU34" s="179"/>
      <c r="MV34" s="179"/>
      <c r="MW34" s="179"/>
      <c r="MX34" s="179"/>
      <c r="MY34" s="179"/>
      <c r="MZ34" s="179"/>
      <c r="NA34" s="179"/>
      <c r="NB34" s="179"/>
      <c r="NC34" s="179"/>
      <c r="ND34" s="179"/>
      <c r="NE34" s="179"/>
      <c r="NF34" s="179"/>
      <c r="NG34" s="179"/>
      <c r="NH34" s="179"/>
      <c r="NI34" s="179"/>
      <c r="NJ34" s="179"/>
      <c r="NK34" s="179"/>
      <c r="NL34" s="179"/>
      <c r="NM34" s="179"/>
      <c r="NN34" s="179"/>
      <c r="NO34" s="179"/>
      <c r="NP34" s="179"/>
      <c r="NQ34" s="179"/>
      <c r="NR34" s="179"/>
      <c r="NS34" s="179"/>
      <c r="NT34" s="179"/>
      <c r="NU34" s="179"/>
      <c r="NV34" s="179"/>
      <c r="NW34" s="179"/>
      <c r="NX34" s="179"/>
      <c r="NY34" s="179"/>
      <c r="NZ34" s="179"/>
      <c r="OA34" s="179"/>
      <c r="OB34" s="179"/>
      <c r="OC34" s="179"/>
      <c r="OD34" s="179"/>
      <c r="OE34" s="179"/>
      <c r="OF34" s="179"/>
      <c r="OG34" s="179"/>
      <c r="OH34" s="179"/>
      <c r="OI34" s="179"/>
      <c r="OJ34" s="179"/>
      <c r="OK34" s="179"/>
      <c r="OL34" s="179"/>
      <c r="OM34" s="179"/>
      <c r="ON34" s="179"/>
      <c r="OO34" s="179"/>
      <c r="OP34" s="179"/>
      <c r="OQ34" s="179"/>
      <c r="OR34" s="179"/>
      <c r="OS34" s="179"/>
      <c r="OT34" s="179"/>
      <c r="OU34" s="179"/>
      <c r="OV34" s="179"/>
      <c r="OW34" s="179"/>
      <c r="OX34" s="179"/>
      <c r="OY34" s="179"/>
      <c r="OZ34" s="179"/>
      <c r="PA34" s="179"/>
      <c r="PB34" s="179"/>
      <c r="PC34" s="179"/>
      <c r="PD34" s="179"/>
      <c r="PE34" s="179"/>
      <c r="PF34" s="179"/>
      <c r="PG34" s="179"/>
      <c r="PH34" s="179"/>
      <c r="PI34" s="179"/>
      <c r="PJ34" s="179"/>
      <c r="PK34" s="179"/>
      <c r="PL34" s="179"/>
      <c r="PM34" s="179"/>
      <c r="PN34" s="179"/>
      <c r="PO34" s="179"/>
      <c r="PP34" s="179"/>
      <c r="PQ34" s="179"/>
      <c r="PR34" s="179"/>
      <c r="PS34" s="179"/>
      <c r="PT34" s="179"/>
      <c r="PU34" s="179"/>
      <c r="PV34" s="179"/>
      <c r="PW34" s="179"/>
      <c r="PX34" s="179"/>
      <c r="PY34" s="179"/>
      <c r="PZ34" s="179"/>
      <c r="QA34" s="179"/>
      <c r="QB34" s="179"/>
      <c r="QC34" s="179"/>
      <c r="QD34" s="179"/>
      <c r="QE34" s="179"/>
      <c r="QF34" s="179"/>
      <c r="QG34" s="179"/>
      <c r="QH34" s="179"/>
    </row>
    <row r="35" spans="1:450" s="36" customFormat="1" x14ac:dyDescent="0.25">
      <c r="A35" s="39" t="s">
        <v>1513</v>
      </c>
      <c r="B35" s="39" t="s">
        <v>1716</v>
      </c>
      <c r="C35" s="39" t="s">
        <v>99</v>
      </c>
      <c r="D35" s="45">
        <v>2808</v>
      </c>
      <c r="E35" s="43">
        <v>0.75</v>
      </c>
      <c r="F35" s="114">
        <f>D35*E35</f>
        <v>2106</v>
      </c>
      <c r="G35" s="43">
        <v>0.25</v>
      </c>
      <c r="H35" s="44">
        <f>G35*D35</f>
        <v>702</v>
      </c>
      <c r="I35" s="40"/>
      <c r="J35" s="115">
        <f>F35*12</f>
        <v>25272</v>
      </c>
      <c r="K35" s="117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  <c r="IQ35" s="179"/>
      <c r="IR35" s="179"/>
      <c r="IS35" s="179"/>
      <c r="IT35" s="179"/>
      <c r="IU35" s="179"/>
      <c r="IV35" s="179"/>
      <c r="IW35" s="179"/>
      <c r="IX35" s="179"/>
      <c r="IY35" s="179"/>
      <c r="IZ35" s="179"/>
      <c r="JA35" s="179"/>
      <c r="JB35" s="179"/>
      <c r="JC35" s="179"/>
      <c r="JD35" s="179"/>
      <c r="JE35" s="179"/>
      <c r="JF35" s="179"/>
      <c r="JG35" s="179"/>
      <c r="JH35" s="179"/>
      <c r="JI35" s="179"/>
      <c r="JJ35" s="179"/>
      <c r="JK35" s="179"/>
      <c r="JL35" s="179"/>
      <c r="JM35" s="179"/>
      <c r="JN35" s="179"/>
      <c r="JO35" s="179"/>
      <c r="JP35" s="179"/>
      <c r="JQ35" s="179"/>
      <c r="JR35" s="179"/>
      <c r="JS35" s="179"/>
      <c r="JT35" s="179"/>
      <c r="JU35" s="179"/>
      <c r="JV35" s="179"/>
      <c r="JW35" s="179"/>
      <c r="JX35" s="179"/>
      <c r="JY35" s="179"/>
      <c r="JZ35" s="179"/>
      <c r="KA35" s="179"/>
      <c r="KB35" s="179"/>
      <c r="KC35" s="179"/>
      <c r="KD35" s="179"/>
      <c r="KE35" s="179"/>
      <c r="KF35" s="179"/>
      <c r="KG35" s="179"/>
      <c r="KH35" s="179"/>
      <c r="KI35" s="179"/>
      <c r="KJ35" s="179"/>
      <c r="KK35" s="179"/>
      <c r="KL35" s="179"/>
      <c r="KM35" s="179"/>
      <c r="KN35" s="179"/>
      <c r="KO35" s="179"/>
      <c r="KP35" s="179"/>
      <c r="KQ35" s="179"/>
      <c r="KR35" s="179"/>
      <c r="KS35" s="179"/>
      <c r="KT35" s="179"/>
      <c r="KU35" s="179"/>
      <c r="KV35" s="179"/>
      <c r="KW35" s="179"/>
      <c r="KX35" s="179"/>
      <c r="KY35" s="179"/>
      <c r="KZ35" s="179"/>
      <c r="LA35" s="179"/>
      <c r="LB35" s="179"/>
      <c r="LC35" s="179"/>
      <c r="LD35" s="179"/>
      <c r="LE35" s="179"/>
      <c r="LF35" s="179"/>
      <c r="LG35" s="179"/>
      <c r="LH35" s="179"/>
      <c r="LI35" s="179"/>
      <c r="LJ35" s="179"/>
      <c r="LK35" s="179"/>
      <c r="LL35" s="179"/>
      <c r="LM35" s="179"/>
      <c r="LN35" s="179"/>
      <c r="LO35" s="179"/>
      <c r="LP35" s="179"/>
      <c r="LQ35" s="179"/>
      <c r="LR35" s="179"/>
      <c r="LS35" s="179"/>
      <c r="LT35" s="179"/>
      <c r="LU35" s="179"/>
      <c r="LV35" s="179"/>
      <c r="LW35" s="179"/>
      <c r="LX35" s="179"/>
      <c r="LY35" s="179"/>
      <c r="LZ35" s="179"/>
      <c r="MA35" s="179"/>
      <c r="MB35" s="179"/>
      <c r="MC35" s="179"/>
      <c r="MD35" s="179"/>
      <c r="ME35" s="179"/>
      <c r="MF35" s="179"/>
      <c r="MG35" s="179"/>
      <c r="MH35" s="179"/>
      <c r="MI35" s="179"/>
      <c r="MJ35" s="179"/>
      <c r="MK35" s="179"/>
      <c r="ML35" s="179"/>
      <c r="MM35" s="179"/>
      <c r="MN35" s="179"/>
      <c r="MO35" s="179"/>
      <c r="MP35" s="179"/>
      <c r="MQ35" s="179"/>
      <c r="MR35" s="179"/>
      <c r="MS35" s="179"/>
      <c r="MT35" s="179"/>
      <c r="MU35" s="179"/>
      <c r="MV35" s="179"/>
      <c r="MW35" s="179"/>
      <c r="MX35" s="179"/>
      <c r="MY35" s="179"/>
      <c r="MZ35" s="179"/>
      <c r="NA35" s="179"/>
      <c r="NB35" s="179"/>
      <c r="NC35" s="179"/>
      <c r="ND35" s="179"/>
      <c r="NE35" s="179"/>
      <c r="NF35" s="179"/>
      <c r="NG35" s="179"/>
      <c r="NH35" s="179"/>
      <c r="NI35" s="179"/>
      <c r="NJ35" s="179"/>
      <c r="NK35" s="179"/>
      <c r="NL35" s="179"/>
      <c r="NM35" s="179"/>
      <c r="NN35" s="179"/>
      <c r="NO35" s="179"/>
      <c r="NP35" s="179"/>
      <c r="NQ35" s="179"/>
      <c r="NR35" s="179"/>
      <c r="NS35" s="179"/>
      <c r="NT35" s="179"/>
      <c r="NU35" s="179"/>
      <c r="NV35" s="179"/>
      <c r="NW35" s="179"/>
      <c r="NX35" s="179"/>
      <c r="NY35" s="179"/>
      <c r="NZ35" s="179"/>
      <c r="OA35" s="179"/>
      <c r="OB35" s="179"/>
      <c r="OC35" s="179"/>
      <c r="OD35" s="179"/>
      <c r="OE35" s="179"/>
      <c r="OF35" s="179"/>
      <c r="OG35" s="179"/>
      <c r="OH35" s="179"/>
      <c r="OI35" s="179"/>
      <c r="OJ35" s="179"/>
      <c r="OK35" s="179"/>
      <c r="OL35" s="179"/>
      <c r="OM35" s="179"/>
      <c r="ON35" s="179"/>
      <c r="OO35" s="179"/>
      <c r="OP35" s="179"/>
      <c r="OQ35" s="179"/>
      <c r="OR35" s="179"/>
      <c r="OS35" s="179"/>
      <c r="OT35" s="179"/>
      <c r="OU35" s="179"/>
      <c r="OV35" s="179"/>
      <c r="OW35" s="179"/>
      <c r="OX35" s="179"/>
      <c r="OY35" s="179"/>
      <c r="OZ35" s="179"/>
      <c r="PA35" s="179"/>
      <c r="PB35" s="179"/>
      <c r="PC35" s="179"/>
      <c r="PD35" s="179"/>
      <c r="PE35" s="179"/>
      <c r="PF35" s="179"/>
      <c r="PG35" s="179"/>
      <c r="PH35" s="179"/>
      <c r="PI35" s="179"/>
      <c r="PJ35" s="179"/>
      <c r="PK35" s="179"/>
      <c r="PL35" s="179"/>
      <c r="PM35" s="179"/>
      <c r="PN35" s="179"/>
      <c r="PO35" s="179"/>
      <c r="PP35" s="179"/>
      <c r="PQ35" s="179"/>
      <c r="PR35" s="179"/>
      <c r="PS35" s="179"/>
      <c r="PT35" s="179"/>
      <c r="PU35" s="179"/>
      <c r="PV35" s="179"/>
      <c r="PW35" s="179"/>
      <c r="PX35" s="179"/>
      <c r="PY35" s="179"/>
      <c r="PZ35" s="179"/>
      <c r="QA35" s="179"/>
      <c r="QB35" s="179"/>
      <c r="QC35" s="179"/>
      <c r="QD35" s="179"/>
      <c r="QE35" s="179"/>
      <c r="QF35" s="179"/>
      <c r="QG35" s="179"/>
      <c r="QH35" s="179"/>
    </row>
    <row r="36" spans="1:450" s="36" customFormat="1" x14ac:dyDescent="0.25">
      <c r="A36" s="39" t="s">
        <v>97</v>
      </c>
      <c r="B36" s="39" t="s">
        <v>134</v>
      </c>
      <c r="C36" s="39" t="s">
        <v>99</v>
      </c>
      <c r="D36" s="45">
        <v>2808</v>
      </c>
      <c r="E36" s="43">
        <v>0.75</v>
      </c>
      <c r="F36" s="114">
        <f>D36*E36</f>
        <v>2106</v>
      </c>
      <c r="G36" s="43">
        <v>0.25</v>
      </c>
      <c r="H36" s="44">
        <f>G36*D36</f>
        <v>702</v>
      </c>
      <c r="I36" s="40"/>
      <c r="J36" s="115">
        <f>F36*12</f>
        <v>25272</v>
      </c>
      <c r="K36" s="117">
        <f>SUM(J33:J36)</f>
        <v>60633</v>
      </c>
      <c r="L36" s="205">
        <f>K36</f>
        <v>60633</v>
      </c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  <c r="IQ36" s="179"/>
      <c r="IR36" s="179"/>
      <c r="IS36" s="179"/>
      <c r="IT36" s="179"/>
      <c r="IU36" s="179"/>
      <c r="IV36" s="179"/>
      <c r="IW36" s="179"/>
      <c r="IX36" s="179"/>
      <c r="IY36" s="179"/>
      <c r="IZ36" s="179"/>
      <c r="JA36" s="179"/>
      <c r="JB36" s="179"/>
      <c r="JC36" s="179"/>
      <c r="JD36" s="179"/>
      <c r="JE36" s="179"/>
      <c r="JF36" s="179"/>
      <c r="JG36" s="179"/>
      <c r="JH36" s="179"/>
      <c r="JI36" s="179"/>
      <c r="JJ36" s="179"/>
      <c r="JK36" s="179"/>
      <c r="JL36" s="179"/>
      <c r="JM36" s="179"/>
      <c r="JN36" s="179"/>
      <c r="JO36" s="179"/>
      <c r="JP36" s="179"/>
      <c r="JQ36" s="179"/>
      <c r="JR36" s="179"/>
      <c r="JS36" s="179"/>
      <c r="JT36" s="179"/>
      <c r="JU36" s="179"/>
      <c r="JV36" s="179"/>
      <c r="JW36" s="179"/>
      <c r="JX36" s="179"/>
      <c r="JY36" s="179"/>
      <c r="JZ36" s="179"/>
      <c r="KA36" s="179"/>
      <c r="KB36" s="179"/>
      <c r="KC36" s="179"/>
      <c r="KD36" s="179"/>
      <c r="KE36" s="179"/>
      <c r="KF36" s="179"/>
      <c r="KG36" s="179"/>
      <c r="KH36" s="179"/>
      <c r="KI36" s="179"/>
      <c r="KJ36" s="179"/>
      <c r="KK36" s="179"/>
      <c r="KL36" s="179"/>
      <c r="KM36" s="179"/>
      <c r="KN36" s="179"/>
      <c r="KO36" s="179"/>
      <c r="KP36" s="179"/>
      <c r="KQ36" s="179"/>
      <c r="KR36" s="179"/>
      <c r="KS36" s="179"/>
      <c r="KT36" s="179"/>
      <c r="KU36" s="179"/>
      <c r="KV36" s="179"/>
      <c r="KW36" s="179"/>
      <c r="KX36" s="179"/>
      <c r="KY36" s="179"/>
      <c r="KZ36" s="179"/>
      <c r="LA36" s="179"/>
      <c r="LB36" s="179"/>
      <c r="LC36" s="179"/>
      <c r="LD36" s="179"/>
      <c r="LE36" s="179"/>
      <c r="LF36" s="179"/>
      <c r="LG36" s="179"/>
      <c r="LH36" s="179"/>
      <c r="LI36" s="179"/>
      <c r="LJ36" s="179"/>
      <c r="LK36" s="179"/>
      <c r="LL36" s="179"/>
      <c r="LM36" s="179"/>
      <c r="LN36" s="179"/>
      <c r="LO36" s="179"/>
      <c r="LP36" s="179"/>
      <c r="LQ36" s="179"/>
      <c r="LR36" s="179"/>
      <c r="LS36" s="179"/>
      <c r="LT36" s="179"/>
      <c r="LU36" s="179"/>
      <c r="LV36" s="179"/>
      <c r="LW36" s="179"/>
      <c r="LX36" s="179"/>
      <c r="LY36" s="179"/>
      <c r="LZ36" s="179"/>
      <c r="MA36" s="179"/>
      <c r="MB36" s="179"/>
      <c r="MC36" s="179"/>
      <c r="MD36" s="179"/>
      <c r="ME36" s="179"/>
      <c r="MF36" s="179"/>
      <c r="MG36" s="179"/>
      <c r="MH36" s="179"/>
      <c r="MI36" s="179"/>
      <c r="MJ36" s="179"/>
      <c r="MK36" s="179"/>
      <c r="ML36" s="179"/>
      <c r="MM36" s="179"/>
      <c r="MN36" s="179"/>
      <c r="MO36" s="179"/>
      <c r="MP36" s="179"/>
      <c r="MQ36" s="179"/>
      <c r="MR36" s="179"/>
      <c r="MS36" s="179"/>
      <c r="MT36" s="179"/>
      <c r="MU36" s="179"/>
      <c r="MV36" s="179"/>
      <c r="MW36" s="179"/>
      <c r="MX36" s="179"/>
      <c r="MY36" s="179"/>
      <c r="MZ36" s="179"/>
      <c r="NA36" s="179"/>
      <c r="NB36" s="179"/>
      <c r="NC36" s="179"/>
      <c r="ND36" s="179"/>
      <c r="NE36" s="179"/>
      <c r="NF36" s="179"/>
      <c r="NG36" s="179"/>
      <c r="NH36" s="179"/>
      <c r="NI36" s="179"/>
      <c r="NJ36" s="179"/>
      <c r="NK36" s="179"/>
      <c r="NL36" s="179"/>
      <c r="NM36" s="179"/>
      <c r="NN36" s="179"/>
      <c r="NO36" s="179"/>
      <c r="NP36" s="179"/>
      <c r="NQ36" s="179"/>
      <c r="NR36" s="179"/>
      <c r="NS36" s="179"/>
      <c r="NT36" s="179"/>
      <c r="NU36" s="179"/>
      <c r="NV36" s="179"/>
      <c r="NW36" s="179"/>
      <c r="NX36" s="179"/>
      <c r="NY36" s="179"/>
      <c r="NZ36" s="179"/>
      <c r="OA36" s="179"/>
      <c r="OB36" s="179"/>
      <c r="OC36" s="179"/>
      <c r="OD36" s="179"/>
      <c r="OE36" s="179"/>
      <c r="OF36" s="179"/>
      <c r="OG36" s="179"/>
      <c r="OH36" s="179"/>
      <c r="OI36" s="179"/>
      <c r="OJ36" s="179"/>
      <c r="OK36" s="179"/>
      <c r="OL36" s="179"/>
      <c r="OM36" s="179"/>
      <c r="ON36" s="179"/>
      <c r="OO36" s="179"/>
      <c r="OP36" s="179"/>
      <c r="OQ36" s="179"/>
      <c r="OR36" s="179"/>
      <c r="OS36" s="179"/>
      <c r="OT36" s="179"/>
      <c r="OU36" s="179"/>
      <c r="OV36" s="179"/>
      <c r="OW36" s="179"/>
      <c r="OX36" s="179"/>
      <c r="OY36" s="179"/>
      <c r="OZ36" s="179"/>
      <c r="PA36" s="179"/>
      <c r="PB36" s="179"/>
      <c r="PC36" s="179"/>
      <c r="PD36" s="179"/>
      <c r="PE36" s="179"/>
      <c r="PF36" s="179"/>
      <c r="PG36" s="179"/>
      <c r="PH36" s="179"/>
      <c r="PI36" s="179"/>
      <c r="PJ36" s="179"/>
      <c r="PK36" s="179"/>
      <c r="PL36" s="179"/>
      <c r="PM36" s="179"/>
      <c r="PN36" s="179"/>
      <c r="PO36" s="179"/>
      <c r="PP36" s="179"/>
      <c r="PQ36" s="179"/>
      <c r="PR36" s="179"/>
      <c r="PS36" s="179"/>
      <c r="PT36" s="179"/>
      <c r="PU36" s="179"/>
      <c r="PV36" s="179"/>
      <c r="PW36" s="179"/>
      <c r="PX36" s="179"/>
      <c r="PY36" s="179"/>
      <c r="PZ36" s="179"/>
      <c r="QA36" s="179"/>
      <c r="QB36" s="179"/>
      <c r="QC36" s="179"/>
      <c r="QD36" s="179"/>
      <c r="QE36" s="179"/>
      <c r="QF36" s="179"/>
      <c r="QG36" s="179"/>
      <c r="QH36" s="179"/>
    </row>
    <row r="37" spans="1:450" s="36" customFormat="1" ht="13.5" customHeight="1" x14ac:dyDescent="0.3">
      <c r="A37" s="122"/>
      <c r="B37" s="122"/>
      <c r="C37" s="42"/>
      <c r="D37" s="43"/>
      <c r="E37" s="122"/>
      <c r="F37" s="124"/>
      <c r="G37" s="122"/>
      <c r="H37" s="123"/>
      <c r="I37" s="40"/>
      <c r="K37" s="116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  <c r="IR37" s="179"/>
      <c r="IS37" s="179"/>
      <c r="IT37" s="179"/>
      <c r="IU37" s="179"/>
      <c r="IV37" s="179"/>
      <c r="IW37" s="179"/>
      <c r="IX37" s="179"/>
      <c r="IY37" s="179"/>
      <c r="IZ37" s="179"/>
      <c r="JA37" s="179"/>
      <c r="JB37" s="179"/>
      <c r="JC37" s="179"/>
      <c r="JD37" s="179"/>
      <c r="JE37" s="179"/>
      <c r="JF37" s="179"/>
      <c r="JG37" s="179"/>
      <c r="JH37" s="179"/>
      <c r="JI37" s="179"/>
      <c r="JJ37" s="179"/>
      <c r="JK37" s="179"/>
      <c r="JL37" s="179"/>
      <c r="JM37" s="179"/>
      <c r="JN37" s="179"/>
      <c r="JO37" s="179"/>
      <c r="JP37" s="179"/>
      <c r="JQ37" s="179"/>
      <c r="JR37" s="179"/>
      <c r="JS37" s="179"/>
      <c r="JT37" s="179"/>
      <c r="JU37" s="179"/>
      <c r="JV37" s="179"/>
      <c r="JW37" s="179"/>
      <c r="JX37" s="179"/>
      <c r="JY37" s="179"/>
      <c r="JZ37" s="179"/>
      <c r="KA37" s="179"/>
      <c r="KB37" s="179"/>
      <c r="KC37" s="179"/>
      <c r="KD37" s="179"/>
      <c r="KE37" s="179"/>
      <c r="KF37" s="179"/>
      <c r="KG37" s="179"/>
      <c r="KH37" s="179"/>
      <c r="KI37" s="179"/>
      <c r="KJ37" s="179"/>
      <c r="KK37" s="179"/>
      <c r="KL37" s="179"/>
      <c r="KM37" s="179"/>
      <c r="KN37" s="179"/>
      <c r="KO37" s="179"/>
      <c r="KP37" s="179"/>
      <c r="KQ37" s="179"/>
      <c r="KR37" s="179"/>
      <c r="KS37" s="179"/>
      <c r="KT37" s="179"/>
      <c r="KU37" s="179"/>
      <c r="KV37" s="179"/>
      <c r="KW37" s="179"/>
      <c r="KX37" s="179"/>
      <c r="KY37" s="179"/>
      <c r="KZ37" s="179"/>
      <c r="LA37" s="179"/>
      <c r="LB37" s="179"/>
      <c r="LC37" s="179"/>
      <c r="LD37" s="179"/>
      <c r="LE37" s="179"/>
      <c r="LF37" s="179"/>
      <c r="LG37" s="179"/>
      <c r="LH37" s="179"/>
      <c r="LI37" s="179"/>
      <c r="LJ37" s="179"/>
      <c r="LK37" s="179"/>
      <c r="LL37" s="179"/>
      <c r="LM37" s="179"/>
      <c r="LN37" s="179"/>
      <c r="LO37" s="179"/>
      <c r="LP37" s="179"/>
      <c r="LQ37" s="179"/>
      <c r="LR37" s="179"/>
      <c r="LS37" s="179"/>
      <c r="LT37" s="179"/>
      <c r="LU37" s="179"/>
      <c r="LV37" s="179"/>
      <c r="LW37" s="179"/>
      <c r="LX37" s="179"/>
      <c r="LY37" s="179"/>
      <c r="LZ37" s="179"/>
      <c r="MA37" s="179"/>
      <c r="MB37" s="179"/>
      <c r="MC37" s="179"/>
      <c r="MD37" s="179"/>
      <c r="ME37" s="179"/>
      <c r="MF37" s="179"/>
      <c r="MG37" s="179"/>
      <c r="MH37" s="179"/>
      <c r="MI37" s="179"/>
      <c r="MJ37" s="179"/>
      <c r="MK37" s="179"/>
      <c r="ML37" s="179"/>
      <c r="MM37" s="179"/>
      <c r="MN37" s="179"/>
      <c r="MO37" s="179"/>
      <c r="MP37" s="179"/>
      <c r="MQ37" s="179"/>
      <c r="MR37" s="179"/>
      <c r="MS37" s="179"/>
      <c r="MT37" s="179"/>
      <c r="MU37" s="179"/>
      <c r="MV37" s="179"/>
      <c r="MW37" s="179"/>
      <c r="MX37" s="179"/>
      <c r="MY37" s="179"/>
      <c r="MZ37" s="179"/>
      <c r="NA37" s="179"/>
      <c r="NB37" s="179"/>
      <c r="NC37" s="179"/>
      <c r="ND37" s="179"/>
      <c r="NE37" s="179"/>
      <c r="NF37" s="179"/>
      <c r="NG37" s="179"/>
      <c r="NH37" s="179"/>
      <c r="NI37" s="179"/>
      <c r="NJ37" s="179"/>
      <c r="NK37" s="179"/>
      <c r="NL37" s="179"/>
      <c r="NM37" s="179"/>
      <c r="NN37" s="179"/>
      <c r="NO37" s="179"/>
      <c r="NP37" s="179"/>
      <c r="NQ37" s="179"/>
      <c r="NR37" s="179"/>
      <c r="NS37" s="179"/>
      <c r="NT37" s="179"/>
      <c r="NU37" s="179"/>
      <c r="NV37" s="179"/>
      <c r="NW37" s="179"/>
      <c r="NX37" s="179"/>
      <c r="NY37" s="179"/>
      <c r="NZ37" s="179"/>
      <c r="OA37" s="179"/>
      <c r="OB37" s="179"/>
      <c r="OC37" s="179"/>
      <c r="OD37" s="179"/>
      <c r="OE37" s="179"/>
      <c r="OF37" s="179"/>
      <c r="OG37" s="179"/>
      <c r="OH37" s="179"/>
      <c r="OI37" s="179"/>
      <c r="OJ37" s="179"/>
      <c r="OK37" s="179"/>
      <c r="OL37" s="179"/>
      <c r="OM37" s="179"/>
      <c r="ON37" s="179"/>
      <c r="OO37" s="179"/>
      <c r="OP37" s="179"/>
      <c r="OQ37" s="179"/>
      <c r="OR37" s="179"/>
      <c r="OS37" s="179"/>
      <c r="OT37" s="179"/>
      <c r="OU37" s="179"/>
      <c r="OV37" s="179"/>
      <c r="OW37" s="179"/>
      <c r="OX37" s="179"/>
      <c r="OY37" s="179"/>
      <c r="OZ37" s="179"/>
      <c r="PA37" s="179"/>
      <c r="PB37" s="179"/>
      <c r="PC37" s="179"/>
      <c r="PD37" s="179"/>
      <c r="PE37" s="179"/>
      <c r="PF37" s="179"/>
      <c r="PG37" s="179"/>
      <c r="PH37" s="179"/>
      <c r="PI37" s="179"/>
      <c r="PJ37" s="179"/>
      <c r="PK37" s="179"/>
      <c r="PL37" s="179"/>
      <c r="PM37" s="179"/>
      <c r="PN37" s="179"/>
      <c r="PO37" s="179"/>
      <c r="PP37" s="179"/>
      <c r="PQ37" s="179"/>
      <c r="PR37" s="179"/>
      <c r="PS37" s="179"/>
      <c r="PT37" s="179"/>
      <c r="PU37" s="179"/>
      <c r="PV37" s="179"/>
      <c r="PW37" s="179"/>
      <c r="PX37" s="179"/>
      <c r="PY37" s="179"/>
      <c r="PZ37" s="179"/>
      <c r="QA37" s="179"/>
      <c r="QB37" s="179"/>
      <c r="QC37" s="179"/>
      <c r="QD37" s="179"/>
      <c r="QE37" s="179"/>
      <c r="QF37" s="179"/>
      <c r="QG37" s="179"/>
      <c r="QH37" s="179"/>
    </row>
    <row r="38" spans="1:450" s="36" customFormat="1" x14ac:dyDescent="0.25">
      <c r="A38" s="39" t="s">
        <v>106</v>
      </c>
      <c r="B38" s="39" t="s">
        <v>1717</v>
      </c>
      <c r="C38" s="39" t="s">
        <v>107</v>
      </c>
      <c r="D38" s="45">
        <v>2345</v>
      </c>
      <c r="E38" s="43">
        <v>0.75</v>
      </c>
      <c r="F38" s="114">
        <f>D38*E38</f>
        <v>1758.75</v>
      </c>
      <c r="G38" s="43">
        <v>0.25</v>
      </c>
      <c r="H38" s="44">
        <f>G38*D38</f>
        <v>586.25</v>
      </c>
      <c r="I38" s="40"/>
      <c r="J38" s="115">
        <f>F38*12</f>
        <v>21105</v>
      </c>
      <c r="K38" s="117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  <c r="IQ38" s="179"/>
      <c r="IR38" s="179"/>
      <c r="IS38" s="179"/>
      <c r="IT38" s="179"/>
      <c r="IU38" s="179"/>
      <c r="IV38" s="179"/>
      <c r="IW38" s="179"/>
      <c r="IX38" s="179"/>
      <c r="IY38" s="179"/>
      <c r="IZ38" s="179"/>
      <c r="JA38" s="179"/>
      <c r="JB38" s="179"/>
      <c r="JC38" s="179"/>
      <c r="JD38" s="179"/>
      <c r="JE38" s="179"/>
      <c r="JF38" s="179"/>
      <c r="JG38" s="179"/>
      <c r="JH38" s="179"/>
      <c r="JI38" s="179"/>
      <c r="JJ38" s="179"/>
      <c r="JK38" s="179"/>
      <c r="JL38" s="179"/>
      <c r="JM38" s="179"/>
      <c r="JN38" s="179"/>
      <c r="JO38" s="179"/>
      <c r="JP38" s="179"/>
      <c r="JQ38" s="179"/>
      <c r="JR38" s="179"/>
      <c r="JS38" s="179"/>
      <c r="JT38" s="179"/>
      <c r="JU38" s="179"/>
      <c r="JV38" s="179"/>
      <c r="JW38" s="179"/>
      <c r="JX38" s="179"/>
      <c r="JY38" s="179"/>
      <c r="JZ38" s="179"/>
      <c r="KA38" s="179"/>
      <c r="KB38" s="179"/>
      <c r="KC38" s="179"/>
      <c r="KD38" s="179"/>
      <c r="KE38" s="179"/>
      <c r="KF38" s="179"/>
      <c r="KG38" s="179"/>
      <c r="KH38" s="179"/>
      <c r="KI38" s="179"/>
      <c r="KJ38" s="179"/>
      <c r="KK38" s="179"/>
      <c r="KL38" s="179"/>
      <c r="KM38" s="179"/>
      <c r="KN38" s="179"/>
      <c r="KO38" s="179"/>
      <c r="KP38" s="179"/>
      <c r="KQ38" s="179"/>
      <c r="KR38" s="179"/>
      <c r="KS38" s="179"/>
      <c r="KT38" s="179"/>
      <c r="KU38" s="179"/>
      <c r="KV38" s="179"/>
      <c r="KW38" s="179"/>
      <c r="KX38" s="179"/>
      <c r="KY38" s="179"/>
      <c r="KZ38" s="179"/>
      <c r="LA38" s="179"/>
      <c r="LB38" s="179"/>
      <c r="LC38" s="179"/>
      <c r="LD38" s="179"/>
      <c r="LE38" s="179"/>
      <c r="LF38" s="179"/>
      <c r="LG38" s="179"/>
      <c r="LH38" s="179"/>
      <c r="LI38" s="179"/>
      <c r="LJ38" s="179"/>
      <c r="LK38" s="179"/>
      <c r="LL38" s="179"/>
      <c r="LM38" s="179"/>
      <c r="LN38" s="179"/>
      <c r="LO38" s="179"/>
      <c r="LP38" s="179"/>
      <c r="LQ38" s="179"/>
      <c r="LR38" s="179"/>
      <c r="LS38" s="179"/>
      <c r="LT38" s="179"/>
      <c r="LU38" s="179"/>
      <c r="LV38" s="179"/>
      <c r="LW38" s="179"/>
      <c r="LX38" s="179"/>
      <c r="LY38" s="179"/>
      <c r="LZ38" s="179"/>
      <c r="MA38" s="179"/>
      <c r="MB38" s="179"/>
      <c r="MC38" s="179"/>
      <c r="MD38" s="179"/>
      <c r="ME38" s="179"/>
      <c r="MF38" s="179"/>
      <c r="MG38" s="179"/>
      <c r="MH38" s="179"/>
      <c r="MI38" s="179"/>
      <c r="MJ38" s="179"/>
      <c r="MK38" s="179"/>
      <c r="ML38" s="179"/>
      <c r="MM38" s="179"/>
      <c r="MN38" s="179"/>
      <c r="MO38" s="179"/>
      <c r="MP38" s="179"/>
      <c r="MQ38" s="179"/>
      <c r="MR38" s="179"/>
      <c r="MS38" s="179"/>
      <c r="MT38" s="179"/>
      <c r="MU38" s="179"/>
      <c r="MV38" s="179"/>
      <c r="MW38" s="179"/>
      <c r="MX38" s="179"/>
      <c r="MY38" s="179"/>
      <c r="MZ38" s="179"/>
      <c r="NA38" s="179"/>
      <c r="NB38" s="179"/>
      <c r="NC38" s="179"/>
      <c r="ND38" s="179"/>
      <c r="NE38" s="179"/>
      <c r="NF38" s="179"/>
      <c r="NG38" s="179"/>
      <c r="NH38" s="179"/>
      <c r="NI38" s="179"/>
      <c r="NJ38" s="179"/>
      <c r="NK38" s="179"/>
      <c r="NL38" s="179"/>
      <c r="NM38" s="179"/>
      <c r="NN38" s="179"/>
      <c r="NO38" s="179"/>
      <c r="NP38" s="179"/>
      <c r="NQ38" s="179"/>
      <c r="NR38" s="179"/>
      <c r="NS38" s="179"/>
      <c r="NT38" s="179"/>
      <c r="NU38" s="179"/>
      <c r="NV38" s="179"/>
      <c r="NW38" s="179"/>
      <c r="NX38" s="179"/>
      <c r="NY38" s="179"/>
      <c r="NZ38" s="179"/>
      <c r="OA38" s="179"/>
      <c r="OB38" s="179"/>
      <c r="OC38" s="179"/>
      <c r="OD38" s="179"/>
      <c r="OE38" s="179"/>
      <c r="OF38" s="179"/>
      <c r="OG38" s="179"/>
      <c r="OH38" s="179"/>
      <c r="OI38" s="179"/>
      <c r="OJ38" s="179"/>
      <c r="OK38" s="179"/>
      <c r="OL38" s="179"/>
      <c r="OM38" s="179"/>
      <c r="ON38" s="179"/>
      <c r="OO38" s="179"/>
      <c r="OP38" s="179"/>
      <c r="OQ38" s="179"/>
      <c r="OR38" s="179"/>
      <c r="OS38" s="179"/>
      <c r="OT38" s="179"/>
      <c r="OU38" s="179"/>
      <c r="OV38" s="179"/>
      <c r="OW38" s="179"/>
      <c r="OX38" s="179"/>
      <c r="OY38" s="179"/>
      <c r="OZ38" s="179"/>
      <c r="PA38" s="179"/>
      <c r="PB38" s="179"/>
      <c r="PC38" s="179"/>
      <c r="PD38" s="179"/>
      <c r="PE38" s="179"/>
      <c r="PF38" s="179"/>
      <c r="PG38" s="179"/>
      <c r="PH38" s="179"/>
      <c r="PI38" s="179"/>
      <c r="PJ38" s="179"/>
      <c r="PK38" s="179"/>
      <c r="PL38" s="179"/>
      <c r="PM38" s="179"/>
      <c r="PN38" s="179"/>
      <c r="PO38" s="179"/>
      <c r="PP38" s="179"/>
      <c r="PQ38" s="179"/>
      <c r="PR38" s="179"/>
      <c r="PS38" s="179"/>
      <c r="PT38" s="179"/>
      <c r="PU38" s="179"/>
      <c r="PV38" s="179"/>
      <c r="PW38" s="179"/>
      <c r="PX38" s="179"/>
      <c r="PY38" s="179"/>
      <c r="PZ38" s="179"/>
      <c r="QA38" s="179"/>
      <c r="QB38" s="179"/>
      <c r="QC38" s="179"/>
      <c r="QD38" s="179"/>
      <c r="QE38" s="179"/>
      <c r="QF38" s="179"/>
      <c r="QG38" s="179"/>
      <c r="QH38" s="179"/>
    </row>
    <row r="39" spans="1:450" s="36" customFormat="1" x14ac:dyDescent="0.25">
      <c r="A39" s="39" t="s">
        <v>106</v>
      </c>
      <c r="B39" s="39" t="s">
        <v>1056</v>
      </c>
      <c r="C39" s="39" t="s">
        <v>107</v>
      </c>
      <c r="D39" s="45">
        <v>2808</v>
      </c>
      <c r="E39" s="43">
        <v>0.75</v>
      </c>
      <c r="F39" s="114">
        <f>D39*E39</f>
        <v>2106</v>
      </c>
      <c r="G39" s="43">
        <v>0.25</v>
      </c>
      <c r="H39" s="44">
        <f>G39*D39</f>
        <v>702</v>
      </c>
      <c r="I39" s="40"/>
      <c r="J39" s="115">
        <f>F39*12</f>
        <v>25272</v>
      </c>
      <c r="K39" s="117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  <c r="IQ39" s="179"/>
      <c r="IR39" s="179"/>
      <c r="IS39" s="179"/>
      <c r="IT39" s="179"/>
      <c r="IU39" s="179"/>
      <c r="IV39" s="179"/>
      <c r="IW39" s="179"/>
      <c r="IX39" s="179"/>
      <c r="IY39" s="179"/>
      <c r="IZ39" s="179"/>
      <c r="JA39" s="179"/>
      <c r="JB39" s="179"/>
      <c r="JC39" s="179"/>
      <c r="JD39" s="179"/>
      <c r="JE39" s="179"/>
      <c r="JF39" s="179"/>
      <c r="JG39" s="179"/>
      <c r="JH39" s="179"/>
      <c r="JI39" s="179"/>
      <c r="JJ39" s="179"/>
      <c r="JK39" s="179"/>
      <c r="JL39" s="179"/>
      <c r="JM39" s="179"/>
      <c r="JN39" s="179"/>
      <c r="JO39" s="179"/>
      <c r="JP39" s="179"/>
      <c r="JQ39" s="179"/>
      <c r="JR39" s="179"/>
      <c r="JS39" s="179"/>
      <c r="JT39" s="179"/>
      <c r="JU39" s="179"/>
      <c r="JV39" s="179"/>
      <c r="JW39" s="179"/>
      <c r="JX39" s="179"/>
      <c r="JY39" s="179"/>
      <c r="JZ39" s="179"/>
      <c r="KA39" s="179"/>
      <c r="KB39" s="179"/>
      <c r="KC39" s="179"/>
      <c r="KD39" s="179"/>
      <c r="KE39" s="179"/>
      <c r="KF39" s="179"/>
      <c r="KG39" s="179"/>
      <c r="KH39" s="179"/>
      <c r="KI39" s="179"/>
      <c r="KJ39" s="179"/>
      <c r="KK39" s="179"/>
      <c r="KL39" s="179"/>
      <c r="KM39" s="179"/>
      <c r="KN39" s="179"/>
      <c r="KO39" s="179"/>
      <c r="KP39" s="179"/>
      <c r="KQ39" s="179"/>
      <c r="KR39" s="179"/>
      <c r="KS39" s="179"/>
      <c r="KT39" s="179"/>
      <c r="KU39" s="179"/>
      <c r="KV39" s="179"/>
      <c r="KW39" s="179"/>
      <c r="KX39" s="179"/>
      <c r="KY39" s="179"/>
      <c r="KZ39" s="179"/>
      <c r="LA39" s="179"/>
      <c r="LB39" s="179"/>
      <c r="LC39" s="179"/>
      <c r="LD39" s="179"/>
      <c r="LE39" s="179"/>
      <c r="LF39" s="179"/>
      <c r="LG39" s="179"/>
      <c r="LH39" s="179"/>
      <c r="LI39" s="179"/>
      <c r="LJ39" s="179"/>
      <c r="LK39" s="179"/>
      <c r="LL39" s="179"/>
      <c r="LM39" s="179"/>
      <c r="LN39" s="179"/>
      <c r="LO39" s="179"/>
      <c r="LP39" s="179"/>
      <c r="LQ39" s="179"/>
      <c r="LR39" s="179"/>
      <c r="LS39" s="179"/>
      <c r="LT39" s="179"/>
      <c r="LU39" s="179"/>
      <c r="LV39" s="179"/>
      <c r="LW39" s="179"/>
      <c r="LX39" s="179"/>
      <c r="LY39" s="179"/>
      <c r="LZ39" s="179"/>
      <c r="MA39" s="179"/>
      <c r="MB39" s="179"/>
      <c r="MC39" s="179"/>
      <c r="MD39" s="179"/>
      <c r="ME39" s="179"/>
      <c r="MF39" s="179"/>
      <c r="MG39" s="179"/>
      <c r="MH39" s="179"/>
      <c r="MI39" s="179"/>
      <c r="MJ39" s="179"/>
      <c r="MK39" s="179"/>
      <c r="ML39" s="179"/>
      <c r="MM39" s="179"/>
      <c r="MN39" s="179"/>
      <c r="MO39" s="179"/>
      <c r="MP39" s="179"/>
      <c r="MQ39" s="179"/>
      <c r="MR39" s="179"/>
      <c r="MS39" s="179"/>
      <c r="MT39" s="179"/>
      <c r="MU39" s="179"/>
      <c r="MV39" s="179"/>
      <c r="MW39" s="179"/>
      <c r="MX39" s="179"/>
      <c r="MY39" s="179"/>
      <c r="MZ39" s="179"/>
      <c r="NA39" s="179"/>
      <c r="NB39" s="179"/>
      <c r="NC39" s="179"/>
      <c r="ND39" s="179"/>
      <c r="NE39" s="179"/>
      <c r="NF39" s="179"/>
      <c r="NG39" s="179"/>
      <c r="NH39" s="179"/>
      <c r="NI39" s="179"/>
      <c r="NJ39" s="179"/>
      <c r="NK39" s="179"/>
      <c r="NL39" s="179"/>
      <c r="NM39" s="179"/>
      <c r="NN39" s="179"/>
      <c r="NO39" s="179"/>
      <c r="NP39" s="179"/>
      <c r="NQ39" s="179"/>
      <c r="NR39" s="179"/>
      <c r="NS39" s="179"/>
      <c r="NT39" s="179"/>
      <c r="NU39" s="179"/>
      <c r="NV39" s="179"/>
      <c r="NW39" s="179"/>
      <c r="NX39" s="179"/>
      <c r="NY39" s="179"/>
      <c r="NZ39" s="179"/>
      <c r="OA39" s="179"/>
      <c r="OB39" s="179"/>
      <c r="OC39" s="179"/>
      <c r="OD39" s="179"/>
      <c r="OE39" s="179"/>
      <c r="OF39" s="179"/>
      <c r="OG39" s="179"/>
      <c r="OH39" s="179"/>
      <c r="OI39" s="179"/>
      <c r="OJ39" s="179"/>
      <c r="OK39" s="179"/>
      <c r="OL39" s="179"/>
      <c r="OM39" s="179"/>
      <c r="ON39" s="179"/>
      <c r="OO39" s="179"/>
      <c r="OP39" s="179"/>
      <c r="OQ39" s="179"/>
      <c r="OR39" s="179"/>
      <c r="OS39" s="179"/>
      <c r="OT39" s="179"/>
      <c r="OU39" s="179"/>
      <c r="OV39" s="179"/>
      <c r="OW39" s="179"/>
      <c r="OX39" s="179"/>
      <c r="OY39" s="179"/>
      <c r="OZ39" s="179"/>
      <c r="PA39" s="179"/>
      <c r="PB39" s="179"/>
      <c r="PC39" s="179"/>
      <c r="PD39" s="179"/>
      <c r="PE39" s="179"/>
      <c r="PF39" s="179"/>
      <c r="PG39" s="179"/>
      <c r="PH39" s="179"/>
      <c r="PI39" s="179"/>
      <c r="PJ39" s="179"/>
      <c r="PK39" s="179"/>
      <c r="PL39" s="179"/>
      <c r="PM39" s="179"/>
      <c r="PN39" s="179"/>
      <c r="PO39" s="179"/>
      <c r="PP39" s="179"/>
      <c r="PQ39" s="179"/>
      <c r="PR39" s="179"/>
      <c r="PS39" s="179"/>
      <c r="PT39" s="179"/>
      <c r="PU39" s="179"/>
      <c r="PV39" s="179"/>
      <c r="PW39" s="179"/>
      <c r="PX39" s="179"/>
      <c r="PY39" s="179"/>
      <c r="PZ39" s="179"/>
      <c r="QA39" s="179"/>
      <c r="QB39" s="179"/>
      <c r="QC39" s="179"/>
      <c r="QD39" s="179"/>
      <c r="QE39" s="179"/>
      <c r="QF39" s="179"/>
      <c r="QG39" s="179"/>
      <c r="QH39" s="179"/>
    </row>
    <row r="40" spans="1:450" s="36" customFormat="1" x14ac:dyDescent="0.25">
      <c r="A40" s="39" t="s">
        <v>106</v>
      </c>
      <c r="B40" s="39" t="s">
        <v>929</v>
      </c>
      <c r="C40" s="39" t="s">
        <v>107</v>
      </c>
      <c r="D40" s="45">
        <v>2303</v>
      </c>
      <c r="E40" s="43">
        <v>0.75</v>
      </c>
      <c r="F40" s="114">
        <f>D40*E40</f>
        <v>1727.25</v>
      </c>
      <c r="G40" s="43">
        <v>0.25</v>
      </c>
      <c r="H40" s="44">
        <f>G40*D40</f>
        <v>575.75</v>
      </c>
      <c r="I40" s="40"/>
      <c r="J40" s="115">
        <f>F40*12</f>
        <v>20727</v>
      </c>
      <c r="K40" s="117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  <c r="IX40" s="179"/>
      <c r="IY40" s="179"/>
      <c r="IZ40" s="179"/>
      <c r="JA40" s="179"/>
      <c r="JB40" s="179"/>
      <c r="JC40" s="179"/>
      <c r="JD40" s="179"/>
      <c r="JE40" s="179"/>
      <c r="JF40" s="179"/>
      <c r="JG40" s="179"/>
      <c r="JH40" s="179"/>
      <c r="JI40" s="179"/>
      <c r="JJ40" s="179"/>
      <c r="JK40" s="179"/>
      <c r="JL40" s="179"/>
      <c r="JM40" s="179"/>
      <c r="JN40" s="179"/>
      <c r="JO40" s="179"/>
      <c r="JP40" s="179"/>
      <c r="JQ40" s="179"/>
      <c r="JR40" s="179"/>
      <c r="JS40" s="179"/>
      <c r="JT40" s="179"/>
      <c r="JU40" s="179"/>
      <c r="JV40" s="179"/>
      <c r="JW40" s="179"/>
      <c r="JX40" s="179"/>
      <c r="JY40" s="179"/>
      <c r="JZ40" s="179"/>
      <c r="KA40" s="179"/>
      <c r="KB40" s="179"/>
      <c r="KC40" s="179"/>
      <c r="KD40" s="179"/>
      <c r="KE40" s="179"/>
      <c r="KF40" s="179"/>
      <c r="KG40" s="179"/>
      <c r="KH40" s="179"/>
      <c r="KI40" s="179"/>
      <c r="KJ40" s="179"/>
      <c r="KK40" s="179"/>
      <c r="KL40" s="179"/>
      <c r="KM40" s="179"/>
      <c r="KN40" s="179"/>
      <c r="KO40" s="179"/>
      <c r="KP40" s="179"/>
      <c r="KQ40" s="179"/>
      <c r="KR40" s="179"/>
      <c r="KS40" s="179"/>
      <c r="KT40" s="179"/>
      <c r="KU40" s="179"/>
      <c r="KV40" s="179"/>
      <c r="KW40" s="179"/>
      <c r="KX40" s="179"/>
      <c r="KY40" s="179"/>
      <c r="KZ40" s="179"/>
      <c r="LA40" s="179"/>
      <c r="LB40" s="179"/>
      <c r="LC40" s="179"/>
      <c r="LD40" s="179"/>
      <c r="LE40" s="179"/>
      <c r="LF40" s="179"/>
      <c r="LG40" s="179"/>
      <c r="LH40" s="179"/>
      <c r="LI40" s="179"/>
      <c r="LJ40" s="179"/>
      <c r="LK40" s="179"/>
      <c r="LL40" s="179"/>
      <c r="LM40" s="179"/>
      <c r="LN40" s="179"/>
      <c r="LO40" s="179"/>
      <c r="LP40" s="179"/>
      <c r="LQ40" s="179"/>
      <c r="LR40" s="179"/>
      <c r="LS40" s="179"/>
      <c r="LT40" s="179"/>
      <c r="LU40" s="179"/>
      <c r="LV40" s="179"/>
      <c r="LW40" s="179"/>
      <c r="LX40" s="179"/>
      <c r="LY40" s="179"/>
      <c r="LZ40" s="179"/>
      <c r="MA40" s="179"/>
      <c r="MB40" s="179"/>
      <c r="MC40" s="179"/>
      <c r="MD40" s="179"/>
      <c r="ME40" s="179"/>
      <c r="MF40" s="179"/>
      <c r="MG40" s="179"/>
      <c r="MH40" s="179"/>
      <c r="MI40" s="179"/>
      <c r="MJ40" s="179"/>
      <c r="MK40" s="179"/>
      <c r="ML40" s="179"/>
      <c r="MM40" s="179"/>
      <c r="MN40" s="179"/>
      <c r="MO40" s="179"/>
      <c r="MP40" s="179"/>
      <c r="MQ40" s="179"/>
      <c r="MR40" s="179"/>
      <c r="MS40" s="179"/>
      <c r="MT40" s="179"/>
      <c r="MU40" s="179"/>
      <c r="MV40" s="179"/>
      <c r="MW40" s="179"/>
      <c r="MX40" s="179"/>
      <c r="MY40" s="179"/>
      <c r="MZ40" s="179"/>
      <c r="NA40" s="179"/>
      <c r="NB40" s="179"/>
      <c r="NC40" s="179"/>
      <c r="ND40" s="179"/>
      <c r="NE40" s="179"/>
      <c r="NF40" s="179"/>
      <c r="NG40" s="179"/>
      <c r="NH40" s="179"/>
      <c r="NI40" s="179"/>
      <c r="NJ40" s="179"/>
      <c r="NK40" s="179"/>
      <c r="NL40" s="179"/>
      <c r="NM40" s="179"/>
      <c r="NN40" s="179"/>
      <c r="NO40" s="179"/>
      <c r="NP40" s="179"/>
      <c r="NQ40" s="179"/>
      <c r="NR40" s="179"/>
      <c r="NS40" s="179"/>
      <c r="NT40" s="179"/>
      <c r="NU40" s="179"/>
      <c r="NV40" s="179"/>
      <c r="NW40" s="179"/>
      <c r="NX40" s="179"/>
      <c r="NY40" s="179"/>
      <c r="NZ40" s="179"/>
      <c r="OA40" s="179"/>
      <c r="OB40" s="179"/>
      <c r="OC40" s="179"/>
      <c r="OD40" s="179"/>
      <c r="OE40" s="179"/>
      <c r="OF40" s="179"/>
      <c r="OG40" s="179"/>
      <c r="OH40" s="179"/>
      <c r="OI40" s="179"/>
      <c r="OJ40" s="179"/>
      <c r="OK40" s="179"/>
      <c r="OL40" s="179"/>
      <c r="OM40" s="179"/>
      <c r="ON40" s="179"/>
      <c r="OO40" s="179"/>
      <c r="OP40" s="179"/>
      <c r="OQ40" s="179"/>
      <c r="OR40" s="179"/>
      <c r="OS40" s="179"/>
      <c r="OT40" s="179"/>
      <c r="OU40" s="179"/>
      <c r="OV40" s="179"/>
      <c r="OW40" s="179"/>
      <c r="OX40" s="179"/>
      <c r="OY40" s="179"/>
      <c r="OZ40" s="179"/>
      <c r="PA40" s="179"/>
      <c r="PB40" s="179"/>
      <c r="PC40" s="179"/>
      <c r="PD40" s="179"/>
      <c r="PE40" s="179"/>
      <c r="PF40" s="179"/>
      <c r="PG40" s="179"/>
      <c r="PH40" s="179"/>
      <c r="PI40" s="179"/>
      <c r="PJ40" s="179"/>
      <c r="PK40" s="179"/>
      <c r="PL40" s="179"/>
      <c r="PM40" s="179"/>
      <c r="PN40" s="179"/>
      <c r="PO40" s="179"/>
      <c r="PP40" s="179"/>
      <c r="PQ40" s="179"/>
      <c r="PR40" s="179"/>
      <c r="PS40" s="179"/>
      <c r="PT40" s="179"/>
      <c r="PU40" s="179"/>
      <c r="PV40" s="179"/>
      <c r="PW40" s="179"/>
      <c r="PX40" s="179"/>
      <c r="PY40" s="179"/>
      <c r="PZ40" s="179"/>
      <c r="QA40" s="179"/>
      <c r="QB40" s="179"/>
      <c r="QC40" s="179"/>
      <c r="QD40" s="179"/>
      <c r="QE40" s="179"/>
      <c r="QF40" s="179"/>
      <c r="QG40" s="179"/>
      <c r="QH40" s="179"/>
    </row>
    <row r="41" spans="1:450" s="36" customFormat="1" x14ac:dyDescent="0.25">
      <c r="A41" s="39" t="s">
        <v>106</v>
      </c>
      <c r="B41" s="39" t="s">
        <v>1017</v>
      </c>
      <c r="C41" s="39" t="s">
        <v>107</v>
      </c>
      <c r="D41" s="45">
        <v>858</v>
      </c>
      <c r="E41" s="43">
        <v>0.75</v>
      </c>
      <c r="F41" s="114">
        <f>D41*E41</f>
        <v>643.5</v>
      </c>
      <c r="G41" s="43">
        <v>0.25</v>
      </c>
      <c r="H41" s="44">
        <f>G41*D41</f>
        <v>214.5</v>
      </c>
      <c r="I41" s="40"/>
      <c r="J41" s="115">
        <f>F41*12</f>
        <v>7722</v>
      </c>
      <c r="K41" s="117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  <c r="IQ41" s="179"/>
      <c r="IR41" s="179"/>
      <c r="IS41" s="179"/>
      <c r="IT41" s="179"/>
      <c r="IU41" s="179"/>
      <c r="IV41" s="179"/>
      <c r="IW41" s="179"/>
      <c r="IX41" s="179"/>
      <c r="IY41" s="179"/>
      <c r="IZ41" s="179"/>
      <c r="JA41" s="179"/>
      <c r="JB41" s="179"/>
      <c r="JC41" s="179"/>
      <c r="JD41" s="179"/>
      <c r="JE41" s="179"/>
      <c r="JF41" s="179"/>
      <c r="JG41" s="179"/>
      <c r="JH41" s="179"/>
      <c r="JI41" s="179"/>
      <c r="JJ41" s="179"/>
      <c r="JK41" s="179"/>
      <c r="JL41" s="179"/>
      <c r="JM41" s="179"/>
      <c r="JN41" s="179"/>
      <c r="JO41" s="179"/>
      <c r="JP41" s="179"/>
      <c r="JQ41" s="179"/>
      <c r="JR41" s="179"/>
      <c r="JS41" s="179"/>
      <c r="JT41" s="179"/>
      <c r="JU41" s="179"/>
      <c r="JV41" s="179"/>
      <c r="JW41" s="179"/>
      <c r="JX41" s="179"/>
      <c r="JY41" s="179"/>
      <c r="JZ41" s="179"/>
      <c r="KA41" s="179"/>
      <c r="KB41" s="179"/>
      <c r="KC41" s="179"/>
      <c r="KD41" s="179"/>
      <c r="KE41" s="179"/>
      <c r="KF41" s="179"/>
      <c r="KG41" s="179"/>
      <c r="KH41" s="179"/>
      <c r="KI41" s="179"/>
      <c r="KJ41" s="179"/>
      <c r="KK41" s="179"/>
      <c r="KL41" s="179"/>
      <c r="KM41" s="179"/>
      <c r="KN41" s="179"/>
      <c r="KO41" s="179"/>
      <c r="KP41" s="179"/>
      <c r="KQ41" s="179"/>
      <c r="KR41" s="179"/>
      <c r="KS41" s="179"/>
      <c r="KT41" s="179"/>
      <c r="KU41" s="179"/>
      <c r="KV41" s="179"/>
      <c r="KW41" s="179"/>
      <c r="KX41" s="179"/>
      <c r="KY41" s="179"/>
      <c r="KZ41" s="179"/>
      <c r="LA41" s="179"/>
      <c r="LB41" s="179"/>
      <c r="LC41" s="179"/>
      <c r="LD41" s="179"/>
      <c r="LE41" s="179"/>
      <c r="LF41" s="179"/>
      <c r="LG41" s="179"/>
      <c r="LH41" s="179"/>
      <c r="LI41" s="179"/>
      <c r="LJ41" s="179"/>
      <c r="LK41" s="179"/>
      <c r="LL41" s="179"/>
      <c r="LM41" s="179"/>
      <c r="LN41" s="179"/>
      <c r="LO41" s="179"/>
      <c r="LP41" s="179"/>
      <c r="LQ41" s="179"/>
      <c r="LR41" s="179"/>
      <c r="LS41" s="179"/>
      <c r="LT41" s="179"/>
      <c r="LU41" s="179"/>
      <c r="LV41" s="179"/>
      <c r="LW41" s="179"/>
      <c r="LX41" s="179"/>
      <c r="LY41" s="179"/>
      <c r="LZ41" s="179"/>
      <c r="MA41" s="179"/>
      <c r="MB41" s="179"/>
      <c r="MC41" s="179"/>
      <c r="MD41" s="179"/>
      <c r="ME41" s="179"/>
      <c r="MF41" s="179"/>
      <c r="MG41" s="179"/>
      <c r="MH41" s="179"/>
      <c r="MI41" s="179"/>
      <c r="MJ41" s="179"/>
      <c r="MK41" s="179"/>
      <c r="ML41" s="179"/>
      <c r="MM41" s="179"/>
      <c r="MN41" s="179"/>
      <c r="MO41" s="179"/>
      <c r="MP41" s="179"/>
      <c r="MQ41" s="179"/>
      <c r="MR41" s="179"/>
      <c r="MS41" s="179"/>
      <c r="MT41" s="179"/>
      <c r="MU41" s="179"/>
      <c r="MV41" s="179"/>
      <c r="MW41" s="179"/>
      <c r="MX41" s="179"/>
      <c r="MY41" s="179"/>
      <c r="MZ41" s="179"/>
      <c r="NA41" s="179"/>
      <c r="NB41" s="179"/>
      <c r="NC41" s="179"/>
      <c r="ND41" s="179"/>
      <c r="NE41" s="179"/>
      <c r="NF41" s="179"/>
      <c r="NG41" s="179"/>
      <c r="NH41" s="179"/>
      <c r="NI41" s="179"/>
      <c r="NJ41" s="179"/>
      <c r="NK41" s="179"/>
      <c r="NL41" s="179"/>
      <c r="NM41" s="179"/>
      <c r="NN41" s="179"/>
      <c r="NO41" s="179"/>
      <c r="NP41" s="179"/>
      <c r="NQ41" s="179"/>
      <c r="NR41" s="179"/>
      <c r="NS41" s="179"/>
      <c r="NT41" s="179"/>
      <c r="NU41" s="179"/>
      <c r="NV41" s="179"/>
      <c r="NW41" s="179"/>
      <c r="NX41" s="179"/>
      <c r="NY41" s="179"/>
      <c r="NZ41" s="179"/>
      <c r="OA41" s="179"/>
      <c r="OB41" s="179"/>
      <c r="OC41" s="179"/>
      <c r="OD41" s="179"/>
      <c r="OE41" s="179"/>
      <c r="OF41" s="179"/>
      <c r="OG41" s="179"/>
      <c r="OH41" s="179"/>
      <c r="OI41" s="179"/>
      <c r="OJ41" s="179"/>
      <c r="OK41" s="179"/>
      <c r="OL41" s="179"/>
      <c r="OM41" s="179"/>
      <c r="ON41" s="179"/>
      <c r="OO41" s="179"/>
      <c r="OP41" s="179"/>
      <c r="OQ41" s="179"/>
      <c r="OR41" s="179"/>
      <c r="OS41" s="179"/>
      <c r="OT41" s="179"/>
      <c r="OU41" s="179"/>
      <c r="OV41" s="179"/>
      <c r="OW41" s="179"/>
      <c r="OX41" s="179"/>
      <c r="OY41" s="179"/>
      <c r="OZ41" s="179"/>
      <c r="PA41" s="179"/>
      <c r="PB41" s="179"/>
      <c r="PC41" s="179"/>
      <c r="PD41" s="179"/>
      <c r="PE41" s="179"/>
      <c r="PF41" s="179"/>
      <c r="PG41" s="179"/>
      <c r="PH41" s="179"/>
      <c r="PI41" s="179"/>
      <c r="PJ41" s="179"/>
      <c r="PK41" s="179"/>
      <c r="PL41" s="179"/>
      <c r="PM41" s="179"/>
      <c r="PN41" s="179"/>
      <c r="PO41" s="179"/>
      <c r="PP41" s="179"/>
      <c r="PQ41" s="179"/>
      <c r="PR41" s="179"/>
      <c r="PS41" s="179"/>
      <c r="PT41" s="179"/>
      <c r="PU41" s="179"/>
      <c r="PV41" s="179"/>
      <c r="PW41" s="179"/>
      <c r="PX41" s="179"/>
      <c r="PY41" s="179"/>
      <c r="PZ41" s="179"/>
      <c r="QA41" s="179"/>
      <c r="QB41" s="179"/>
      <c r="QC41" s="179"/>
      <c r="QD41" s="179"/>
      <c r="QE41" s="179"/>
      <c r="QF41" s="179"/>
      <c r="QG41" s="179"/>
      <c r="QH41" s="179"/>
    </row>
    <row r="42" spans="1:450" s="36" customFormat="1" x14ac:dyDescent="0.25">
      <c r="A42" s="39" t="s">
        <v>97</v>
      </c>
      <c r="B42" s="39" t="s">
        <v>133</v>
      </c>
      <c r="C42" s="39" t="s">
        <v>107</v>
      </c>
      <c r="D42" s="45">
        <v>2345</v>
      </c>
      <c r="E42" s="43">
        <v>0.75</v>
      </c>
      <c r="F42" s="114">
        <f>D42*E42</f>
        <v>1758.75</v>
      </c>
      <c r="G42" s="43">
        <v>0.25</v>
      </c>
      <c r="H42" s="44">
        <f>G42*D42</f>
        <v>586.25</v>
      </c>
      <c r="I42" s="40"/>
      <c r="J42" s="115">
        <f>F42*12</f>
        <v>21105</v>
      </c>
      <c r="K42" s="117">
        <f>SUM(J38:J42)</f>
        <v>95931</v>
      </c>
      <c r="L42" s="205">
        <f>K42</f>
        <v>95931</v>
      </c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  <c r="IQ42" s="179"/>
      <c r="IR42" s="179"/>
      <c r="IS42" s="179"/>
      <c r="IT42" s="179"/>
      <c r="IU42" s="179"/>
      <c r="IV42" s="179"/>
      <c r="IW42" s="179"/>
      <c r="IX42" s="179"/>
      <c r="IY42" s="179"/>
      <c r="IZ42" s="179"/>
      <c r="JA42" s="179"/>
      <c r="JB42" s="179"/>
      <c r="JC42" s="179"/>
      <c r="JD42" s="179"/>
      <c r="JE42" s="179"/>
      <c r="JF42" s="179"/>
      <c r="JG42" s="179"/>
      <c r="JH42" s="179"/>
      <c r="JI42" s="179"/>
      <c r="JJ42" s="179"/>
      <c r="JK42" s="179"/>
      <c r="JL42" s="179"/>
      <c r="JM42" s="179"/>
      <c r="JN42" s="179"/>
      <c r="JO42" s="179"/>
      <c r="JP42" s="179"/>
      <c r="JQ42" s="179"/>
      <c r="JR42" s="179"/>
      <c r="JS42" s="179"/>
      <c r="JT42" s="179"/>
      <c r="JU42" s="179"/>
      <c r="JV42" s="179"/>
      <c r="JW42" s="179"/>
      <c r="JX42" s="179"/>
      <c r="JY42" s="179"/>
      <c r="JZ42" s="179"/>
      <c r="KA42" s="179"/>
      <c r="KB42" s="179"/>
      <c r="KC42" s="179"/>
      <c r="KD42" s="179"/>
      <c r="KE42" s="179"/>
      <c r="KF42" s="179"/>
      <c r="KG42" s="179"/>
      <c r="KH42" s="179"/>
      <c r="KI42" s="179"/>
      <c r="KJ42" s="179"/>
      <c r="KK42" s="179"/>
      <c r="KL42" s="179"/>
      <c r="KM42" s="179"/>
      <c r="KN42" s="179"/>
      <c r="KO42" s="179"/>
      <c r="KP42" s="179"/>
      <c r="KQ42" s="179"/>
      <c r="KR42" s="179"/>
      <c r="KS42" s="179"/>
      <c r="KT42" s="179"/>
      <c r="KU42" s="179"/>
      <c r="KV42" s="179"/>
      <c r="KW42" s="179"/>
      <c r="KX42" s="179"/>
      <c r="KY42" s="179"/>
      <c r="KZ42" s="179"/>
      <c r="LA42" s="179"/>
      <c r="LB42" s="179"/>
      <c r="LC42" s="179"/>
      <c r="LD42" s="179"/>
      <c r="LE42" s="179"/>
      <c r="LF42" s="179"/>
      <c r="LG42" s="179"/>
      <c r="LH42" s="179"/>
      <c r="LI42" s="179"/>
      <c r="LJ42" s="179"/>
      <c r="LK42" s="179"/>
      <c r="LL42" s="179"/>
      <c r="LM42" s="179"/>
      <c r="LN42" s="179"/>
      <c r="LO42" s="179"/>
      <c r="LP42" s="179"/>
      <c r="LQ42" s="179"/>
      <c r="LR42" s="179"/>
      <c r="LS42" s="179"/>
      <c r="LT42" s="179"/>
      <c r="LU42" s="179"/>
      <c r="LV42" s="179"/>
      <c r="LW42" s="179"/>
      <c r="LX42" s="179"/>
      <c r="LY42" s="179"/>
      <c r="LZ42" s="179"/>
      <c r="MA42" s="179"/>
      <c r="MB42" s="179"/>
      <c r="MC42" s="179"/>
      <c r="MD42" s="179"/>
      <c r="ME42" s="179"/>
      <c r="MF42" s="179"/>
      <c r="MG42" s="179"/>
      <c r="MH42" s="179"/>
      <c r="MI42" s="179"/>
      <c r="MJ42" s="179"/>
      <c r="MK42" s="179"/>
      <c r="ML42" s="179"/>
      <c r="MM42" s="179"/>
      <c r="MN42" s="179"/>
      <c r="MO42" s="179"/>
      <c r="MP42" s="179"/>
      <c r="MQ42" s="179"/>
      <c r="MR42" s="179"/>
      <c r="MS42" s="179"/>
      <c r="MT42" s="179"/>
      <c r="MU42" s="179"/>
      <c r="MV42" s="179"/>
      <c r="MW42" s="179"/>
      <c r="MX42" s="179"/>
      <c r="MY42" s="179"/>
      <c r="MZ42" s="179"/>
      <c r="NA42" s="179"/>
      <c r="NB42" s="179"/>
      <c r="NC42" s="179"/>
      <c r="ND42" s="179"/>
      <c r="NE42" s="179"/>
      <c r="NF42" s="179"/>
      <c r="NG42" s="179"/>
      <c r="NH42" s="179"/>
      <c r="NI42" s="179"/>
      <c r="NJ42" s="179"/>
      <c r="NK42" s="179"/>
      <c r="NL42" s="179"/>
      <c r="NM42" s="179"/>
      <c r="NN42" s="179"/>
      <c r="NO42" s="179"/>
      <c r="NP42" s="179"/>
      <c r="NQ42" s="179"/>
      <c r="NR42" s="179"/>
      <c r="NS42" s="179"/>
      <c r="NT42" s="179"/>
      <c r="NU42" s="179"/>
      <c r="NV42" s="179"/>
      <c r="NW42" s="179"/>
      <c r="NX42" s="179"/>
      <c r="NY42" s="179"/>
      <c r="NZ42" s="179"/>
      <c r="OA42" s="179"/>
      <c r="OB42" s="179"/>
      <c r="OC42" s="179"/>
      <c r="OD42" s="179"/>
      <c r="OE42" s="179"/>
      <c r="OF42" s="179"/>
      <c r="OG42" s="179"/>
      <c r="OH42" s="179"/>
      <c r="OI42" s="179"/>
      <c r="OJ42" s="179"/>
      <c r="OK42" s="179"/>
      <c r="OL42" s="179"/>
      <c r="OM42" s="179"/>
      <c r="ON42" s="179"/>
      <c r="OO42" s="179"/>
      <c r="OP42" s="179"/>
      <c r="OQ42" s="179"/>
      <c r="OR42" s="179"/>
      <c r="OS42" s="179"/>
      <c r="OT42" s="179"/>
      <c r="OU42" s="179"/>
      <c r="OV42" s="179"/>
      <c r="OW42" s="179"/>
      <c r="OX42" s="179"/>
      <c r="OY42" s="179"/>
      <c r="OZ42" s="179"/>
      <c r="PA42" s="179"/>
      <c r="PB42" s="179"/>
      <c r="PC42" s="179"/>
      <c r="PD42" s="179"/>
      <c r="PE42" s="179"/>
      <c r="PF42" s="179"/>
      <c r="PG42" s="179"/>
      <c r="PH42" s="179"/>
      <c r="PI42" s="179"/>
      <c r="PJ42" s="179"/>
      <c r="PK42" s="179"/>
      <c r="PL42" s="179"/>
      <c r="PM42" s="179"/>
      <c r="PN42" s="179"/>
      <c r="PO42" s="179"/>
      <c r="PP42" s="179"/>
      <c r="PQ42" s="179"/>
      <c r="PR42" s="179"/>
      <c r="PS42" s="179"/>
      <c r="PT42" s="179"/>
      <c r="PU42" s="179"/>
      <c r="PV42" s="179"/>
      <c r="PW42" s="179"/>
      <c r="PX42" s="179"/>
      <c r="PY42" s="179"/>
      <c r="PZ42" s="179"/>
      <c r="QA42" s="179"/>
      <c r="QB42" s="179"/>
      <c r="QC42" s="179"/>
      <c r="QD42" s="179"/>
      <c r="QE42" s="179"/>
      <c r="QF42" s="179"/>
      <c r="QG42" s="179"/>
      <c r="QH42" s="179"/>
    </row>
    <row r="43" spans="1:450" s="36" customFormat="1" ht="13.5" customHeight="1" x14ac:dyDescent="0.3">
      <c r="A43" s="122"/>
      <c r="B43" s="122"/>
      <c r="C43" s="42"/>
      <c r="D43" s="43"/>
      <c r="E43" s="122"/>
      <c r="F43" s="124"/>
      <c r="G43" s="122"/>
      <c r="H43" s="123"/>
      <c r="I43" s="40"/>
      <c r="K43" s="116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  <c r="IQ43" s="179"/>
      <c r="IR43" s="179"/>
      <c r="IS43" s="179"/>
      <c r="IT43" s="179"/>
      <c r="IU43" s="179"/>
      <c r="IV43" s="179"/>
      <c r="IW43" s="179"/>
      <c r="IX43" s="179"/>
      <c r="IY43" s="179"/>
      <c r="IZ43" s="179"/>
      <c r="JA43" s="179"/>
      <c r="JB43" s="179"/>
      <c r="JC43" s="179"/>
      <c r="JD43" s="179"/>
      <c r="JE43" s="179"/>
      <c r="JF43" s="179"/>
      <c r="JG43" s="179"/>
      <c r="JH43" s="179"/>
      <c r="JI43" s="179"/>
      <c r="JJ43" s="179"/>
      <c r="JK43" s="179"/>
      <c r="JL43" s="179"/>
      <c r="JM43" s="179"/>
      <c r="JN43" s="179"/>
      <c r="JO43" s="179"/>
      <c r="JP43" s="179"/>
      <c r="JQ43" s="179"/>
      <c r="JR43" s="179"/>
      <c r="JS43" s="179"/>
      <c r="JT43" s="179"/>
      <c r="JU43" s="179"/>
      <c r="JV43" s="179"/>
      <c r="JW43" s="179"/>
      <c r="JX43" s="179"/>
      <c r="JY43" s="179"/>
      <c r="JZ43" s="179"/>
      <c r="KA43" s="179"/>
      <c r="KB43" s="179"/>
      <c r="KC43" s="179"/>
      <c r="KD43" s="179"/>
      <c r="KE43" s="179"/>
      <c r="KF43" s="179"/>
      <c r="KG43" s="179"/>
      <c r="KH43" s="179"/>
      <c r="KI43" s="179"/>
      <c r="KJ43" s="179"/>
      <c r="KK43" s="179"/>
      <c r="KL43" s="179"/>
      <c r="KM43" s="179"/>
      <c r="KN43" s="179"/>
      <c r="KO43" s="179"/>
      <c r="KP43" s="179"/>
      <c r="KQ43" s="179"/>
      <c r="KR43" s="179"/>
      <c r="KS43" s="179"/>
      <c r="KT43" s="179"/>
      <c r="KU43" s="179"/>
      <c r="KV43" s="179"/>
      <c r="KW43" s="179"/>
      <c r="KX43" s="179"/>
      <c r="KY43" s="179"/>
      <c r="KZ43" s="179"/>
      <c r="LA43" s="179"/>
      <c r="LB43" s="179"/>
      <c r="LC43" s="179"/>
      <c r="LD43" s="179"/>
      <c r="LE43" s="179"/>
      <c r="LF43" s="179"/>
      <c r="LG43" s="179"/>
      <c r="LH43" s="179"/>
      <c r="LI43" s="179"/>
      <c r="LJ43" s="179"/>
      <c r="LK43" s="179"/>
      <c r="LL43" s="179"/>
      <c r="LM43" s="179"/>
      <c r="LN43" s="179"/>
      <c r="LO43" s="179"/>
      <c r="LP43" s="179"/>
      <c r="LQ43" s="179"/>
      <c r="LR43" s="179"/>
      <c r="LS43" s="179"/>
      <c r="LT43" s="179"/>
      <c r="LU43" s="179"/>
      <c r="LV43" s="179"/>
      <c r="LW43" s="179"/>
      <c r="LX43" s="179"/>
      <c r="LY43" s="179"/>
      <c r="LZ43" s="179"/>
      <c r="MA43" s="179"/>
      <c r="MB43" s="179"/>
      <c r="MC43" s="179"/>
      <c r="MD43" s="179"/>
      <c r="ME43" s="179"/>
      <c r="MF43" s="179"/>
      <c r="MG43" s="179"/>
      <c r="MH43" s="179"/>
      <c r="MI43" s="179"/>
      <c r="MJ43" s="179"/>
      <c r="MK43" s="179"/>
      <c r="ML43" s="179"/>
      <c r="MM43" s="179"/>
      <c r="MN43" s="179"/>
      <c r="MO43" s="179"/>
      <c r="MP43" s="179"/>
      <c r="MQ43" s="179"/>
      <c r="MR43" s="179"/>
      <c r="MS43" s="179"/>
      <c r="MT43" s="179"/>
      <c r="MU43" s="179"/>
      <c r="MV43" s="179"/>
      <c r="MW43" s="179"/>
      <c r="MX43" s="179"/>
      <c r="MY43" s="179"/>
      <c r="MZ43" s="179"/>
      <c r="NA43" s="179"/>
      <c r="NB43" s="179"/>
      <c r="NC43" s="179"/>
      <c r="ND43" s="179"/>
      <c r="NE43" s="179"/>
      <c r="NF43" s="179"/>
      <c r="NG43" s="179"/>
      <c r="NH43" s="179"/>
      <c r="NI43" s="179"/>
      <c r="NJ43" s="179"/>
      <c r="NK43" s="179"/>
      <c r="NL43" s="179"/>
      <c r="NM43" s="179"/>
      <c r="NN43" s="179"/>
      <c r="NO43" s="179"/>
      <c r="NP43" s="179"/>
      <c r="NQ43" s="179"/>
      <c r="NR43" s="179"/>
      <c r="NS43" s="179"/>
      <c r="NT43" s="179"/>
      <c r="NU43" s="179"/>
      <c r="NV43" s="179"/>
      <c r="NW43" s="179"/>
      <c r="NX43" s="179"/>
      <c r="NY43" s="179"/>
      <c r="NZ43" s="179"/>
      <c r="OA43" s="179"/>
      <c r="OB43" s="179"/>
      <c r="OC43" s="179"/>
      <c r="OD43" s="179"/>
      <c r="OE43" s="179"/>
      <c r="OF43" s="179"/>
      <c r="OG43" s="179"/>
      <c r="OH43" s="179"/>
      <c r="OI43" s="179"/>
      <c r="OJ43" s="179"/>
      <c r="OK43" s="179"/>
      <c r="OL43" s="179"/>
      <c r="OM43" s="179"/>
      <c r="ON43" s="179"/>
      <c r="OO43" s="179"/>
      <c r="OP43" s="179"/>
      <c r="OQ43" s="179"/>
      <c r="OR43" s="179"/>
      <c r="OS43" s="179"/>
      <c r="OT43" s="179"/>
      <c r="OU43" s="179"/>
      <c r="OV43" s="179"/>
      <c r="OW43" s="179"/>
      <c r="OX43" s="179"/>
      <c r="OY43" s="179"/>
      <c r="OZ43" s="179"/>
      <c r="PA43" s="179"/>
      <c r="PB43" s="179"/>
      <c r="PC43" s="179"/>
      <c r="PD43" s="179"/>
      <c r="PE43" s="179"/>
      <c r="PF43" s="179"/>
      <c r="PG43" s="179"/>
      <c r="PH43" s="179"/>
      <c r="PI43" s="179"/>
      <c r="PJ43" s="179"/>
      <c r="PK43" s="179"/>
      <c r="PL43" s="179"/>
      <c r="PM43" s="179"/>
      <c r="PN43" s="179"/>
      <c r="PO43" s="179"/>
      <c r="PP43" s="179"/>
      <c r="PQ43" s="179"/>
      <c r="PR43" s="179"/>
      <c r="PS43" s="179"/>
      <c r="PT43" s="179"/>
      <c r="PU43" s="179"/>
      <c r="PV43" s="179"/>
      <c r="PW43" s="179"/>
      <c r="PX43" s="179"/>
      <c r="PY43" s="179"/>
      <c r="PZ43" s="179"/>
      <c r="QA43" s="179"/>
      <c r="QB43" s="179"/>
      <c r="QC43" s="179"/>
      <c r="QD43" s="179"/>
      <c r="QE43" s="179"/>
      <c r="QF43" s="179"/>
      <c r="QG43" s="179"/>
      <c r="QH43" s="179"/>
    </row>
    <row r="44" spans="1:450" s="36" customFormat="1" x14ac:dyDescent="0.25">
      <c r="A44" s="39" t="s">
        <v>97</v>
      </c>
      <c r="B44" s="39" t="s">
        <v>132</v>
      </c>
      <c r="C44" s="39" t="s">
        <v>33</v>
      </c>
      <c r="D44" s="45">
        <v>2303</v>
      </c>
      <c r="E44" s="43">
        <v>0.75</v>
      </c>
      <c r="F44" s="114">
        <f>D44*E44</f>
        <v>1727.25</v>
      </c>
      <c r="G44" s="43">
        <v>0.25</v>
      </c>
      <c r="H44" s="44">
        <f>G44*D44</f>
        <v>575.75</v>
      </c>
      <c r="I44" s="40"/>
      <c r="J44" s="115">
        <f>F44*12</f>
        <v>20727</v>
      </c>
      <c r="K44" s="117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  <c r="IQ44" s="179"/>
      <c r="IR44" s="179"/>
      <c r="IS44" s="179"/>
      <c r="IT44" s="179"/>
      <c r="IU44" s="179"/>
      <c r="IV44" s="179"/>
      <c r="IW44" s="179"/>
      <c r="IX44" s="179"/>
      <c r="IY44" s="179"/>
      <c r="IZ44" s="179"/>
      <c r="JA44" s="179"/>
      <c r="JB44" s="179"/>
      <c r="JC44" s="179"/>
      <c r="JD44" s="179"/>
      <c r="JE44" s="179"/>
      <c r="JF44" s="179"/>
      <c r="JG44" s="179"/>
      <c r="JH44" s="179"/>
      <c r="JI44" s="179"/>
      <c r="JJ44" s="179"/>
      <c r="JK44" s="179"/>
      <c r="JL44" s="179"/>
      <c r="JM44" s="179"/>
      <c r="JN44" s="179"/>
      <c r="JO44" s="179"/>
      <c r="JP44" s="179"/>
      <c r="JQ44" s="179"/>
      <c r="JR44" s="179"/>
      <c r="JS44" s="179"/>
      <c r="JT44" s="179"/>
      <c r="JU44" s="179"/>
      <c r="JV44" s="179"/>
      <c r="JW44" s="179"/>
      <c r="JX44" s="179"/>
      <c r="JY44" s="179"/>
      <c r="JZ44" s="179"/>
      <c r="KA44" s="179"/>
      <c r="KB44" s="179"/>
      <c r="KC44" s="179"/>
      <c r="KD44" s="179"/>
      <c r="KE44" s="179"/>
      <c r="KF44" s="179"/>
      <c r="KG44" s="179"/>
      <c r="KH44" s="179"/>
      <c r="KI44" s="179"/>
      <c r="KJ44" s="179"/>
      <c r="KK44" s="179"/>
      <c r="KL44" s="179"/>
      <c r="KM44" s="179"/>
      <c r="KN44" s="179"/>
      <c r="KO44" s="179"/>
      <c r="KP44" s="179"/>
      <c r="KQ44" s="179"/>
      <c r="KR44" s="179"/>
      <c r="KS44" s="179"/>
      <c r="KT44" s="179"/>
      <c r="KU44" s="179"/>
      <c r="KV44" s="179"/>
      <c r="KW44" s="179"/>
      <c r="KX44" s="179"/>
      <c r="KY44" s="179"/>
      <c r="KZ44" s="179"/>
      <c r="LA44" s="179"/>
      <c r="LB44" s="179"/>
      <c r="LC44" s="179"/>
      <c r="LD44" s="179"/>
      <c r="LE44" s="179"/>
      <c r="LF44" s="179"/>
      <c r="LG44" s="179"/>
      <c r="LH44" s="179"/>
      <c r="LI44" s="179"/>
      <c r="LJ44" s="179"/>
      <c r="LK44" s="179"/>
      <c r="LL44" s="179"/>
      <c r="LM44" s="179"/>
      <c r="LN44" s="179"/>
      <c r="LO44" s="179"/>
      <c r="LP44" s="179"/>
      <c r="LQ44" s="179"/>
      <c r="LR44" s="179"/>
      <c r="LS44" s="179"/>
      <c r="LT44" s="179"/>
      <c r="LU44" s="179"/>
      <c r="LV44" s="179"/>
      <c r="LW44" s="179"/>
      <c r="LX44" s="179"/>
      <c r="LY44" s="179"/>
      <c r="LZ44" s="179"/>
      <c r="MA44" s="179"/>
      <c r="MB44" s="179"/>
      <c r="MC44" s="179"/>
      <c r="MD44" s="179"/>
      <c r="ME44" s="179"/>
      <c r="MF44" s="179"/>
      <c r="MG44" s="179"/>
      <c r="MH44" s="179"/>
      <c r="MI44" s="179"/>
      <c r="MJ44" s="179"/>
      <c r="MK44" s="179"/>
      <c r="ML44" s="179"/>
      <c r="MM44" s="179"/>
      <c r="MN44" s="179"/>
      <c r="MO44" s="179"/>
      <c r="MP44" s="179"/>
      <c r="MQ44" s="179"/>
      <c r="MR44" s="179"/>
      <c r="MS44" s="179"/>
      <c r="MT44" s="179"/>
      <c r="MU44" s="179"/>
      <c r="MV44" s="179"/>
      <c r="MW44" s="179"/>
      <c r="MX44" s="179"/>
      <c r="MY44" s="179"/>
      <c r="MZ44" s="179"/>
      <c r="NA44" s="179"/>
      <c r="NB44" s="179"/>
      <c r="NC44" s="179"/>
      <c r="ND44" s="179"/>
      <c r="NE44" s="179"/>
      <c r="NF44" s="179"/>
      <c r="NG44" s="179"/>
      <c r="NH44" s="179"/>
      <c r="NI44" s="179"/>
      <c r="NJ44" s="179"/>
      <c r="NK44" s="179"/>
      <c r="NL44" s="179"/>
      <c r="NM44" s="179"/>
      <c r="NN44" s="179"/>
      <c r="NO44" s="179"/>
      <c r="NP44" s="179"/>
      <c r="NQ44" s="179"/>
      <c r="NR44" s="179"/>
      <c r="NS44" s="179"/>
      <c r="NT44" s="179"/>
      <c r="NU44" s="179"/>
      <c r="NV44" s="179"/>
      <c r="NW44" s="179"/>
      <c r="NX44" s="179"/>
      <c r="NY44" s="179"/>
      <c r="NZ44" s="179"/>
      <c r="OA44" s="179"/>
      <c r="OB44" s="179"/>
      <c r="OC44" s="179"/>
      <c r="OD44" s="179"/>
      <c r="OE44" s="179"/>
      <c r="OF44" s="179"/>
      <c r="OG44" s="179"/>
      <c r="OH44" s="179"/>
      <c r="OI44" s="179"/>
      <c r="OJ44" s="179"/>
      <c r="OK44" s="179"/>
      <c r="OL44" s="179"/>
      <c r="OM44" s="179"/>
      <c r="ON44" s="179"/>
      <c r="OO44" s="179"/>
      <c r="OP44" s="179"/>
      <c r="OQ44" s="179"/>
      <c r="OR44" s="179"/>
      <c r="OS44" s="179"/>
      <c r="OT44" s="179"/>
      <c r="OU44" s="179"/>
      <c r="OV44" s="179"/>
      <c r="OW44" s="179"/>
      <c r="OX44" s="179"/>
      <c r="OY44" s="179"/>
      <c r="OZ44" s="179"/>
      <c r="PA44" s="179"/>
      <c r="PB44" s="179"/>
      <c r="PC44" s="179"/>
      <c r="PD44" s="179"/>
      <c r="PE44" s="179"/>
      <c r="PF44" s="179"/>
      <c r="PG44" s="179"/>
      <c r="PH44" s="179"/>
      <c r="PI44" s="179"/>
      <c r="PJ44" s="179"/>
      <c r="PK44" s="179"/>
      <c r="PL44" s="179"/>
      <c r="PM44" s="179"/>
      <c r="PN44" s="179"/>
      <c r="PO44" s="179"/>
      <c r="PP44" s="179"/>
      <c r="PQ44" s="179"/>
      <c r="PR44" s="179"/>
      <c r="PS44" s="179"/>
      <c r="PT44" s="179"/>
      <c r="PU44" s="179"/>
      <c r="PV44" s="179"/>
      <c r="PW44" s="179"/>
      <c r="PX44" s="179"/>
      <c r="PY44" s="179"/>
      <c r="PZ44" s="179"/>
      <c r="QA44" s="179"/>
      <c r="QB44" s="179"/>
      <c r="QC44" s="179"/>
      <c r="QD44" s="179"/>
      <c r="QE44" s="179"/>
      <c r="QF44" s="179"/>
      <c r="QG44" s="179"/>
      <c r="QH44" s="179"/>
    </row>
    <row r="45" spans="1:450" s="36" customFormat="1" x14ac:dyDescent="0.25">
      <c r="A45" s="39" t="s">
        <v>106</v>
      </c>
      <c r="B45" s="246" t="s">
        <v>1018</v>
      </c>
      <c r="C45" s="39" t="s">
        <v>33</v>
      </c>
      <c r="D45" s="45">
        <v>1121</v>
      </c>
      <c r="E45" s="43">
        <v>0.75</v>
      </c>
      <c r="F45" s="114">
        <f>D45*E45</f>
        <v>840.75</v>
      </c>
      <c r="G45" s="43">
        <v>0.25</v>
      </c>
      <c r="H45" s="44">
        <f>G45*D45</f>
        <v>280.25</v>
      </c>
      <c r="I45" s="40"/>
      <c r="J45" s="115">
        <f>F45*12</f>
        <v>10089</v>
      </c>
      <c r="K45" s="117">
        <f>SUM(J44:J45)</f>
        <v>30816</v>
      </c>
      <c r="L45" s="205">
        <f>K45</f>
        <v>30816</v>
      </c>
      <c r="M45" s="470" t="s">
        <v>1091</v>
      </c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  <c r="IQ45" s="179"/>
      <c r="IR45" s="179"/>
      <c r="IS45" s="179"/>
      <c r="IT45" s="179"/>
      <c r="IU45" s="179"/>
      <c r="IV45" s="179"/>
      <c r="IW45" s="179"/>
      <c r="IX45" s="179"/>
      <c r="IY45" s="179"/>
      <c r="IZ45" s="179"/>
      <c r="JA45" s="179"/>
      <c r="JB45" s="179"/>
      <c r="JC45" s="179"/>
      <c r="JD45" s="179"/>
      <c r="JE45" s="179"/>
      <c r="JF45" s="179"/>
      <c r="JG45" s="179"/>
      <c r="JH45" s="179"/>
      <c r="JI45" s="179"/>
      <c r="JJ45" s="179"/>
      <c r="JK45" s="179"/>
      <c r="JL45" s="179"/>
      <c r="JM45" s="179"/>
      <c r="JN45" s="179"/>
      <c r="JO45" s="179"/>
      <c r="JP45" s="179"/>
      <c r="JQ45" s="179"/>
      <c r="JR45" s="179"/>
      <c r="JS45" s="179"/>
      <c r="JT45" s="179"/>
      <c r="JU45" s="179"/>
      <c r="JV45" s="179"/>
      <c r="JW45" s="179"/>
      <c r="JX45" s="179"/>
      <c r="JY45" s="179"/>
      <c r="JZ45" s="179"/>
      <c r="KA45" s="179"/>
      <c r="KB45" s="179"/>
      <c r="KC45" s="179"/>
      <c r="KD45" s="179"/>
      <c r="KE45" s="179"/>
      <c r="KF45" s="179"/>
      <c r="KG45" s="179"/>
      <c r="KH45" s="179"/>
      <c r="KI45" s="179"/>
      <c r="KJ45" s="179"/>
      <c r="KK45" s="179"/>
      <c r="KL45" s="179"/>
      <c r="KM45" s="179"/>
      <c r="KN45" s="179"/>
      <c r="KO45" s="179"/>
      <c r="KP45" s="179"/>
      <c r="KQ45" s="179"/>
      <c r="KR45" s="179"/>
      <c r="KS45" s="179"/>
      <c r="KT45" s="179"/>
      <c r="KU45" s="179"/>
      <c r="KV45" s="179"/>
      <c r="KW45" s="179"/>
      <c r="KX45" s="179"/>
      <c r="KY45" s="179"/>
      <c r="KZ45" s="179"/>
      <c r="LA45" s="179"/>
      <c r="LB45" s="179"/>
      <c r="LC45" s="179"/>
      <c r="LD45" s="179"/>
      <c r="LE45" s="179"/>
      <c r="LF45" s="179"/>
      <c r="LG45" s="179"/>
      <c r="LH45" s="179"/>
      <c r="LI45" s="179"/>
      <c r="LJ45" s="179"/>
      <c r="LK45" s="179"/>
      <c r="LL45" s="179"/>
      <c r="LM45" s="179"/>
      <c r="LN45" s="179"/>
      <c r="LO45" s="179"/>
      <c r="LP45" s="179"/>
      <c r="LQ45" s="179"/>
      <c r="LR45" s="179"/>
      <c r="LS45" s="179"/>
      <c r="LT45" s="179"/>
      <c r="LU45" s="179"/>
      <c r="LV45" s="179"/>
      <c r="LW45" s="179"/>
      <c r="LX45" s="179"/>
      <c r="LY45" s="179"/>
      <c r="LZ45" s="179"/>
      <c r="MA45" s="179"/>
      <c r="MB45" s="179"/>
      <c r="MC45" s="179"/>
      <c r="MD45" s="179"/>
      <c r="ME45" s="179"/>
      <c r="MF45" s="179"/>
      <c r="MG45" s="179"/>
      <c r="MH45" s="179"/>
      <c r="MI45" s="179"/>
      <c r="MJ45" s="179"/>
      <c r="MK45" s="179"/>
      <c r="ML45" s="179"/>
      <c r="MM45" s="179"/>
      <c r="MN45" s="179"/>
      <c r="MO45" s="179"/>
      <c r="MP45" s="179"/>
      <c r="MQ45" s="179"/>
      <c r="MR45" s="179"/>
      <c r="MS45" s="179"/>
      <c r="MT45" s="179"/>
      <c r="MU45" s="179"/>
      <c r="MV45" s="179"/>
      <c r="MW45" s="179"/>
      <c r="MX45" s="179"/>
      <c r="MY45" s="179"/>
      <c r="MZ45" s="179"/>
      <c r="NA45" s="179"/>
      <c r="NB45" s="179"/>
      <c r="NC45" s="179"/>
      <c r="ND45" s="179"/>
      <c r="NE45" s="179"/>
      <c r="NF45" s="179"/>
      <c r="NG45" s="179"/>
      <c r="NH45" s="179"/>
      <c r="NI45" s="179"/>
      <c r="NJ45" s="179"/>
      <c r="NK45" s="179"/>
      <c r="NL45" s="179"/>
      <c r="NM45" s="179"/>
      <c r="NN45" s="179"/>
      <c r="NO45" s="179"/>
      <c r="NP45" s="179"/>
      <c r="NQ45" s="179"/>
      <c r="NR45" s="179"/>
      <c r="NS45" s="179"/>
      <c r="NT45" s="179"/>
      <c r="NU45" s="179"/>
      <c r="NV45" s="179"/>
      <c r="NW45" s="179"/>
      <c r="NX45" s="179"/>
      <c r="NY45" s="179"/>
      <c r="NZ45" s="179"/>
      <c r="OA45" s="179"/>
      <c r="OB45" s="179"/>
      <c r="OC45" s="179"/>
      <c r="OD45" s="179"/>
      <c r="OE45" s="179"/>
      <c r="OF45" s="179"/>
      <c r="OG45" s="179"/>
      <c r="OH45" s="179"/>
      <c r="OI45" s="179"/>
      <c r="OJ45" s="179"/>
      <c r="OK45" s="179"/>
      <c r="OL45" s="179"/>
      <c r="OM45" s="179"/>
      <c r="ON45" s="179"/>
      <c r="OO45" s="179"/>
      <c r="OP45" s="179"/>
      <c r="OQ45" s="179"/>
      <c r="OR45" s="179"/>
      <c r="OS45" s="179"/>
      <c r="OT45" s="179"/>
      <c r="OU45" s="179"/>
      <c r="OV45" s="179"/>
      <c r="OW45" s="179"/>
      <c r="OX45" s="179"/>
      <c r="OY45" s="179"/>
      <c r="OZ45" s="179"/>
      <c r="PA45" s="179"/>
      <c r="PB45" s="179"/>
      <c r="PC45" s="179"/>
      <c r="PD45" s="179"/>
      <c r="PE45" s="179"/>
      <c r="PF45" s="179"/>
      <c r="PG45" s="179"/>
      <c r="PH45" s="179"/>
      <c r="PI45" s="179"/>
      <c r="PJ45" s="179"/>
      <c r="PK45" s="179"/>
      <c r="PL45" s="179"/>
      <c r="PM45" s="179"/>
      <c r="PN45" s="179"/>
      <c r="PO45" s="179"/>
      <c r="PP45" s="179"/>
      <c r="PQ45" s="179"/>
      <c r="PR45" s="179"/>
      <c r="PS45" s="179"/>
      <c r="PT45" s="179"/>
      <c r="PU45" s="179"/>
      <c r="PV45" s="179"/>
      <c r="PW45" s="179"/>
      <c r="PX45" s="179"/>
      <c r="PY45" s="179"/>
      <c r="PZ45" s="179"/>
      <c r="QA45" s="179"/>
      <c r="QB45" s="179"/>
      <c r="QC45" s="179"/>
      <c r="QD45" s="179"/>
      <c r="QE45" s="179"/>
      <c r="QF45" s="179"/>
      <c r="QG45" s="179"/>
      <c r="QH45" s="179"/>
    </row>
    <row r="46" spans="1:450" ht="15.75" thickBot="1" x14ac:dyDescent="0.3">
      <c r="A46" s="180"/>
      <c r="B46" s="185" t="s">
        <v>908</v>
      </c>
      <c r="C46" s="180"/>
      <c r="D46" s="181">
        <f>SUM(D8:D45)</f>
        <v>63291</v>
      </c>
      <c r="E46" s="182"/>
      <c r="F46" s="181">
        <f>SUM(F8:F45)</f>
        <v>47468.25</v>
      </c>
      <c r="G46" s="183"/>
      <c r="H46" s="181">
        <f>SUM(H8:H45)</f>
        <v>15822.75</v>
      </c>
      <c r="I46" s="184"/>
      <c r="J46" s="115">
        <f>SUM(J8:J45)</f>
        <v>569619</v>
      </c>
      <c r="K46" s="115">
        <f>SUM(K8:K45)</f>
        <v>569619</v>
      </c>
      <c r="L46" s="115">
        <f>SUM(L8:L45)</f>
        <v>569619</v>
      </c>
      <c r="M46" s="469">
        <f>L9+L14+L15+L16+L17+L19+L23+L28+L29+L30+L31+L36+L42+L45</f>
        <v>404919</v>
      </c>
      <c r="N46" s="210"/>
    </row>
    <row r="47" spans="1:450" ht="15.75" thickTop="1" x14ac:dyDescent="0.25"/>
    <row r="48" spans="1:450" x14ac:dyDescent="0.25">
      <c r="B48" s="116" t="s">
        <v>907</v>
      </c>
    </row>
    <row r="49" spans="1:450" s="36" customFormat="1" x14ac:dyDescent="0.25">
      <c r="A49" s="39" t="s">
        <v>106</v>
      </c>
      <c r="B49" s="39" t="s">
        <v>152</v>
      </c>
      <c r="C49" s="39" t="s">
        <v>115</v>
      </c>
      <c r="D49" s="45">
        <v>2279</v>
      </c>
      <c r="E49" s="43">
        <v>0.75</v>
      </c>
      <c r="F49" s="45">
        <f t="shared" ref="F49:F54" si="2">D49*E49</f>
        <v>1709.25</v>
      </c>
      <c r="G49" s="43">
        <v>0.25</v>
      </c>
      <c r="H49" s="44">
        <f t="shared" ref="H49:H54" si="3">G49*D49</f>
        <v>569.75</v>
      </c>
      <c r="I49" s="40"/>
      <c r="J49" s="115">
        <f>F49*12</f>
        <v>20511</v>
      </c>
      <c r="K49" s="116" t="s">
        <v>1699</v>
      </c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  <c r="IQ49" s="179"/>
      <c r="IR49" s="179"/>
      <c r="IS49" s="179"/>
      <c r="IT49" s="179"/>
      <c r="IU49" s="179"/>
      <c r="IV49" s="179"/>
      <c r="IW49" s="179"/>
      <c r="IX49" s="179"/>
      <c r="IY49" s="179"/>
      <c r="IZ49" s="179"/>
      <c r="JA49" s="179"/>
      <c r="JB49" s="179"/>
      <c r="JC49" s="179"/>
      <c r="JD49" s="179"/>
      <c r="JE49" s="179"/>
      <c r="JF49" s="179"/>
      <c r="JG49" s="179"/>
      <c r="JH49" s="179"/>
      <c r="JI49" s="179"/>
      <c r="JJ49" s="179"/>
      <c r="JK49" s="179"/>
      <c r="JL49" s="179"/>
      <c r="JM49" s="179"/>
      <c r="JN49" s="179"/>
      <c r="JO49" s="179"/>
      <c r="JP49" s="179"/>
      <c r="JQ49" s="179"/>
      <c r="JR49" s="179"/>
      <c r="JS49" s="179"/>
      <c r="JT49" s="179"/>
      <c r="JU49" s="179"/>
      <c r="JV49" s="179"/>
      <c r="JW49" s="179"/>
      <c r="JX49" s="179"/>
      <c r="JY49" s="179"/>
      <c r="JZ49" s="179"/>
      <c r="KA49" s="179"/>
      <c r="KB49" s="179"/>
      <c r="KC49" s="179"/>
      <c r="KD49" s="179"/>
      <c r="KE49" s="179"/>
      <c r="KF49" s="179"/>
      <c r="KG49" s="179"/>
      <c r="KH49" s="179"/>
      <c r="KI49" s="179"/>
      <c r="KJ49" s="179"/>
      <c r="KK49" s="179"/>
      <c r="KL49" s="179"/>
      <c r="KM49" s="179"/>
      <c r="KN49" s="179"/>
      <c r="KO49" s="179"/>
      <c r="KP49" s="179"/>
      <c r="KQ49" s="179"/>
      <c r="KR49" s="179"/>
      <c r="KS49" s="179"/>
      <c r="KT49" s="179"/>
      <c r="KU49" s="179"/>
      <c r="KV49" s="179"/>
      <c r="KW49" s="179"/>
      <c r="KX49" s="179"/>
      <c r="KY49" s="179"/>
      <c r="KZ49" s="179"/>
      <c r="LA49" s="179"/>
      <c r="LB49" s="179"/>
      <c r="LC49" s="179"/>
      <c r="LD49" s="179"/>
      <c r="LE49" s="179"/>
      <c r="LF49" s="179"/>
      <c r="LG49" s="179"/>
      <c r="LH49" s="179"/>
      <c r="LI49" s="179"/>
      <c r="LJ49" s="179"/>
      <c r="LK49" s="179"/>
      <c r="LL49" s="179"/>
      <c r="LM49" s="179"/>
      <c r="LN49" s="179"/>
      <c r="LO49" s="179"/>
      <c r="LP49" s="179"/>
      <c r="LQ49" s="179"/>
      <c r="LR49" s="179"/>
      <c r="LS49" s="179"/>
      <c r="LT49" s="179"/>
      <c r="LU49" s="179"/>
      <c r="LV49" s="179"/>
      <c r="LW49" s="179"/>
      <c r="LX49" s="179"/>
      <c r="LY49" s="179"/>
      <c r="LZ49" s="179"/>
      <c r="MA49" s="179"/>
      <c r="MB49" s="179"/>
      <c r="MC49" s="179"/>
      <c r="MD49" s="179"/>
      <c r="ME49" s="179"/>
      <c r="MF49" s="179"/>
      <c r="MG49" s="179"/>
      <c r="MH49" s="179"/>
      <c r="MI49" s="179"/>
      <c r="MJ49" s="179"/>
      <c r="MK49" s="179"/>
      <c r="ML49" s="179"/>
      <c r="MM49" s="179"/>
      <c r="MN49" s="179"/>
      <c r="MO49" s="179"/>
      <c r="MP49" s="179"/>
      <c r="MQ49" s="179"/>
      <c r="MR49" s="179"/>
      <c r="MS49" s="179"/>
      <c r="MT49" s="179"/>
      <c r="MU49" s="179"/>
      <c r="MV49" s="179"/>
      <c r="MW49" s="179"/>
      <c r="MX49" s="179"/>
      <c r="MY49" s="179"/>
      <c r="MZ49" s="179"/>
      <c r="NA49" s="179"/>
      <c r="NB49" s="179"/>
      <c r="NC49" s="179"/>
      <c r="ND49" s="179"/>
      <c r="NE49" s="179"/>
      <c r="NF49" s="179"/>
      <c r="NG49" s="179"/>
      <c r="NH49" s="179"/>
      <c r="NI49" s="179"/>
      <c r="NJ49" s="179"/>
      <c r="NK49" s="179"/>
      <c r="NL49" s="179"/>
      <c r="NM49" s="179"/>
      <c r="NN49" s="179"/>
      <c r="NO49" s="179"/>
      <c r="NP49" s="179"/>
      <c r="NQ49" s="179"/>
      <c r="NR49" s="179"/>
      <c r="NS49" s="179"/>
      <c r="NT49" s="179"/>
      <c r="NU49" s="179"/>
      <c r="NV49" s="179"/>
      <c r="NW49" s="179"/>
      <c r="NX49" s="179"/>
      <c r="NY49" s="179"/>
      <c r="NZ49" s="179"/>
      <c r="OA49" s="179"/>
      <c r="OB49" s="179"/>
      <c r="OC49" s="179"/>
      <c r="OD49" s="179"/>
      <c r="OE49" s="179"/>
      <c r="OF49" s="179"/>
      <c r="OG49" s="179"/>
      <c r="OH49" s="179"/>
      <c r="OI49" s="179"/>
      <c r="OJ49" s="179"/>
      <c r="OK49" s="179"/>
      <c r="OL49" s="179"/>
      <c r="OM49" s="179"/>
      <c r="ON49" s="179"/>
      <c r="OO49" s="179"/>
      <c r="OP49" s="179"/>
      <c r="OQ49" s="179"/>
      <c r="OR49" s="179"/>
      <c r="OS49" s="179"/>
      <c r="OT49" s="179"/>
      <c r="OU49" s="179"/>
      <c r="OV49" s="179"/>
      <c r="OW49" s="179"/>
      <c r="OX49" s="179"/>
      <c r="OY49" s="179"/>
      <c r="OZ49" s="179"/>
      <c r="PA49" s="179"/>
      <c r="PB49" s="179"/>
      <c r="PC49" s="179"/>
      <c r="PD49" s="179"/>
      <c r="PE49" s="179"/>
      <c r="PF49" s="179"/>
      <c r="PG49" s="179"/>
      <c r="PH49" s="179"/>
      <c r="PI49" s="179"/>
      <c r="PJ49" s="179"/>
      <c r="PK49" s="179"/>
      <c r="PL49" s="179"/>
      <c r="PM49" s="179"/>
      <c r="PN49" s="179"/>
      <c r="PO49" s="179"/>
      <c r="PP49" s="179"/>
      <c r="PQ49" s="179"/>
      <c r="PR49" s="179"/>
      <c r="PS49" s="179"/>
      <c r="PT49" s="179"/>
      <c r="PU49" s="179"/>
      <c r="PV49" s="179"/>
      <c r="PW49" s="179"/>
      <c r="PX49" s="179"/>
      <c r="PY49" s="179"/>
      <c r="PZ49" s="179"/>
      <c r="QA49" s="179"/>
      <c r="QB49" s="179"/>
      <c r="QC49" s="179"/>
      <c r="QD49" s="179"/>
      <c r="QE49" s="179"/>
      <c r="QF49" s="179"/>
      <c r="QG49" s="179"/>
      <c r="QH49" s="179"/>
    </row>
    <row r="50" spans="1:450" x14ac:dyDescent="0.25">
      <c r="A50" s="39" t="s">
        <v>106</v>
      </c>
      <c r="B50" s="39" t="s">
        <v>153</v>
      </c>
      <c r="C50" s="39" t="s">
        <v>115</v>
      </c>
      <c r="D50" s="45">
        <v>2249</v>
      </c>
      <c r="E50" s="43">
        <v>0.75</v>
      </c>
      <c r="F50" s="45">
        <f t="shared" si="2"/>
        <v>1686.75</v>
      </c>
      <c r="G50" s="43">
        <v>0.25</v>
      </c>
      <c r="H50" s="44">
        <f t="shared" si="3"/>
        <v>562.25</v>
      </c>
      <c r="I50" s="40"/>
      <c r="J50" s="115">
        <f t="shared" ref="J50:J54" si="4">F50*12</f>
        <v>20241</v>
      </c>
      <c r="K50" s="117"/>
    </row>
    <row r="51" spans="1:450" s="36" customFormat="1" x14ac:dyDescent="0.25">
      <c r="A51" s="46" t="s">
        <v>97</v>
      </c>
      <c r="B51" s="46" t="s">
        <v>928</v>
      </c>
      <c r="C51" s="46" t="s">
        <v>115</v>
      </c>
      <c r="D51" s="45">
        <v>2808</v>
      </c>
      <c r="E51" s="57">
        <v>0.75</v>
      </c>
      <c r="F51" s="45">
        <f t="shared" si="2"/>
        <v>2106</v>
      </c>
      <c r="G51" s="57">
        <v>0.25</v>
      </c>
      <c r="H51" s="45">
        <f t="shared" si="3"/>
        <v>702</v>
      </c>
      <c r="I51" s="40"/>
      <c r="J51" s="115">
        <f t="shared" si="4"/>
        <v>25272</v>
      </c>
      <c r="K51" s="116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  <c r="IQ51" s="179"/>
      <c r="IR51" s="179"/>
      <c r="IS51" s="179"/>
      <c r="IT51" s="179"/>
      <c r="IU51" s="179"/>
      <c r="IV51" s="179"/>
      <c r="IW51" s="179"/>
      <c r="IX51" s="179"/>
      <c r="IY51" s="179"/>
      <c r="IZ51" s="179"/>
      <c r="JA51" s="179"/>
      <c r="JB51" s="179"/>
      <c r="JC51" s="179"/>
      <c r="JD51" s="179"/>
      <c r="JE51" s="179"/>
      <c r="JF51" s="179"/>
      <c r="JG51" s="179"/>
      <c r="JH51" s="179"/>
      <c r="JI51" s="179"/>
      <c r="JJ51" s="179"/>
      <c r="JK51" s="179"/>
      <c r="JL51" s="179"/>
      <c r="JM51" s="179"/>
      <c r="JN51" s="179"/>
      <c r="JO51" s="179"/>
      <c r="JP51" s="179"/>
      <c r="JQ51" s="179"/>
      <c r="JR51" s="179"/>
      <c r="JS51" s="179"/>
      <c r="JT51" s="179"/>
      <c r="JU51" s="179"/>
      <c r="JV51" s="179"/>
      <c r="JW51" s="179"/>
      <c r="JX51" s="179"/>
      <c r="JY51" s="179"/>
      <c r="JZ51" s="179"/>
      <c r="KA51" s="179"/>
      <c r="KB51" s="179"/>
      <c r="KC51" s="179"/>
      <c r="KD51" s="179"/>
      <c r="KE51" s="179"/>
      <c r="KF51" s="179"/>
      <c r="KG51" s="179"/>
      <c r="KH51" s="179"/>
      <c r="KI51" s="179"/>
      <c r="KJ51" s="179"/>
      <c r="KK51" s="179"/>
      <c r="KL51" s="179"/>
      <c r="KM51" s="179"/>
      <c r="KN51" s="179"/>
      <c r="KO51" s="179"/>
      <c r="KP51" s="179"/>
      <c r="KQ51" s="179"/>
      <c r="KR51" s="179"/>
      <c r="KS51" s="179"/>
      <c r="KT51" s="179"/>
      <c r="KU51" s="179"/>
      <c r="KV51" s="179"/>
      <c r="KW51" s="179"/>
      <c r="KX51" s="179"/>
      <c r="KY51" s="179"/>
      <c r="KZ51" s="179"/>
      <c r="LA51" s="179"/>
      <c r="LB51" s="179"/>
      <c r="LC51" s="179"/>
      <c r="LD51" s="179"/>
      <c r="LE51" s="179"/>
      <c r="LF51" s="179"/>
      <c r="LG51" s="179"/>
      <c r="LH51" s="179"/>
      <c r="LI51" s="179"/>
      <c r="LJ51" s="179"/>
      <c r="LK51" s="179"/>
      <c r="LL51" s="179"/>
      <c r="LM51" s="179"/>
      <c r="LN51" s="179"/>
      <c r="LO51" s="179"/>
      <c r="LP51" s="179"/>
      <c r="LQ51" s="179"/>
      <c r="LR51" s="179"/>
      <c r="LS51" s="179"/>
      <c r="LT51" s="179"/>
      <c r="LU51" s="179"/>
      <c r="LV51" s="179"/>
      <c r="LW51" s="179"/>
      <c r="LX51" s="179"/>
      <c r="LY51" s="179"/>
      <c r="LZ51" s="179"/>
      <c r="MA51" s="179"/>
      <c r="MB51" s="179"/>
      <c r="MC51" s="179"/>
      <c r="MD51" s="179"/>
      <c r="ME51" s="179"/>
      <c r="MF51" s="179"/>
      <c r="MG51" s="179"/>
      <c r="MH51" s="179"/>
      <c r="MI51" s="179"/>
      <c r="MJ51" s="179"/>
      <c r="MK51" s="179"/>
      <c r="ML51" s="179"/>
      <c r="MM51" s="179"/>
      <c r="MN51" s="179"/>
      <c r="MO51" s="179"/>
      <c r="MP51" s="179"/>
      <c r="MQ51" s="179"/>
      <c r="MR51" s="179"/>
      <c r="MS51" s="179"/>
      <c r="MT51" s="179"/>
      <c r="MU51" s="179"/>
      <c r="MV51" s="179"/>
      <c r="MW51" s="179"/>
      <c r="MX51" s="179"/>
      <c r="MY51" s="179"/>
      <c r="MZ51" s="179"/>
      <c r="NA51" s="179"/>
      <c r="NB51" s="179"/>
      <c r="NC51" s="179"/>
      <c r="ND51" s="179"/>
      <c r="NE51" s="179"/>
      <c r="NF51" s="179"/>
      <c r="NG51" s="179"/>
      <c r="NH51" s="179"/>
      <c r="NI51" s="179"/>
      <c r="NJ51" s="179"/>
      <c r="NK51" s="179"/>
      <c r="NL51" s="179"/>
      <c r="NM51" s="179"/>
      <c r="NN51" s="179"/>
      <c r="NO51" s="179"/>
      <c r="NP51" s="179"/>
      <c r="NQ51" s="179"/>
      <c r="NR51" s="179"/>
      <c r="NS51" s="179"/>
      <c r="NT51" s="179"/>
      <c r="NU51" s="179"/>
      <c r="NV51" s="179"/>
      <c r="NW51" s="179"/>
      <c r="NX51" s="179"/>
      <c r="NY51" s="179"/>
      <c r="NZ51" s="179"/>
      <c r="OA51" s="179"/>
      <c r="OB51" s="179"/>
      <c r="OC51" s="179"/>
      <c r="OD51" s="179"/>
      <c r="OE51" s="179"/>
      <c r="OF51" s="179"/>
      <c r="OG51" s="179"/>
      <c r="OH51" s="179"/>
      <c r="OI51" s="179"/>
      <c r="OJ51" s="179"/>
      <c r="OK51" s="179"/>
      <c r="OL51" s="179"/>
      <c r="OM51" s="179"/>
      <c r="ON51" s="179"/>
      <c r="OO51" s="179"/>
      <c r="OP51" s="179"/>
      <c r="OQ51" s="179"/>
      <c r="OR51" s="179"/>
      <c r="OS51" s="179"/>
      <c r="OT51" s="179"/>
      <c r="OU51" s="179"/>
      <c r="OV51" s="179"/>
      <c r="OW51" s="179"/>
      <c r="OX51" s="179"/>
      <c r="OY51" s="179"/>
      <c r="OZ51" s="179"/>
      <c r="PA51" s="179"/>
      <c r="PB51" s="179"/>
      <c r="PC51" s="179"/>
      <c r="PD51" s="179"/>
      <c r="PE51" s="179"/>
      <c r="PF51" s="179"/>
      <c r="PG51" s="179"/>
      <c r="PH51" s="179"/>
      <c r="PI51" s="179"/>
      <c r="PJ51" s="179"/>
      <c r="PK51" s="179"/>
      <c r="PL51" s="179"/>
      <c r="PM51" s="179"/>
      <c r="PN51" s="179"/>
      <c r="PO51" s="179"/>
      <c r="PP51" s="179"/>
      <c r="PQ51" s="179"/>
      <c r="PR51" s="179"/>
      <c r="PS51" s="179"/>
      <c r="PT51" s="179"/>
      <c r="PU51" s="179"/>
      <c r="PV51" s="179"/>
      <c r="PW51" s="179"/>
      <c r="PX51" s="179"/>
      <c r="PY51" s="179"/>
      <c r="PZ51" s="179"/>
      <c r="QA51" s="179"/>
      <c r="QB51" s="179"/>
      <c r="QC51" s="179"/>
      <c r="QD51" s="179"/>
      <c r="QE51" s="179"/>
      <c r="QF51" s="179"/>
      <c r="QG51" s="179"/>
      <c r="QH51" s="179"/>
    </row>
    <row r="52" spans="1:450" s="36" customFormat="1" x14ac:dyDescent="0.25">
      <c r="A52" s="39" t="s">
        <v>106</v>
      </c>
      <c r="B52" s="46" t="s">
        <v>1015</v>
      </c>
      <c r="C52" s="46" t="s">
        <v>115</v>
      </c>
      <c r="D52" s="45">
        <v>1121</v>
      </c>
      <c r="E52" s="57">
        <v>0.75</v>
      </c>
      <c r="F52" s="45">
        <f t="shared" si="2"/>
        <v>840.75</v>
      </c>
      <c r="G52" s="57">
        <v>0.25</v>
      </c>
      <c r="H52" s="45">
        <f t="shared" si="3"/>
        <v>280.25</v>
      </c>
      <c r="I52" s="40"/>
      <c r="J52" s="115">
        <f t="shared" si="4"/>
        <v>10089</v>
      </c>
      <c r="K52" s="116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  <c r="IQ52" s="179"/>
      <c r="IR52" s="179"/>
      <c r="IS52" s="179"/>
      <c r="IT52" s="179"/>
      <c r="IU52" s="179"/>
      <c r="IV52" s="179"/>
      <c r="IW52" s="179"/>
      <c r="IX52" s="179"/>
      <c r="IY52" s="179"/>
      <c r="IZ52" s="179"/>
      <c r="JA52" s="179"/>
      <c r="JB52" s="179"/>
      <c r="JC52" s="179"/>
      <c r="JD52" s="179"/>
      <c r="JE52" s="179"/>
      <c r="JF52" s="179"/>
      <c r="JG52" s="179"/>
      <c r="JH52" s="179"/>
      <c r="JI52" s="179"/>
      <c r="JJ52" s="179"/>
      <c r="JK52" s="179"/>
      <c r="JL52" s="179"/>
      <c r="JM52" s="179"/>
      <c r="JN52" s="179"/>
      <c r="JO52" s="179"/>
      <c r="JP52" s="179"/>
      <c r="JQ52" s="179"/>
      <c r="JR52" s="179"/>
      <c r="JS52" s="179"/>
      <c r="JT52" s="179"/>
      <c r="JU52" s="179"/>
      <c r="JV52" s="179"/>
      <c r="JW52" s="179"/>
      <c r="JX52" s="179"/>
      <c r="JY52" s="179"/>
      <c r="JZ52" s="179"/>
      <c r="KA52" s="179"/>
      <c r="KB52" s="179"/>
      <c r="KC52" s="179"/>
      <c r="KD52" s="179"/>
      <c r="KE52" s="179"/>
      <c r="KF52" s="179"/>
      <c r="KG52" s="179"/>
      <c r="KH52" s="179"/>
      <c r="KI52" s="179"/>
      <c r="KJ52" s="179"/>
      <c r="KK52" s="179"/>
      <c r="KL52" s="179"/>
      <c r="KM52" s="179"/>
      <c r="KN52" s="179"/>
      <c r="KO52" s="179"/>
      <c r="KP52" s="179"/>
      <c r="KQ52" s="179"/>
      <c r="KR52" s="179"/>
      <c r="KS52" s="179"/>
      <c r="KT52" s="179"/>
      <c r="KU52" s="179"/>
      <c r="KV52" s="179"/>
      <c r="KW52" s="179"/>
      <c r="KX52" s="179"/>
      <c r="KY52" s="179"/>
      <c r="KZ52" s="179"/>
      <c r="LA52" s="179"/>
      <c r="LB52" s="179"/>
      <c r="LC52" s="179"/>
      <c r="LD52" s="179"/>
      <c r="LE52" s="179"/>
      <c r="LF52" s="179"/>
      <c r="LG52" s="179"/>
      <c r="LH52" s="179"/>
      <c r="LI52" s="179"/>
      <c r="LJ52" s="179"/>
      <c r="LK52" s="179"/>
      <c r="LL52" s="179"/>
      <c r="LM52" s="179"/>
      <c r="LN52" s="179"/>
      <c r="LO52" s="179"/>
      <c r="LP52" s="179"/>
      <c r="LQ52" s="179"/>
      <c r="LR52" s="179"/>
      <c r="LS52" s="179"/>
      <c r="LT52" s="179"/>
      <c r="LU52" s="179"/>
      <c r="LV52" s="179"/>
      <c r="LW52" s="179"/>
      <c r="LX52" s="179"/>
      <c r="LY52" s="179"/>
      <c r="LZ52" s="179"/>
      <c r="MA52" s="179"/>
      <c r="MB52" s="179"/>
      <c r="MC52" s="179"/>
      <c r="MD52" s="179"/>
      <c r="ME52" s="179"/>
      <c r="MF52" s="179"/>
      <c r="MG52" s="179"/>
      <c r="MH52" s="179"/>
      <c r="MI52" s="179"/>
      <c r="MJ52" s="179"/>
      <c r="MK52" s="179"/>
      <c r="ML52" s="179"/>
      <c r="MM52" s="179"/>
      <c r="MN52" s="179"/>
      <c r="MO52" s="179"/>
      <c r="MP52" s="179"/>
      <c r="MQ52" s="179"/>
      <c r="MR52" s="179"/>
      <c r="MS52" s="179"/>
      <c r="MT52" s="179"/>
      <c r="MU52" s="179"/>
      <c r="MV52" s="179"/>
      <c r="MW52" s="179"/>
      <c r="MX52" s="179"/>
      <c r="MY52" s="179"/>
      <c r="MZ52" s="179"/>
      <c r="NA52" s="179"/>
      <c r="NB52" s="179"/>
      <c r="NC52" s="179"/>
      <c r="ND52" s="179"/>
      <c r="NE52" s="179"/>
      <c r="NF52" s="179"/>
      <c r="NG52" s="179"/>
      <c r="NH52" s="179"/>
      <c r="NI52" s="179"/>
      <c r="NJ52" s="179"/>
      <c r="NK52" s="179"/>
      <c r="NL52" s="179"/>
      <c r="NM52" s="179"/>
      <c r="NN52" s="179"/>
      <c r="NO52" s="179"/>
      <c r="NP52" s="179"/>
      <c r="NQ52" s="179"/>
      <c r="NR52" s="179"/>
      <c r="NS52" s="179"/>
      <c r="NT52" s="179"/>
      <c r="NU52" s="179"/>
      <c r="NV52" s="179"/>
      <c r="NW52" s="179"/>
      <c r="NX52" s="179"/>
      <c r="NY52" s="179"/>
      <c r="NZ52" s="179"/>
      <c r="OA52" s="179"/>
      <c r="OB52" s="179"/>
      <c r="OC52" s="179"/>
      <c r="OD52" s="179"/>
      <c r="OE52" s="179"/>
      <c r="OF52" s="179"/>
      <c r="OG52" s="179"/>
      <c r="OH52" s="179"/>
      <c r="OI52" s="179"/>
      <c r="OJ52" s="179"/>
      <c r="OK52" s="179"/>
      <c r="OL52" s="179"/>
      <c r="OM52" s="179"/>
      <c r="ON52" s="179"/>
      <c r="OO52" s="179"/>
      <c r="OP52" s="179"/>
      <c r="OQ52" s="179"/>
      <c r="OR52" s="179"/>
      <c r="OS52" s="179"/>
      <c r="OT52" s="179"/>
      <c r="OU52" s="179"/>
      <c r="OV52" s="179"/>
      <c r="OW52" s="179"/>
      <c r="OX52" s="179"/>
      <c r="OY52" s="179"/>
      <c r="OZ52" s="179"/>
      <c r="PA52" s="179"/>
      <c r="PB52" s="179"/>
      <c r="PC52" s="179"/>
      <c r="PD52" s="179"/>
      <c r="PE52" s="179"/>
      <c r="PF52" s="179"/>
      <c r="PG52" s="179"/>
      <c r="PH52" s="179"/>
      <c r="PI52" s="179"/>
      <c r="PJ52" s="179"/>
      <c r="PK52" s="179"/>
      <c r="PL52" s="179"/>
      <c r="PM52" s="179"/>
      <c r="PN52" s="179"/>
      <c r="PO52" s="179"/>
      <c r="PP52" s="179"/>
      <c r="PQ52" s="179"/>
      <c r="PR52" s="179"/>
      <c r="PS52" s="179"/>
      <c r="PT52" s="179"/>
      <c r="PU52" s="179"/>
      <c r="PV52" s="179"/>
      <c r="PW52" s="179"/>
      <c r="PX52" s="179"/>
      <c r="PY52" s="179"/>
      <c r="PZ52" s="179"/>
      <c r="QA52" s="179"/>
      <c r="QB52" s="179"/>
      <c r="QC52" s="179"/>
      <c r="QD52" s="179"/>
      <c r="QE52" s="179"/>
      <c r="QF52" s="179"/>
      <c r="QG52" s="179"/>
      <c r="QH52" s="179"/>
    </row>
    <row r="53" spans="1:450" x14ac:dyDescent="0.25">
      <c r="A53" s="39" t="s">
        <v>97</v>
      </c>
      <c r="B53" s="39" t="s">
        <v>1016</v>
      </c>
      <c r="C53" s="39" t="s">
        <v>115</v>
      </c>
      <c r="D53" s="45">
        <v>2474</v>
      </c>
      <c r="E53" s="43">
        <v>0.75</v>
      </c>
      <c r="F53" s="45">
        <f t="shared" si="2"/>
        <v>1855.5</v>
      </c>
      <c r="G53" s="43">
        <v>0.25</v>
      </c>
      <c r="H53" s="44">
        <f t="shared" si="3"/>
        <v>618.5</v>
      </c>
      <c r="I53" s="40"/>
      <c r="J53" s="115">
        <f t="shared" si="4"/>
        <v>22266</v>
      </c>
    </row>
    <row r="54" spans="1:450" s="36" customFormat="1" x14ac:dyDescent="0.25">
      <c r="A54" s="46" t="s">
        <v>97</v>
      </c>
      <c r="B54" s="46" t="s">
        <v>1514</v>
      </c>
      <c r="C54" s="46" t="s">
        <v>115</v>
      </c>
      <c r="D54" s="45">
        <v>2303</v>
      </c>
      <c r="E54" s="57">
        <v>0.75</v>
      </c>
      <c r="F54" s="45">
        <f t="shared" si="2"/>
        <v>1727.25</v>
      </c>
      <c r="G54" s="57">
        <v>0.25</v>
      </c>
      <c r="H54" s="45">
        <f t="shared" si="3"/>
        <v>575.75</v>
      </c>
      <c r="I54" s="40"/>
      <c r="J54" s="115">
        <f t="shared" si="4"/>
        <v>20727</v>
      </c>
      <c r="K54" s="117">
        <f>SUM(J49:J54)</f>
        <v>119106</v>
      </c>
      <c r="L54" s="205">
        <v>119106</v>
      </c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  <c r="IQ54" s="179"/>
      <c r="IR54" s="179"/>
      <c r="IS54" s="179"/>
      <c r="IT54" s="179"/>
      <c r="IU54" s="179"/>
      <c r="IV54" s="179"/>
      <c r="IW54" s="179"/>
      <c r="IX54" s="179"/>
      <c r="IY54" s="179"/>
      <c r="IZ54" s="179"/>
      <c r="JA54" s="179"/>
      <c r="JB54" s="179"/>
      <c r="JC54" s="179"/>
      <c r="JD54" s="179"/>
      <c r="JE54" s="179"/>
      <c r="JF54" s="179"/>
      <c r="JG54" s="179"/>
      <c r="JH54" s="179"/>
      <c r="JI54" s="179"/>
      <c r="JJ54" s="179"/>
      <c r="JK54" s="179"/>
      <c r="JL54" s="179"/>
      <c r="JM54" s="179"/>
      <c r="JN54" s="179"/>
      <c r="JO54" s="179"/>
      <c r="JP54" s="179"/>
      <c r="JQ54" s="179"/>
      <c r="JR54" s="179"/>
      <c r="JS54" s="179"/>
      <c r="JT54" s="179"/>
      <c r="JU54" s="179"/>
      <c r="JV54" s="179"/>
      <c r="JW54" s="179"/>
      <c r="JX54" s="179"/>
      <c r="JY54" s="179"/>
      <c r="JZ54" s="179"/>
      <c r="KA54" s="179"/>
      <c r="KB54" s="179"/>
      <c r="KC54" s="179"/>
      <c r="KD54" s="179"/>
      <c r="KE54" s="179"/>
      <c r="KF54" s="179"/>
      <c r="KG54" s="179"/>
      <c r="KH54" s="179"/>
      <c r="KI54" s="179"/>
      <c r="KJ54" s="179"/>
      <c r="KK54" s="179"/>
      <c r="KL54" s="179"/>
      <c r="KM54" s="179"/>
      <c r="KN54" s="179"/>
      <c r="KO54" s="179"/>
      <c r="KP54" s="179"/>
      <c r="KQ54" s="179"/>
      <c r="KR54" s="179"/>
      <c r="KS54" s="179"/>
      <c r="KT54" s="179"/>
      <c r="KU54" s="179"/>
      <c r="KV54" s="179"/>
      <c r="KW54" s="179"/>
      <c r="KX54" s="179"/>
      <c r="KY54" s="179"/>
      <c r="KZ54" s="179"/>
      <c r="LA54" s="179"/>
      <c r="LB54" s="179"/>
      <c r="LC54" s="179"/>
      <c r="LD54" s="179"/>
      <c r="LE54" s="179"/>
      <c r="LF54" s="179"/>
      <c r="LG54" s="179"/>
      <c r="LH54" s="179"/>
      <c r="LI54" s="179"/>
      <c r="LJ54" s="179"/>
      <c r="LK54" s="179"/>
      <c r="LL54" s="179"/>
      <c r="LM54" s="179"/>
      <c r="LN54" s="179"/>
      <c r="LO54" s="179"/>
      <c r="LP54" s="179"/>
      <c r="LQ54" s="179"/>
      <c r="LR54" s="179"/>
      <c r="LS54" s="179"/>
      <c r="LT54" s="179"/>
      <c r="LU54" s="179"/>
      <c r="LV54" s="179"/>
      <c r="LW54" s="179"/>
      <c r="LX54" s="179"/>
      <c r="LY54" s="179"/>
      <c r="LZ54" s="179"/>
      <c r="MA54" s="179"/>
      <c r="MB54" s="179"/>
      <c r="MC54" s="179"/>
      <c r="MD54" s="179"/>
      <c r="ME54" s="179"/>
      <c r="MF54" s="179"/>
      <c r="MG54" s="179"/>
      <c r="MH54" s="179"/>
      <c r="MI54" s="179"/>
      <c r="MJ54" s="179"/>
      <c r="MK54" s="179"/>
      <c r="ML54" s="179"/>
      <c r="MM54" s="179"/>
      <c r="MN54" s="179"/>
      <c r="MO54" s="179"/>
      <c r="MP54" s="179"/>
      <c r="MQ54" s="179"/>
      <c r="MR54" s="179"/>
      <c r="MS54" s="179"/>
      <c r="MT54" s="179"/>
      <c r="MU54" s="179"/>
      <c r="MV54" s="179"/>
      <c r="MW54" s="179"/>
      <c r="MX54" s="179"/>
      <c r="MY54" s="179"/>
      <c r="MZ54" s="179"/>
      <c r="NA54" s="179"/>
      <c r="NB54" s="179"/>
      <c r="NC54" s="179"/>
      <c r="ND54" s="179"/>
      <c r="NE54" s="179"/>
      <c r="NF54" s="179"/>
      <c r="NG54" s="179"/>
      <c r="NH54" s="179"/>
      <c r="NI54" s="179"/>
      <c r="NJ54" s="179"/>
      <c r="NK54" s="179"/>
      <c r="NL54" s="179"/>
      <c r="NM54" s="179"/>
      <c r="NN54" s="179"/>
      <c r="NO54" s="179"/>
      <c r="NP54" s="179"/>
      <c r="NQ54" s="179"/>
      <c r="NR54" s="179"/>
      <c r="NS54" s="179"/>
      <c r="NT54" s="179"/>
      <c r="NU54" s="179"/>
      <c r="NV54" s="179"/>
      <c r="NW54" s="179"/>
      <c r="NX54" s="179"/>
      <c r="NY54" s="179"/>
      <c r="NZ54" s="179"/>
      <c r="OA54" s="179"/>
      <c r="OB54" s="179"/>
      <c r="OC54" s="179"/>
      <c r="OD54" s="179"/>
      <c r="OE54" s="179"/>
      <c r="OF54" s="179"/>
      <c r="OG54" s="179"/>
      <c r="OH54" s="179"/>
      <c r="OI54" s="179"/>
      <c r="OJ54" s="179"/>
      <c r="OK54" s="179"/>
      <c r="OL54" s="179"/>
      <c r="OM54" s="179"/>
      <c r="ON54" s="179"/>
      <c r="OO54" s="179"/>
      <c r="OP54" s="179"/>
      <c r="OQ54" s="179"/>
      <c r="OR54" s="179"/>
      <c r="OS54" s="179"/>
      <c r="OT54" s="179"/>
      <c r="OU54" s="179"/>
      <c r="OV54" s="179"/>
      <c r="OW54" s="179"/>
      <c r="OX54" s="179"/>
      <c r="OY54" s="179"/>
      <c r="OZ54" s="179"/>
      <c r="PA54" s="179"/>
      <c r="PB54" s="179"/>
      <c r="PC54" s="179"/>
      <c r="PD54" s="179"/>
      <c r="PE54" s="179"/>
      <c r="PF54" s="179"/>
      <c r="PG54" s="179"/>
      <c r="PH54" s="179"/>
      <c r="PI54" s="179"/>
      <c r="PJ54" s="179"/>
      <c r="PK54" s="179"/>
      <c r="PL54" s="179"/>
      <c r="PM54" s="179"/>
      <c r="PN54" s="179"/>
      <c r="PO54" s="179"/>
      <c r="PP54" s="179"/>
      <c r="PQ54" s="179"/>
      <c r="PR54" s="179"/>
      <c r="PS54" s="179"/>
      <c r="PT54" s="179"/>
      <c r="PU54" s="179"/>
      <c r="PV54" s="179"/>
      <c r="PW54" s="179"/>
      <c r="PX54" s="179"/>
      <c r="PY54" s="179"/>
      <c r="PZ54" s="179"/>
      <c r="QA54" s="179"/>
      <c r="QB54" s="179"/>
      <c r="QC54" s="179"/>
      <c r="QD54" s="179"/>
      <c r="QE54" s="179"/>
      <c r="QF54" s="179"/>
      <c r="QG54" s="179"/>
      <c r="QH54" s="179"/>
    </row>
    <row r="55" spans="1:450" s="36" customFormat="1" ht="15.75" thickBot="1" x14ac:dyDescent="0.3">
      <c r="A55" s="48"/>
      <c r="B55" s="48"/>
      <c r="C55" s="48"/>
      <c r="D55" s="56">
        <f>SUM(D49:D54)</f>
        <v>13234</v>
      </c>
      <c r="E55" s="49"/>
      <c r="F55" s="56">
        <f>SUM(F49:F53)</f>
        <v>8198.25</v>
      </c>
      <c r="G55" s="40"/>
      <c r="H55" s="56">
        <f>SUM(H49:H53)</f>
        <v>2732.75</v>
      </c>
      <c r="J55" s="117"/>
      <c r="K55" s="117"/>
      <c r="L55" s="210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  <c r="IQ55" s="179"/>
      <c r="IR55" s="179"/>
      <c r="IS55" s="179"/>
      <c r="IT55" s="179"/>
      <c r="IU55" s="179"/>
      <c r="IV55" s="179"/>
      <c r="IW55" s="179"/>
      <c r="IX55" s="179"/>
      <c r="IY55" s="179"/>
      <c r="IZ55" s="179"/>
      <c r="JA55" s="179"/>
      <c r="JB55" s="179"/>
      <c r="JC55" s="179"/>
      <c r="JD55" s="179"/>
      <c r="JE55" s="179"/>
      <c r="JF55" s="179"/>
      <c r="JG55" s="179"/>
      <c r="JH55" s="179"/>
      <c r="JI55" s="179"/>
      <c r="JJ55" s="179"/>
      <c r="JK55" s="179"/>
      <c r="JL55" s="179"/>
      <c r="JM55" s="179"/>
      <c r="JN55" s="179"/>
      <c r="JO55" s="179"/>
      <c r="JP55" s="179"/>
      <c r="JQ55" s="179"/>
      <c r="JR55" s="179"/>
      <c r="JS55" s="179"/>
      <c r="JT55" s="179"/>
      <c r="JU55" s="179"/>
      <c r="JV55" s="179"/>
      <c r="JW55" s="179"/>
      <c r="JX55" s="179"/>
      <c r="JY55" s="179"/>
      <c r="JZ55" s="179"/>
      <c r="KA55" s="179"/>
      <c r="KB55" s="179"/>
      <c r="KC55" s="179"/>
      <c r="KD55" s="179"/>
      <c r="KE55" s="179"/>
      <c r="KF55" s="179"/>
      <c r="KG55" s="179"/>
      <c r="KH55" s="179"/>
      <c r="KI55" s="179"/>
      <c r="KJ55" s="179"/>
      <c r="KK55" s="179"/>
      <c r="KL55" s="179"/>
      <c r="KM55" s="179"/>
      <c r="KN55" s="179"/>
      <c r="KO55" s="179"/>
      <c r="KP55" s="179"/>
      <c r="KQ55" s="179"/>
      <c r="KR55" s="179"/>
      <c r="KS55" s="179"/>
      <c r="KT55" s="179"/>
      <c r="KU55" s="179"/>
      <c r="KV55" s="179"/>
      <c r="KW55" s="179"/>
      <c r="KX55" s="179"/>
      <c r="KY55" s="179"/>
      <c r="KZ55" s="179"/>
      <c r="LA55" s="179"/>
      <c r="LB55" s="179"/>
      <c r="LC55" s="179"/>
      <c r="LD55" s="179"/>
      <c r="LE55" s="179"/>
      <c r="LF55" s="179"/>
      <c r="LG55" s="179"/>
      <c r="LH55" s="179"/>
      <c r="LI55" s="179"/>
      <c r="LJ55" s="179"/>
      <c r="LK55" s="179"/>
      <c r="LL55" s="179"/>
      <c r="LM55" s="179"/>
      <c r="LN55" s="179"/>
      <c r="LO55" s="179"/>
      <c r="LP55" s="179"/>
      <c r="LQ55" s="179"/>
      <c r="LR55" s="179"/>
      <c r="LS55" s="179"/>
      <c r="LT55" s="179"/>
      <c r="LU55" s="179"/>
      <c r="LV55" s="179"/>
      <c r="LW55" s="179"/>
      <c r="LX55" s="179"/>
      <c r="LY55" s="179"/>
      <c r="LZ55" s="179"/>
      <c r="MA55" s="179"/>
      <c r="MB55" s="179"/>
      <c r="MC55" s="179"/>
      <c r="MD55" s="179"/>
      <c r="ME55" s="179"/>
      <c r="MF55" s="179"/>
      <c r="MG55" s="179"/>
      <c r="MH55" s="179"/>
      <c r="MI55" s="179"/>
      <c r="MJ55" s="179"/>
      <c r="MK55" s="179"/>
      <c r="ML55" s="179"/>
      <c r="MM55" s="179"/>
      <c r="MN55" s="179"/>
      <c r="MO55" s="179"/>
      <c r="MP55" s="179"/>
      <c r="MQ55" s="179"/>
      <c r="MR55" s="179"/>
      <c r="MS55" s="179"/>
      <c r="MT55" s="179"/>
      <c r="MU55" s="179"/>
      <c r="MV55" s="179"/>
      <c r="MW55" s="179"/>
      <c r="MX55" s="179"/>
      <c r="MY55" s="179"/>
      <c r="MZ55" s="179"/>
      <c r="NA55" s="179"/>
      <c r="NB55" s="179"/>
      <c r="NC55" s="179"/>
      <c r="ND55" s="179"/>
      <c r="NE55" s="179"/>
      <c r="NF55" s="179"/>
      <c r="NG55" s="179"/>
      <c r="NH55" s="179"/>
      <c r="NI55" s="179"/>
      <c r="NJ55" s="179"/>
      <c r="NK55" s="179"/>
      <c r="NL55" s="179"/>
      <c r="NM55" s="179"/>
      <c r="NN55" s="179"/>
      <c r="NO55" s="179"/>
      <c r="NP55" s="179"/>
      <c r="NQ55" s="179"/>
      <c r="NR55" s="179"/>
      <c r="NS55" s="179"/>
      <c r="NT55" s="179"/>
      <c r="NU55" s="179"/>
      <c r="NV55" s="179"/>
      <c r="NW55" s="179"/>
      <c r="NX55" s="179"/>
      <c r="NY55" s="179"/>
      <c r="NZ55" s="179"/>
      <c r="OA55" s="179"/>
      <c r="OB55" s="179"/>
      <c r="OC55" s="179"/>
      <c r="OD55" s="179"/>
      <c r="OE55" s="179"/>
      <c r="OF55" s="179"/>
      <c r="OG55" s="179"/>
      <c r="OH55" s="179"/>
      <c r="OI55" s="179"/>
      <c r="OJ55" s="179"/>
      <c r="OK55" s="179"/>
      <c r="OL55" s="179"/>
      <c r="OM55" s="179"/>
      <c r="ON55" s="179"/>
      <c r="OO55" s="179"/>
      <c r="OP55" s="179"/>
      <c r="OQ55" s="179"/>
      <c r="OR55" s="179"/>
      <c r="OS55" s="179"/>
      <c r="OT55" s="179"/>
      <c r="OU55" s="179"/>
      <c r="OV55" s="179"/>
      <c r="OW55" s="179"/>
      <c r="OX55" s="179"/>
      <c r="OY55" s="179"/>
      <c r="OZ55" s="179"/>
      <c r="PA55" s="179"/>
      <c r="PB55" s="179"/>
      <c r="PC55" s="179"/>
      <c r="PD55" s="179"/>
      <c r="PE55" s="179"/>
      <c r="PF55" s="179"/>
      <c r="PG55" s="179"/>
      <c r="PH55" s="179"/>
      <c r="PI55" s="179"/>
      <c r="PJ55" s="179"/>
      <c r="PK55" s="179"/>
      <c r="PL55" s="179"/>
      <c r="PM55" s="179"/>
      <c r="PN55" s="179"/>
      <c r="PO55" s="179"/>
      <c r="PP55" s="179"/>
      <c r="PQ55" s="179"/>
      <c r="PR55" s="179"/>
      <c r="PS55" s="179"/>
      <c r="PT55" s="179"/>
      <c r="PU55" s="179"/>
      <c r="PV55" s="179"/>
      <c r="PW55" s="179"/>
      <c r="PX55" s="179"/>
      <c r="PY55" s="179"/>
      <c r="PZ55" s="179"/>
      <c r="QA55" s="179"/>
      <c r="QB55" s="179"/>
      <c r="QC55" s="179"/>
      <c r="QD55" s="179"/>
      <c r="QE55" s="179"/>
      <c r="QF55" s="179"/>
      <c r="QG55" s="179"/>
      <c r="QH55" s="179"/>
    </row>
    <row r="56" spans="1:450" s="36" customFormat="1" ht="15.75" thickTop="1" x14ac:dyDescent="0.25">
      <c r="A56" s="48"/>
      <c r="B56" s="48"/>
      <c r="C56" s="48"/>
      <c r="D56" s="186"/>
      <c r="E56" s="49"/>
      <c r="F56" s="186"/>
      <c r="G56" s="40"/>
      <c r="H56" s="187"/>
      <c r="J56" s="117"/>
      <c r="K56" s="117"/>
      <c r="L56" s="210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  <c r="IQ56" s="179"/>
      <c r="IR56" s="179"/>
      <c r="IS56" s="179"/>
      <c r="IT56" s="179"/>
      <c r="IU56" s="179"/>
      <c r="IV56" s="179"/>
      <c r="IW56" s="179"/>
      <c r="IX56" s="179"/>
      <c r="IY56" s="179"/>
      <c r="IZ56" s="179"/>
      <c r="JA56" s="179"/>
      <c r="JB56" s="179"/>
      <c r="JC56" s="179"/>
      <c r="JD56" s="179"/>
      <c r="JE56" s="179"/>
      <c r="JF56" s="179"/>
      <c r="JG56" s="179"/>
      <c r="JH56" s="179"/>
      <c r="JI56" s="179"/>
      <c r="JJ56" s="179"/>
      <c r="JK56" s="179"/>
      <c r="JL56" s="179"/>
      <c r="JM56" s="179"/>
      <c r="JN56" s="179"/>
      <c r="JO56" s="179"/>
      <c r="JP56" s="179"/>
      <c r="JQ56" s="179"/>
      <c r="JR56" s="179"/>
      <c r="JS56" s="179"/>
      <c r="JT56" s="179"/>
      <c r="JU56" s="179"/>
      <c r="JV56" s="179"/>
      <c r="JW56" s="179"/>
      <c r="JX56" s="179"/>
      <c r="JY56" s="179"/>
      <c r="JZ56" s="179"/>
      <c r="KA56" s="179"/>
      <c r="KB56" s="179"/>
      <c r="KC56" s="179"/>
      <c r="KD56" s="179"/>
      <c r="KE56" s="179"/>
      <c r="KF56" s="179"/>
      <c r="KG56" s="179"/>
      <c r="KH56" s="179"/>
      <c r="KI56" s="179"/>
      <c r="KJ56" s="179"/>
      <c r="KK56" s="179"/>
      <c r="KL56" s="179"/>
      <c r="KM56" s="179"/>
      <c r="KN56" s="179"/>
      <c r="KO56" s="179"/>
      <c r="KP56" s="179"/>
      <c r="KQ56" s="179"/>
      <c r="KR56" s="179"/>
      <c r="KS56" s="179"/>
      <c r="KT56" s="179"/>
      <c r="KU56" s="179"/>
      <c r="KV56" s="179"/>
      <c r="KW56" s="179"/>
      <c r="KX56" s="179"/>
      <c r="KY56" s="179"/>
      <c r="KZ56" s="179"/>
      <c r="LA56" s="179"/>
      <c r="LB56" s="179"/>
      <c r="LC56" s="179"/>
      <c r="LD56" s="179"/>
      <c r="LE56" s="179"/>
      <c r="LF56" s="179"/>
      <c r="LG56" s="179"/>
      <c r="LH56" s="179"/>
      <c r="LI56" s="179"/>
      <c r="LJ56" s="179"/>
      <c r="LK56" s="179"/>
      <c r="LL56" s="179"/>
      <c r="LM56" s="179"/>
      <c r="LN56" s="179"/>
      <c r="LO56" s="179"/>
      <c r="LP56" s="179"/>
      <c r="LQ56" s="179"/>
      <c r="LR56" s="179"/>
      <c r="LS56" s="179"/>
      <c r="LT56" s="179"/>
      <c r="LU56" s="179"/>
      <c r="LV56" s="179"/>
      <c r="LW56" s="179"/>
      <c r="LX56" s="179"/>
      <c r="LY56" s="179"/>
      <c r="LZ56" s="179"/>
      <c r="MA56" s="179"/>
      <c r="MB56" s="179"/>
      <c r="MC56" s="179"/>
      <c r="MD56" s="179"/>
      <c r="ME56" s="179"/>
      <c r="MF56" s="179"/>
      <c r="MG56" s="179"/>
      <c r="MH56" s="179"/>
      <c r="MI56" s="179"/>
      <c r="MJ56" s="179"/>
      <c r="MK56" s="179"/>
      <c r="ML56" s="179"/>
      <c r="MM56" s="179"/>
      <c r="MN56" s="179"/>
      <c r="MO56" s="179"/>
      <c r="MP56" s="179"/>
      <c r="MQ56" s="179"/>
      <c r="MR56" s="179"/>
      <c r="MS56" s="179"/>
      <c r="MT56" s="179"/>
      <c r="MU56" s="179"/>
      <c r="MV56" s="179"/>
      <c r="MW56" s="179"/>
      <c r="MX56" s="179"/>
      <c r="MY56" s="179"/>
      <c r="MZ56" s="179"/>
      <c r="NA56" s="179"/>
      <c r="NB56" s="179"/>
      <c r="NC56" s="179"/>
      <c r="ND56" s="179"/>
      <c r="NE56" s="179"/>
      <c r="NF56" s="179"/>
      <c r="NG56" s="179"/>
      <c r="NH56" s="179"/>
      <c r="NI56" s="179"/>
      <c r="NJ56" s="179"/>
      <c r="NK56" s="179"/>
      <c r="NL56" s="179"/>
      <c r="NM56" s="179"/>
      <c r="NN56" s="179"/>
      <c r="NO56" s="179"/>
      <c r="NP56" s="179"/>
      <c r="NQ56" s="179"/>
      <c r="NR56" s="179"/>
      <c r="NS56" s="179"/>
      <c r="NT56" s="179"/>
      <c r="NU56" s="179"/>
      <c r="NV56" s="179"/>
      <c r="NW56" s="179"/>
      <c r="NX56" s="179"/>
      <c r="NY56" s="179"/>
      <c r="NZ56" s="179"/>
      <c r="OA56" s="179"/>
      <c r="OB56" s="179"/>
      <c r="OC56" s="179"/>
      <c r="OD56" s="179"/>
      <c r="OE56" s="179"/>
      <c r="OF56" s="179"/>
      <c r="OG56" s="179"/>
      <c r="OH56" s="179"/>
      <c r="OI56" s="179"/>
      <c r="OJ56" s="179"/>
      <c r="OK56" s="179"/>
      <c r="OL56" s="179"/>
      <c r="OM56" s="179"/>
      <c r="ON56" s="179"/>
      <c r="OO56" s="179"/>
      <c r="OP56" s="179"/>
      <c r="OQ56" s="179"/>
      <c r="OR56" s="179"/>
      <c r="OS56" s="179"/>
      <c r="OT56" s="179"/>
      <c r="OU56" s="179"/>
      <c r="OV56" s="179"/>
      <c r="OW56" s="179"/>
      <c r="OX56" s="179"/>
      <c r="OY56" s="179"/>
      <c r="OZ56" s="179"/>
      <c r="PA56" s="179"/>
      <c r="PB56" s="179"/>
      <c r="PC56" s="179"/>
      <c r="PD56" s="179"/>
      <c r="PE56" s="179"/>
      <c r="PF56" s="179"/>
      <c r="PG56" s="179"/>
      <c r="PH56" s="179"/>
      <c r="PI56" s="179"/>
      <c r="PJ56" s="179"/>
      <c r="PK56" s="179"/>
      <c r="PL56" s="179"/>
      <c r="PM56" s="179"/>
      <c r="PN56" s="179"/>
      <c r="PO56" s="179"/>
      <c r="PP56" s="179"/>
      <c r="PQ56" s="179"/>
      <c r="PR56" s="179"/>
      <c r="PS56" s="179"/>
      <c r="PT56" s="179"/>
      <c r="PU56" s="179"/>
      <c r="PV56" s="179"/>
      <c r="PW56" s="179"/>
      <c r="PX56" s="179"/>
      <c r="PY56" s="179"/>
      <c r="PZ56" s="179"/>
      <c r="QA56" s="179"/>
      <c r="QB56" s="179"/>
      <c r="QC56" s="179"/>
      <c r="QD56" s="179"/>
      <c r="QE56" s="179"/>
      <c r="QF56" s="179"/>
      <c r="QG56" s="179"/>
      <c r="QH56" s="179"/>
    </row>
    <row r="57" spans="1:450" x14ac:dyDescent="0.25">
      <c r="A57" s="116" t="s">
        <v>909</v>
      </c>
    </row>
    <row r="58" spans="1:450" s="178" customFormat="1" x14ac:dyDescent="0.25">
      <c r="A58" s="172"/>
      <c r="B58" s="172" t="s">
        <v>137</v>
      </c>
      <c r="C58" s="172" t="s">
        <v>113</v>
      </c>
      <c r="D58" s="173">
        <v>2303</v>
      </c>
      <c r="E58" s="174">
        <v>0.75</v>
      </c>
      <c r="F58" s="173">
        <f>D58*E58</f>
        <v>1727.25</v>
      </c>
      <c r="G58" s="174">
        <v>0.25</v>
      </c>
      <c r="H58" s="173">
        <f>G58*D58</f>
        <v>575.75</v>
      </c>
      <c r="I58" s="175"/>
      <c r="J58" s="176">
        <f>F58*12</f>
        <v>20727</v>
      </c>
      <c r="K58" s="177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  <c r="HV58" s="179"/>
      <c r="HW58" s="179"/>
      <c r="HX58" s="179"/>
      <c r="HY58" s="179"/>
      <c r="HZ58" s="179"/>
      <c r="IA58" s="179"/>
      <c r="IB58" s="179"/>
      <c r="IC58" s="179"/>
      <c r="ID58" s="179"/>
      <c r="IE58" s="179"/>
      <c r="IF58" s="179"/>
      <c r="IG58" s="179"/>
      <c r="IH58" s="179"/>
      <c r="II58" s="179"/>
      <c r="IJ58" s="179"/>
      <c r="IK58" s="179"/>
      <c r="IL58" s="179"/>
      <c r="IM58" s="179"/>
      <c r="IN58" s="179"/>
      <c r="IO58" s="179"/>
      <c r="IP58" s="179"/>
      <c r="IQ58" s="179"/>
      <c r="IR58" s="179"/>
      <c r="IS58" s="179"/>
      <c r="IT58" s="179"/>
      <c r="IU58" s="179"/>
      <c r="IV58" s="179"/>
      <c r="IW58" s="179"/>
      <c r="IX58" s="179"/>
      <c r="IY58" s="179"/>
      <c r="IZ58" s="179"/>
      <c r="JA58" s="179"/>
      <c r="JB58" s="179"/>
      <c r="JC58" s="179"/>
      <c r="JD58" s="179"/>
      <c r="JE58" s="179"/>
      <c r="JF58" s="179"/>
      <c r="JG58" s="179"/>
      <c r="JH58" s="179"/>
      <c r="JI58" s="179"/>
      <c r="JJ58" s="179"/>
      <c r="JK58" s="179"/>
      <c r="JL58" s="179"/>
      <c r="JM58" s="179"/>
      <c r="JN58" s="179"/>
      <c r="JO58" s="179"/>
      <c r="JP58" s="179"/>
      <c r="JQ58" s="179"/>
      <c r="JR58" s="179"/>
      <c r="JS58" s="179"/>
      <c r="JT58" s="179"/>
      <c r="JU58" s="179"/>
      <c r="JV58" s="179"/>
      <c r="JW58" s="179"/>
      <c r="JX58" s="179"/>
      <c r="JY58" s="179"/>
      <c r="JZ58" s="179"/>
      <c r="KA58" s="179"/>
      <c r="KB58" s="179"/>
      <c r="KC58" s="179"/>
      <c r="KD58" s="179"/>
      <c r="KE58" s="179"/>
      <c r="KF58" s="179"/>
      <c r="KG58" s="179"/>
      <c r="KH58" s="179"/>
      <c r="KI58" s="179"/>
      <c r="KJ58" s="179"/>
      <c r="KK58" s="179"/>
      <c r="KL58" s="179"/>
      <c r="KM58" s="179"/>
      <c r="KN58" s="179"/>
      <c r="KO58" s="179"/>
      <c r="KP58" s="179"/>
      <c r="KQ58" s="179"/>
      <c r="KR58" s="179"/>
      <c r="KS58" s="179"/>
      <c r="KT58" s="179"/>
      <c r="KU58" s="179"/>
      <c r="KV58" s="179"/>
      <c r="KW58" s="179"/>
      <c r="KX58" s="179"/>
      <c r="KY58" s="179"/>
      <c r="KZ58" s="179"/>
      <c r="LA58" s="179"/>
      <c r="LB58" s="179"/>
      <c r="LC58" s="179"/>
      <c r="LD58" s="179"/>
      <c r="LE58" s="179"/>
      <c r="LF58" s="179"/>
      <c r="LG58" s="179"/>
      <c r="LH58" s="179"/>
      <c r="LI58" s="179"/>
      <c r="LJ58" s="179"/>
      <c r="LK58" s="179"/>
      <c r="LL58" s="179"/>
      <c r="LM58" s="179"/>
      <c r="LN58" s="179"/>
      <c r="LO58" s="179"/>
      <c r="LP58" s="179"/>
      <c r="LQ58" s="179"/>
      <c r="LR58" s="179"/>
      <c r="LS58" s="179"/>
      <c r="LT58" s="179"/>
      <c r="LU58" s="179"/>
      <c r="LV58" s="179"/>
      <c r="LW58" s="179"/>
      <c r="LX58" s="179"/>
      <c r="LY58" s="179"/>
      <c r="LZ58" s="179"/>
      <c r="MA58" s="179"/>
      <c r="MB58" s="179"/>
      <c r="MC58" s="179"/>
      <c r="MD58" s="179"/>
      <c r="ME58" s="179"/>
      <c r="MF58" s="179"/>
      <c r="MG58" s="179"/>
      <c r="MH58" s="179"/>
      <c r="MI58" s="179"/>
      <c r="MJ58" s="179"/>
      <c r="MK58" s="179"/>
      <c r="ML58" s="179"/>
      <c r="MM58" s="179"/>
      <c r="MN58" s="179"/>
      <c r="MO58" s="179"/>
      <c r="MP58" s="179"/>
      <c r="MQ58" s="179"/>
      <c r="MR58" s="179"/>
      <c r="MS58" s="179"/>
      <c r="MT58" s="179"/>
      <c r="MU58" s="179"/>
      <c r="MV58" s="179"/>
      <c r="MW58" s="179"/>
      <c r="MX58" s="179"/>
      <c r="MY58" s="179"/>
      <c r="MZ58" s="179"/>
      <c r="NA58" s="179"/>
      <c r="NB58" s="179"/>
      <c r="NC58" s="179"/>
      <c r="ND58" s="179"/>
      <c r="NE58" s="179"/>
      <c r="NF58" s="179"/>
      <c r="NG58" s="179"/>
      <c r="NH58" s="179"/>
      <c r="NI58" s="179"/>
      <c r="NJ58" s="179"/>
      <c r="NK58" s="179"/>
      <c r="NL58" s="179"/>
      <c r="NM58" s="179"/>
      <c r="NN58" s="179"/>
      <c r="NO58" s="179"/>
      <c r="NP58" s="179"/>
      <c r="NQ58" s="179"/>
      <c r="NR58" s="179"/>
      <c r="NS58" s="179"/>
      <c r="NT58" s="179"/>
      <c r="NU58" s="179"/>
      <c r="NV58" s="179"/>
      <c r="NW58" s="179"/>
      <c r="NX58" s="179"/>
      <c r="NY58" s="179"/>
      <c r="NZ58" s="179"/>
      <c r="OA58" s="179"/>
      <c r="OB58" s="179"/>
      <c r="OC58" s="179"/>
      <c r="OD58" s="179"/>
      <c r="OE58" s="179"/>
      <c r="OF58" s="179"/>
      <c r="OG58" s="179"/>
      <c r="OH58" s="179"/>
      <c r="OI58" s="179"/>
      <c r="OJ58" s="179"/>
      <c r="OK58" s="179"/>
      <c r="OL58" s="179"/>
      <c r="OM58" s="179"/>
      <c r="ON58" s="179"/>
      <c r="OO58" s="179"/>
      <c r="OP58" s="179"/>
      <c r="OQ58" s="179"/>
      <c r="OR58" s="179"/>
      <c r="OS58" s="179"/>
      <c r="OT58" s="179"/>
      <c r="OU58" s="179"/>
      <c r="OV58" s="179"/>
      <c r="OW58" s="179"/>
      <c r="OX58" s="179"/>
      <c r="OY58" s="179"/>
      <c r="OZ58" s="179"/>
      <c r="PA58" s="179"/>
      <c r="PB58" s="179"/>
      <c r="PC58" s="179"/>
      <c r="PD58" s="179"/>
      <c r="PE58" s="179"/>
      <c r="PF58" s="179"/>
      <c r="PG58" s="179"/>
      <c r="PH58" s="179"/>
      <c r="PI58" s="179"/>
      <c r="PJ58" s="179"/>
      <c r="PK58" s="179"/>
      <c r="PL58" s="179"/>
      <c r="PM58" s="179"/>
      <c r="PN58" s="179"/>
      <c r="PO58" s="179"/>
      <c r="PP58" s="179"/>
      <c r="PQ58" s="179"/>
      <c r="PR58" s="179"/>
      <c r="PS58" s="179"/>
      <c r="PT58" s="179"/>
      <c r="PU58" s="179"/>
      <c r="PV58" s="179"/>
      <c r="PW58" s="179"/>
      <c r="PX58" s="179"/>
      <c r="PY58" s="179"/>
      <c r="PZ58" s="179"/>
      <c r="QA58" s="179"/>
      <c r="QB58" s="179"/>
      <c r="QC58" s="179"/>
      <c r="QD58" s="179"/>
      <c r="QE58" s="179"/>
      <c r="QF58" s="179"/>
      <c r="QG58" s="179"/>
      <c r="QH58" s="179"/>
    </row>
    <row r="59" spans="1:450" s="178" customFormat="1" x14ac:dyDescent="0.25">
      <c r="A59" s="172"/>
      <c r="B59" s="172" t="s">
        <v>140</v>
      </c>
      <c r="C59" s="172" t="s">
        <v>113</v>
      </c>
      <c r="D59" s="173">
        <v>2808</v>
      </c>
      <c r="E59" s="174">
        <v>0.75</v>
      </c>
      <c r="F59" s="173">
        <f>D59*E59</f>
        <v>2106</v>
      </c>
      <c r="G59" s="174">
        <v>0.25</v>
      </c>
      <c r="H59" s="173">
        <f>G59*D59</f>
        <v>702</v>
      </c>
      <c r="I59" s="175"/>
      <c r="J59" s="176">
        <f>F59*12</f>
        <v>25272</v>
      </c>
      <c r="K59" s="177">
        <f>SUM(J58:J59)</f>
        <v>45999</v>
      </c>
      <c r="L59" s="177">
        <f>K59</f>
        <v>45999</v>
      </c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  <c r="IO59" s="179"/>
      <c r="IP59" s="179"/>
      <c r="IQ59" s="179"/>
      <c r="IR59" s="179"/>
      <c r="IS59" s="179"/>
      <c r="IT59" s="179"/>
      <c r="IU59" s="179"/>
      <c r="IV59" s="179"/>
      <c r="IW59" s="179"/>
      <c r="IX59" s="179"/>
      <c r="IY59" s="179"/>
      <c r="IZ59" s="179"/>
      <c r="JA59" s="179"/>
      <c r="JB59" s="179"/>
      <c r="JC59" s="179"/>
      <c r="JD59" s="179"/>
      <c r="JE59" s="179"/>
      <c r="JF59" s="179"/>
      <c r="JG59" s="179"/>
      <c r="JH59" s="179"/>
      <c r="JI59" s="179"/>
      <c r="JJ59" s="179"/>
      <c r="JK59" s="179"/>
      <c r="JL59" s="179"/>
      <c r="JM59" s="179"/>
      <c r="JN59" s="179"/>
      <c r="JO59" s="179"/>
      <c r="JP59" s="179"/>
      <c r="JQ59" s="179"/>
      <c r="JR59" s="179"/>
      <c r="JS59" s="179"/>
      <c r="JT59" s="179"/>
      <c r="JU59" s="179"/>
      <c r="JV59" s="179"/>
      <c r="JW59" s="179"/>
      <c r="JX59" s="179"/>
      <c r="JY59" s="179"/>
      <c r="JZ59" s="179"/>
      <c r="KA59" s="179"/>
      <c r="KB59" s="179"/>
      <c r="KC59" s="179"/>
      <c r="KD59" s="179"/>
      <c r="KE59" s="179"/>
      <c r="KF59" s="179"/>
      <c r="KG59" s="179"/>
      <c r="KH59" s="179"/>
      <c r="KI59" s="179"/>
      <c r="KJ59" s="179"/>
      <c r="KK59" s="179"/>
      <c r="KL59" s="179"/>
      <c r="KM59" s="179"/>
      <c r="KN59" s="179"/>
      <c r="KO59" s="179"/>
      <c r="KP59" s="179"/>
      <c r="KQ59" s="179"/>
      <c r="KR59" s="179"/>
      <c r="KS59" s="179"/>
      <c r="KT59" s="179"/>
      <c r="KU59" s="179"/>
      <c r="KV59" s="179"/>
      <c r="KW59" s="179"/>
      <c r="KX59" s="179"/>
      <c r="KY59" s="179"/>
      <c r="KZ59" s="179"/>
      <c r="LA59" s="179"/>
      <c r="LB59" s="179"/>
      <c r="LC59" s="179"/>
      <c r="LD59" s="179"/>
      <c r="LE59" s="179"/>
      <c r="LF59" s="179"/>
      <c r="LG59" s="179"/>
      <c r="LH59" s="179"/>
      <c r="LI59" s="179"/>
      <c r="LJ59" s="179"/>
      <c r="LK59" s="179"/>
      <c r="LL59" s="179"/>
      <c r="LM59" s="179"/>
      <c r="LN59" s="179"/>
      <c r="LO59" s="179"/>
      <c r="LP59" s="179"/>
      <c r="LQ59" s="179"/>
      <c r="LR59" s="179"/>
      <c r="LS59" s="179"/>
      <c r="LT59" s="179"/>
      <c r="LU59" s="179"/>
      <c r="LV59" s="179"/>
      <c r="LW59" s="179"/>
      <c r="LX59" s="179"/>
      <c r="LY59" s="179"/>
      <c r="LZ59" s="179"/>
      <c r="MA59" s="179"/>
      <c r="MB59" s="179"/>
      <c r="MC59" s="179"/>
      <c r="MD59" s="179"/>
      <c r="ME59" s="179"/>
      <c r="MF59" s="179"/>
      <c r="MG59" s="179"/>
      <c r="MH59" s="179"/>
      <c r="MI59" s="179"/>
      <c r="MJ59" s="179"/>
      <c r="MK59" s="179"/>
      <c r="ML59" s="179"/>
      <c r="MM59" s="179"/>
      <c r="MN59" s="179"/>
      <c r="MO59" s="179"/>
      <c r="MP59" s="179"/>
      <c r="MQ59" s="179"/>
      <c r="MR59" s="179"/>
      <c r="MS59" s="179"/>
      <c r="MT59" s="179"/>
      <c r="MU59" s="179"/>
      <c r="MV59" s="179"/>
      <c r="MW59" s="179"/>
      <c r="MX59" s="179"/>
      <c r="MY59" s="179"/>
      <c r="MZ59" s="179"/>
      <c r="NA59" s="179"/>
      <c r="NB59" s="179"/>
      <c r="NC59" s="179"/>
      <c r="ND59" s="179"/>
      <c r="NE59" s="179"/>
      <c r="NF59" s="179"/>
      <c r="NG59" s="179"/>
      <c r="NH59" s="179"/>
      <c r="NI59" s="179"/>
      <c r="NJ59" s="179"/>
      <c r="NK59" s="179"/>
      <c r="NL59" s="179"/>
      <c r="NM59" s="179"/>
      <c r="NN59" s="179"/>
      <c r="NO59" s="179"/>
      <c r="NP59" s="179"/>
      <c r="NQ59" s="179"/>
      <c r="NR59" s="179"/>
      <c r="NS59" s="179"/>
      <c r="NT59" s="179"/>
      <c r="NU59" s="179"/>
      <c r="NV59" s="179"/>
      <c r="NW59" s="179"/>
      <c r="NX59" s="179"/>
      <c r="NY59" s="179"/>
      <c r="NZ59" s="179"/>
      <c r="OA59" s="179"/>
      <c r="OB59" s="179"/>
      <c r="OC59" s="179"/>
      <c r="OD59" s="179"/>
      <c r="OE59" s="179"/>
      <c r="OF59" s="179"/>
      <c r="OG59" s="179"/>
      <c r="OH59" s="179"/>
      <c r="OI59" s="179"/>
      <c r="OJ59" s="179"/>
      <c r="OK59" s="179"/>
      <c r="OL59" s="179"/>
      <c r="OM59" s="179"/>
      <c r="ON59" s="179"/>
      <c r="OO59" s="179"/>
      <c r="OP59" s="179"/>
      <c r="OQ59" s="179"/>
      <c r="OR59" s="179"/>
      <c r="OS59" s="179"/>
      <c r="OT59" s="179"/>
      <c r="OU59" s="179"/>
      <c r="OV59" s="179"/>
      <c r="OW59" s="179"/>
      <c r="OX59" s="179"/>
      <c r="OY59" s="179"/>
      <c r="OZ59" s="179"/>
      <c r="PA59" s="179"/>
      <c r="PB59" s="179"/>
      <c r="PC59" s="179"/>
      <c r="PD59" s="179"/>
      <c r="PE59" s="179"/>
      <c r="PF59" s="179"/>
      <c r="PG59" s="179"/>
      <c r="PH59" s="179"/>
      <c r="PI59" s="179"/>
      <c r="PJ59" s="179"/>
      <c r="PK59" s="179"/>
      <c r="PL59" s="179"/>
      <c r="PM59" s="179"/>
      <c r="PN59" s="179"/>
      <c r="PO59" s="179"/>
      <c r="PP59" s="179"/>
      <c r="PQ59" s="179"/>
      <c r="PR59" s="179"/>
      <c r="PS59" s="179"/>
      <c r="PT59" s="179"/>
      <c r="PU59" s="179"/>
      <c r="PV59" s="179"/>
      <c r="PW59" s="179"/>
      <c r="PX59" s="179"/>
      <c r="PY59" s="179"/>
      <c r="PZ59" s="179"/>
      <c r="QA59" s="179"/>
      <c r="QB59" s="179"/>
      <c r="QC59" s="179"/>
      <c r="QD59" s="179"/>
      <c r="QE59" s="179"/>
      <c r="QF59" s="179"/>
      <c r="QG59" s="179"/>
      <c r="QH59" s="179"/>
    </row>
    <row r="60" spans="1:450" s="36" customFormat="1" ht="15.75" thickBot="1" x14ac:dyDescent="0.3">
      <c r="A60" s="48"/>
      <c r="B60" s="48"/>
      <c r="C60" s="48"/>
      <c r="D60" s="56">
        <f>SUM(D58:D59)</f>
        <v>5111</v>
      </c>
      <c r="E60" s="49"/>
      <c r="F60" s="56">
        <f>SUM(F58:F59)</f>
        <v>3833.25</v>
      </c>
      <c r="G60" s="40"/>
      <c r="H60" s="56">
        <f>SUM(H58:H59)</f>
        <v>1277.75</v>
      </c>
      <c r="J60" s="117"/>
      <c r="K60" s="117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  <c r="HV60" s="179"/>
      <c r="HW60" s="179"/>
      <c r="HX60" s="179"/>
      <c r="HY60" s="179"/>
      <c r="HZ60" s="179"/>
      <c r="IA60" s="179"/>
      <c r="IB60" s="179"/>
      <c r="IC60" s="179"/>
      <c r="ID60" s="179"/>
      <c r="IE60" s="179"/>
      <c r="IF60" s="179"/>
      <c r="IG60" s="179"/>
      <c r="IH60" s="179"/>
      <c r="II60" s="179"/>
      <c r="IJ60" s="179"/>
      <c r="IK60" s="179"/>
      <c r="IL60" s="179"/>
      <c r="IM60" s="179"/>
      <c r="IN60" s="179"/>
      <c r="IO60" s="179"/>
      <c r="IP60" s="179"/>
      <c r="IQ60" s="179"/>
      <c r="IR60" s="179"/>
      <c r="IS60" s="179"/>
      <c r="IT60" s="179"/>
      <c r="IU60" s="179"/>
      <c r="IV60" s="179"/>
      <c r="IW60" s="179"/>
      <c r="IX60" s="179"/>
      <c r="IY60" s="179"/>
      <c r="IZ60" s="179"/>
      <c r="JA60" s="179"/>
      <c r="JB60" s="179"/>
      <c r="JC60" s="179"/>
      <c r="JD60" s="179"/>
      <c r="JE60" s="179"/>
      <c r="JF60" s="179"/>
      <c r="JG60" s="179"/>
      <c r="JH60" s="179"/>
      <c r="JI60" s="179"/>
      <c r="JJ60" s="179"/>
      <c r="JK60" s="179"/>
      <c r="JL60" s="179"/>
      <c r="JM60" s="179"/>
      <c r="JN60" s="179"/>
      <c r="JO60" s="179"/>
      <c r="JP60" s="179"/>
      <c r="JQ60" s="179"/>
      <c r="JR60" s="179"/>
      <c r="JS60" s="179"/>
      <c r="JT60" s="179"/>
      <c r="JU60" s="179"/>
      <c r="JV60" s="179"/>
      <c r="JW60" s="179"/>
      <c r="JX60" s="179"/>
      <c r="JY60" s="179"/>
      <c r="JZ60" s="179"/>
      <c r="KA60" s="179"/>
      <c r="KB60" s="179"/>
      <c r="KC60" s="179"/>
      <c r="KD60" s="179"/>
      <c r="KE60" s="179"/>
      <c r="KF60" s="179"/>
      <c r="KG60" s="179"/>
      <c r="KH60" s="179"/>
      <c r="KI60" s="179"/>
      <c r="KJ60" s="179"/>
      <c r="KK60" s="179"/>
      <c r="KL60" s="179"/>
      <c r="KM60" s="179"/>
      <c r="KN60" s="179"/>
      <c r="KO60" s="179"/>
      <c r="KP60" s="179"/>
      <c r="KQ60" s="179"/>
      <c r="KR60" s="179"/>
      <c r="KS60" s="179"/>
      <c r="KT60" s="179"/>
      <c r="KU60" s="179"/>
      <c r="KV60" s="179"/>
      <c r="KW60" s="179"/>
      <c r="KX60" s="179"/>
      <c r="KY60" s="179"/>
      <c r="KZ60" s="179"/>
      <c r="LA60" s="179"/>
      <c r="LB60" s="179"/>
      <c r="LC60" s="179"/>
      <c r="LD60" s="179"/>
      <c r="LE60" s="179"/>
      <c r="LF60" s="179"/>
      <c r="LG60" s="179"/>
      <c r="LH60" s="179"/>
      <c r="LI60" s="179"/>
      <c r="LJ60" s="179"/>
      <c r="LK60" s="179"/>
      <c r="LL60" s="179"/>
      <c r="LM60" s="179"/>
      <c r="LN60" s="179"/>
      <c r="LO60" s="179"/>
      <c r="LP60" s="179"/>
      <c r="LQ60" s="179"/>
      <c r="LR60" s="179"/>
      <c r="LS60" s="179"/>
      <c r="LT60" s="179"/>
      <c r="LU60" s="179"/>
      <c r="LV60" s="179"/>
      <c r="LW60" s="179"/>
      <c r="LX60" s="179"/>
      <c r="LY60" s="179"/>
      <c r="LZ60" s="179"/>
      <c r="MA60" s="179"/>
      <c r="MB60" s="179"/>
      <c r="MC60" s="179"/>
      <c r="MD60" s="179"/>
      <c r="ME60" s="179"/>
      <c r="MF60" s="179"/>
      <c r="MG60" s="179"/>
      <c r="MH60" s="179"/>
      <c r="MI60" s="179"/>
      <c r="MJ60" s="179"/>
      <c r="MK60" s="179"/>
      <c r="ML60" s="179"/>
      <c r="MM60" s="179"/>
      <c r="MN60" s="179"/>
      <c r="MO60" s="179"/>
      <c r="MP60" s="179"/>
      <c r="MQ60" s="179"/>
      <c r="MR60" s="179"/>
      <c r="MS60" s="179"/>
      <c r="MT60" s="179"/>
      <c r="MU60" s="179"/>
      <c r="MV60" s="179"/>
      <c r="MW60" s="179"/>
      <c r="MX60" s="179"/>
      <c r="MY60" s="179"/>
      <c r="MZ60" s="179"/>
      <c r="NA60" s="179"/>
      <c r="NB60" s="179"/>
      <c r="NC60" s="179"/>
      <c r="ND60" s="179"/>
      <c r="NE60" s="179"/>
      <c r="NF60" s="179"/>
      <c r="NG60" s="179"/>
      <c r="NH60" s="179"/>
      <c r="NI60" s="179"/>
      <c r="NJ60" s="179"/>
      <c r="NK60" s="179"/>
      <c r="NL60" s="179"/>
      <c r="NM60" s="179"/>
      <c r="NN60" s="179"/>
      <c r="NO60" s="179"/>
      <c r="NP60" s="179"/>
      <c r="NQ60" s="179"/>
      <c r="NR60" s="179"/>
      <c r="NS60" s="179"/>
      <c r="NT60" s="179"/>
      <c r="NU60" s="179"/>
      <c r="NV60" s="179"/>
      <c r="NW60" s="179"/>
      <c r="NX60" s="179"/>
      <c r="NY60" s="179"/>
      <c r="NZ60" s="179"/>
      <c r="OA60" s="179"/>
      <c r="OB60" s="179"/>
      <c r="OC60" s="179"/>
      <c r="OD60" s="179"/>
      <c r="OE60" s="179"/>
      <c r="OF60" s="179"/>
      <c r="OG60" s="179"/>
      <c r="OH60" s="179"/>
      <c r="OI60" s="179"/>
      <c r="OJ60" s="179"/>
      <c r="OK60" s="179"/>
      <c r="OL60" s="179"/>
      <c r="OM60" s="179"/>
      <c r="ON60" s="179"/>
      <c r="OO60" s="179"/>
      <c r="OP60" s="179"/>
      <c r="OQ60" s="179"/>
      <c r="OR60" s="179"/>
      <c r="OS60" s="179"/>
      <c r="OT60" s="179"/>
      <c r="OU60" s="179"/>
      <c r="OV60" s="179"/>
      <c r="OW60" s="179"/>
      <c r="OX60" s="179"/>
      <c r="OY60" s="179"/>
      <c r="OZ60" s="179"/>
      <c r="PA60" s="179"/>
      <c r="PB60" s="179"/>
      <c r="PC60" s="179"/>
      <c r="PD60" s="179"/>
      <c r="PE60" s="179"/>
      <c r="PF60" s="179"/>
      <c r="PG60" s="179"/>
      <c r="PH60" s="179"/>
      <c r="PI60" s="179"/>
      <c r="PJ60" s="179"/>
      <c r="PK60" s="179"/>
      <c r="PL60" s="179"/>
      <c r="PM60" s="179"/>
      <c r="PN60" s="179"/>
      <c r="PO60" s="179"/>
      <c r="PP60" s="179"/>
      <c r="PQ60" s="179"/>
      <c r="PR60" s="179"/>
      <c r="PS60" s="179"/>
      <c r="PT60" s="179"/>
      <c r="PU60" s="179"/>
      <c r="PV60" s="179"/>
      <c r="PW60" s="179"/>
      <c r="PX60" s="179"/>
      <c r="PY60" s="179"/>
      <c r="PZ60" s="179"/>
      <c r="QA60" s="179"/>
      <c r="QB60" s="179"/>
      <c r="QC60" s="179"/>
      <c r="QD60" s="179"/>
      <c r="QE60" s="179"/>
      <c r="QF60" s="179"/>
      <c r="QG60" s="179"/>
      <c r="QH60" s="179"/>
    </row>
    <row r="61" spans="1:450" s="36" customFormat="1" ht="15.75" thickTop="1" x14ac:dyDescent="0.25">
      <c r="D61" s="50"/>
      <c r="F61" s="50"/>
      <c r="H61" s="50"/>
      <c r="K61" s="116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  <c r="HV61" s="179"/>
      <c r="HW61" s="179"/>
      <c r="HX61" s="179"/>
      <c r="HY61" s="179"/>
      <c r="HZ61" s="179"/>
      <c r="IA61" s="179"/>
      <c r="IB61" s="179"/>
      <c r="IC61" s="179"/>
      <c r="ID61" s="179"/>
      <c r="IE61" s="179"/>
      <c r="IF61" s="179"/>
      <c r="IG61" s="179"/>
      <c r="IH61" s="179"/>
      <c r="II61" s="179"/>
      <c r="IJ61" s="179"/>
      <c r="IK61" s="179"/>
      <c r="IL61" s="179"/>
      <c r="IM61" s="179"/>
      <c r="IN61" s="179"/>
      <c r="IO61" s="179"/>
      <c r="IP61" s="179"/>
      <c r="IQ61" s="179"/>
      <c r="IR61" s="179"/>
      <c r="IS61" s="179"/>
      <c r="IT61" s="179"/>
      <c r="IU61" s="179"/>
      <c r="IV61" s="179"/>
      <c r="IW61" s="179"/>
      <c r="IX61" s="179"/>
      <c r="IY61" s="179"/>
      <c r="IZ61" s="179"/>
      <c r="JA61" s="179"/>
      <c r="JB61" s="179"/>
      <c r="JC61" s="179"/>
      <c r="JD61" s="179"/>
      <c r="JE61" s="179"/>
      <c r="JF61" s="179"/>
      <c r="JG61" s="179"/>
      <c r="JH61" s="179"/>
      <c r="JI61" s="179"/>
      <c r="JJ61" s="179"/>
      <c r="JK61" s="179"/>
      <c r="JL61" s="179"/>
      <c r="JM61" s="179"/>
      <c r="JN61" s="179"/>
      <c r="JO61" s="179"/>
      <c r="JP61" s="179"/>
      <c r="JQ61" s="179"/>
      <c r="JR61" s="179"/>
      <c r="JS61" s="179"/>
      <c r="JT61" s="179"/>
      <c r="JU61" s="179"/>
      <c r="JV61" s="179"/>
      <c r="JW61" s="179"/>
      <c r="JX61" s="179"/>
      <c r="JY61" s="179"/>
      <c r="JZ61" s="179"/>
      <c r="KA61" s="179"/>
      <c r="KB61" s="179"/>
      <c r="KC61" s="179"/>
      <c r="KD61" s="179"/>
      <c r="KE61" s="179"/>
      <c r="KF61" s="179"/>
      <c r="KG61" s="179"/>
      <c r="KH61" s="179"/>
      <c r="KI61" s="179"/>
      <c r="KJ61" s="179"/>
      <c r="KK61" s="179"/>
      <c r="KL61" s="179"/>
      <c r="KM61" s="179"/>
      <c r="KN61" s="179"/>
      <c r="KO61" s="179"/>
      <c r="KP61" s="179"/>
      <c r="KQ61" s="179"/>
      <c r="KR61" s="179"/>
      <c r="KS61" s="179"/>
      <c r="KT61" s="179"/>
      <c r="KU61" s="179"/>
      <c r="KV61" s="179"/>
      <c r="KW61" s="179"/>
      <c r="KX61" s="179"/>
      <c r="KY61" s="179"/>
      <c r="KZ61" s="179"/>
      <c r="LA61" s="179"/>
      <c r="LB61" s="179"/>
      <c r="LC61" s="179"/>
      <c r="LD61" s="179"/>
      <c r="LE61" s="179"/>
      <c r="LF61" s="179"/>
      <c r="LG61" s="179"/>
      <c r="LH61" s="179"/>
      <c r="LI61" s="179"/>
      <c r="LJ61" s="179"/>
      <c r="LK61" s="179"/>
      <c r="LL61" s="179"/>
      <c r="LM61" s="179"/>
      <c r="LN61" s="179"/>
      <c r="LO61" s="179"/>
      <c r="LP61" s="179"/>
      <c r="LQ61" s="179"/>
      <c r="LR61" s="179"/>
      <c r="LS61" s="179"/>
      <c r="LT61" s="179"/>
      <c r="LU61" s="179"/>
      <c r="LV61" s="179"/>
      <c r="LW61" s="179"/>
      <c r="LX61" s="179"/>
      <c r="LY61" s="179"/>
      <c r="LZ61" s="179"/>
      <c r="MA61" s="179"/>
      <c r="MB61" s="179"/>
      <c r="MC61" s="179"/>
      <c r="MD61" s="179"/>
      <c r="ME61" s="179"/>
      <c r="MF61" s="179"/>
      <c r="MG61" s="179"/>
      <c r="MH61" s="179"/>
      <c r="MI61" s="179"/>
      <c r="MJ61" s="179"/>
      <c r="MK61" s="179"/>
      <c r="ML61" s="179"/>
      <c r="MM61" s="179"/>
      <c r="MN61" s="179"/>
      <c r="MO61" s="179"/>
      <c r="MP61" s="179"/>
      <c r="MQ61" s="179"/>
      <c r="MR61" s="179"/>
      <c r="MS61" s="179"/>
      <c r="MT61" s="179"/>
      <c r="MU61" s="179"/>
      <c r="MV61" s="179"/>
      <c r="MW61" s="179"/>
      <c r="MX61" s="179"/>
      <c r="MY61" s="179"/>
      <c r="MZ61" s="179"/>
      <c r="NA61" s="179"/>
      <c r="NB61" s="179"/>
      <c r="NC61" s="179"/>
      <c r="ND61" s="179"/>
      <c r="NE61" s="179"/>
      <c r="NF61" s="179"/>
      <c r="NG61" s="179"/>
      <c r="NH61" s="179"/>
      <c r="NI61" s="179"/>
      <c r="NJ61" s="179"/>
      <c r="NK61" s="179"/>
      <c r="NL61" s="179"/>
      <c r="NM61" s="179"/>
      <c r="NN61" s="179"/>
      <c r="NO61" s="179"/>
      <c r="NP61" s="179"/>
      <c r="NQ61" s="179"/>
      <c r="NR61" s="179"/>
      <c r="NS61" s="179"/>
      <c r="NT61" s="179"/>
      <c r="NU61" s="179"/>
      <c r="NV61" s="179"/>
      <c r="NW61" s="179"/>
      <c r="NX61" s="179"/>
      <c r="NY61" s="179"/>
      <c r="NZ61" s="179"/>
      <c r="OA61" s="179"/>
      <c r="OB61" s="179"/>
      <c r="OC61" s="179"/>
      <c r="OD61" s="179"/>
      <c r="OE61" s="179"/>
      <c r="OF61" s="179"/>
      <c r="OG61" s="179"/>
      <c r="OH61" s="179"/>
      <c r="OI61" s="179"/>
      <c r="OJ61" s="179"/>
      <c r="OK61" s="179"/>
      <c r="OL61" s="179"/>
      <c r="OM61" s="179"/>
      <c r="ON61" s="179"/>
      <c r="OO61" s="179"/>
      <c r="OP61" s="179"/>
      <c r="OQ61" s="179"/>
      <c r="OR61" s="179"/>
      <c r="OS61" s="179"/>
      <c r="OT61" s="179"/>
      <c r="OU61" s="179"/>
      <c r="OV61" s="179"/>
      <c r="OW61" s="179"/>
      <c r="OX61" s="179"/>
      <c r="OY61" s="179"/>
      <c r="OZ61" s="179"/>
      <c r="PA61" s="179"/>
      <c r="PB61" s="179"/>
      <c r="PC61" s="179"/>
      <c r="PD61" s="179"/>
      <c r="PE61" s="179"/>
      <c r="PF61" s="179"/>
      <c r="PG61" s="179"/>
      <c r="PH61" s="179"/>
      <c r="PI61" s="179"/>
      <c r="PJ61" s="179"/>
      <c r="PK61" s="179"/>
      <c r="PL61" s="179"/>
      <c r="PM61" s="179"/>
      <c r="PN61" s="179"/>
      <c r="PO61" s="179"/>
      <c r="PP61" s="179"/>
      <c r="PQ61" s="179"/>
      <c r="PR61" s="179"/>
      <c r="PS61" s="179"/>
      <c r="PT61" s="179"/>
      <c r="PU61" s="179"/>
      <c r="PV61" s="179"/>
      <c r="PW61" s="179"/>
      <c r="PX61" s="179"/>
      <c r="PY61" s="179"/>
      <c r="PZ61" s="179"/>
      <c r="QA61" s="179"/>
      <c r="QB61" s="179"/>
      <c r="QC61" s="179"/>
      <c r="QD61" s="179"/>
      <c r="QE61" s="179"/>
      <c r="QF61" s="179"/>
      <c r="QG61" s="179"/>
      <c r="QH61" s="179"/>
    </row>
    <row r="62" spans="1:450" x14ac:dyDescent="0.25">
      <c r="B62" s="36"/>
      <c r="C62" s="206" t="s">
        <v>1826</v>
      </c>
      <c r="D62" s="117">
        <f>D46+D55+D60</f>
        <v>81636</v>
      </c>
      <c r="E62" s="116"/>
      <c r="F62" s="117">
        <f>F46+F55+F60</f>
        <v>59499.75</v>
      </c>
      <c r="G62" s="116"/>
      <c r="H62" s="117">
        <f>H46+H55+H60</f>
        <v>19833.25</v>
      </c>
      <c r="I62" s="116"/>
      <c r="J62" s="472">
        <f>SUM(J46:J59)</f>
        <v>734724</v>
      </c>
      <c r="K62" s="472">
        <f>SUM(K46:K59)</f>
        <v>734724</v>
      </c>
      <c r="L62" s="472">
        <f>SUM(L46:L59)</f>
        <v>734724</v>
      </c>
    </row>
    <row r="63" spans="1:450" s="36" customFormat="1" x14ac:dyDescent="0.25">
      <c r="D63" s="50"/>
      <c r="F63" s="50"/>
      <c r="H63" s="50"/>
      <c r="K63" s="116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  <c r="HR63" s="179"/>
      <c r="HS63" s="179"/>
      <c r="HT63" s="179"/>
      <c r="HU63" s="179"/>
      <c r="HV63" s="179"/>
      <c r="HW63" s="179"/>
      <c r="HX63" s="179"/>
      <c r="HY63" s="179"/>
      <c r="HZ63" s="179"/>
      <c r="IA63" s="179"/>
      <c r="IB63" s="179"/>
      <c r="IC63" s="179"/>
      <c r="ID63" s="179"/>
      <c r="IE63" s="179"/>
      <c r="IF63" s="179"/>
      <c r="IG63" s="179"/>
      <c r="IH63" s="179"/>
      <c r="II63" s="179"/>
      <c r="IJ63" s="179"/>
      <c r="IK63" s="179"/>
      <c r="IL63" s="179"/>
      <c r="IM63" s="179"/>
      <c r="IN63" s="179"/>
      <c r="IO63" s="179"/>
      <c r="IP63" s="179"/>
      <c r="IQ63" s="179"/>
      <c r="IR63" s="179"/>
      <c r="IS63" s="179"/>
      <c r="IT63" s="179"/>
      <c r="IU63" s="179"/>
      <c r="IV63" s="179"/>
      <c r="IW63" s="179"/>
      <c r="IX63" s="179"/>
      <c r="IY63" s="179"/>
      <c r="IZ63" s="179"/>
      <c r="JA63" s="179"/>
      <c r="JB63" s="179"/>
      <c r="JC63" s="179"/>
      <c r="JD63" s="179"/>
      <c r="JE63" s="179"/>
      <c r="JF63" s="179"/>
      <c r="JG63" s="179"/>
      <c r="JH63" s="179"/>
      <c r="JI63" s="179"/>
      <c r="JJ63" s="179"/>
      <c r="JK63" s="179"/>
      <c r="JL63" s="179"/>
      <c r="JM63" s="179"/>
      <c r="JN63" s="179"/>
      <c r="JO63" s="179"/>
      <c r="JP63" s="179"/>
      <c r="JQ63" s="179"/>
      <c r="JR63" s="179"/>
      <c r="JS63" s="179"/>
      <c r="JT63" s="179"/>
      <c r="JU63" s="179"/>
      <c r="JV63" s="179"/>
      <c r="JW63" s="179"/>
      <c r="JX63" s="179"/>
      <c r="JY63" s="179"/>
      <c r="JZ63" s="179"/>
      <c r="KA63" s="179"/>
      <c r="KB63" s="179"/>
      <c r="KC63" s="179"/>
      <c r="KD63" s="179"/>
      <c r="KE63" s="179"/>
      <c r="KF63" s="179"/>
      <c r="KG63" s="179"/>
      <c r="KH63" s="179"/>
      <c r="KI63" s="179"/>
      <c r="KJ63" s="179"/>
      <c r="KK63" s="179"/>
      <c r="KL63" s="179"/>
      <c r="KM63" s="179"/>
      <c r="KN63" s="179"/>
      <c r="KO63" s="179"/>
      <c r="KP63" s="179"/>
      <c r="KQ63" s="179"/>
      <c r="KR63" s="179"/>
      <c r="KS63" s="179"/>
      <c r="KT63" s="179"/>
      <c r="KU63" s="179"/>
      <c r="KV63" s="179"/>
      <c r="KW63" s="179"/>
      <c r="KX63" s="179"/>
      <c r="KY63" s="179"/>
      <c r="KZ63" s="179"/>
      <c r="LA63" s="179"/>
      <c r="LB63" s="179"/>
      <c r="LC63" s="179"/>
      <c r="LD63" s="179"/>
      <c r="LE63" s="179"/>
      <c r="LF63" s="179"/>
      <c r="LG63" s="179"/>
      <c r="LH63" s="179"/>
      <c r="LI63" s="179"/>
      <c r="LJ63" s="179"/>
      <c r="LK63" s="179"/>
      <c r="LL63" s="179"/>
      <c r="LM63" s="179"/>
      <c r="LN63" s="179"/>
      <c r="LO63" s="179"/>
      <c r="LP63" s="179"/>
      <c r="LQ63" s="179"/>
      <c r="LR63" s="179"/>
      <c r="LS63" s="179"/>
      <c r="LT63" s="179"/>
      <c r="LU63" s="179"/>
      <c r="LV63" s="179"/>
      <c r="LW63" s="179"/>
      <c r="LX63" s="179"/>
      <c r="LY63" s="179"/>
      <c r="LZ63" s="179"/>
      <c r="MA63" s="179"/>
      <c r="MB63" s="179"/>
      <c r="MC63" s="179"/>
      <c r="MD63" s="179"/>
      <c r="ME63" s="179"/>
      <c r="MF63" s="179"/>
      <c r="MG63" s="179"/>
      <c r="MH63" s="179"/>
      <c r="MI63" s="179"/>
      <c r="MJ63" s="179"/>
      <c r="MK63" s="179"/>
      <c r="ML63" s="179"/>
      <c r="MM63" s="179"/>
      <c r="MN63" s="179"/>
      <c r="MO63" s="179"/>
      <c r="MP63" s="179"/>
      <c r="MQ63" s="179"/>
      <c r="MR63" s="179"/>
      <c r="MS63" s="179"/>
      <c r="MT63" s="179"/>
      <c r="MU63" s="179"/>
      <c r="MV63" s="179"/>
      <c r="MW63" s="179"/>
      <c r="MX63" s="179"/>
      <c r="MY63" s="179"/>
      <c r="MZ63" s="179"/>
      <c r="NA63" s="179"/>
      <c r="NB63" s="179"/>
      <c r="NC63" s="179"/>
      <c r="ND63" s="179"/>
      <c r="NE63" s="179"/>
      <c r="NF63" s="179"/>
      <c r="NG63" s="179"/>
      <c r="NH63" s="179"/>
      <c r="NI63" s="179"/>
      <c r="NJ63" s="179"/>
      <c r="NK63" s="179"/>
      <c r="NL63" s="179"/>
      <c r="NM63" s="179"/>
      <c r="NN63" s="179"/>
      <c r="NO63" s="179"/>
      <c r="NP63" s="179"/>
      <c r="NQ63" s="179"/>
      <c r="NR63" s="179"/>
      <c r="NS63" s="179"/>
      <c r="NT63" s="179"/>
      <c r="NU63" s="179"/>
      <c r="NV63" s="179"/>
      <c r="NW63" s="179"/>
      <c r="NX63" s="179"/>
      <c r="NY63" s="179"/>
      <c r="NZ63" s="179"/>
      <c r="OA63" s="179"/>
      <c r="OB63" s="179"/>
      <c r="OC63" s="179"/>
      <c r="OD63" s="179"/>
      <c r="OE63" s="179"/>
      <c r="OF63" s="179"/>
      <c r="OG63" s="179"/>
      <c r="OH63" s="179"/>
      <c r="OI63" s="179"/>
      <c r="OJ63" s="179"/>
      <c r="OK63" s="179"/>
      <c r="OL63" s="179"/>
      <c r="OM63" s="179"/>
      <c r="ON63" s="179"/>
      <c r="OO63" s="179"/>
      <c r="OP63" s="179"/>
      <c r="OQ63" s="179"/>
      <c r="OR63" s="179"/>
      <c r="OS63" s="179"/>
      <c r="OT63" s="179"/>
      <c r="OU63" s="179"/>
      <c r="OV63" s="179"/>
      <c r="OW63" s="179"/>
      <c r="OX63" s="179"/>
      <c r="OY63" s="179"/>
      <c r="OZ63" s="179"/>
      <c r="PA63" s="179"/>
      <c r="PB63" s="179"/>
      <c r="PC63" s="179"/>
      <c r="PD63" s="179"/>
      <c r="PE63" s="179"/>
      <c r="PF63" s="179"/>
      <c r="PG63" s="179"/>
      <c r="PH63" s="179"/>
      <c r="PI63" s="179"/>
      <c r="PJ63" s="179"/>
      <c r="PK63" s="179"/>
      <c r="PL63" s="179"/>
      <c r="PM63" s="179"/>
      <c r="PN63" s="179"/>
      <c r="PO63" s="179"/>
      <c r="PP63" s="179"/>
      <c r="PQ63" s="179"/>
      <c r="PR63" s="179"/>
      <c r="PS63" s="179"/>
      <c r="PT63" s="179"/>
      <c r="PU63" s="179"/>
      <c r="PV63" s="179"/>
      <c r="PW63" s="179"/>
      <c r="PX63" s="179"/>
      <c r="PY63" s="179"/>
      <c r="PZ63" s="179"/>
      <c r="QA63" s="179"/>
      <c r="QB63" s="179"/>
      <c r="QC63" s="179"/>
      <c r="QD63" s="179"/>
      <c r="QE63" s="179"/>
      <c r="QF63" s="179"/>
      <c r="QG63" s="179"/>
      <c r="QH63" s="179"/>
    </row>
    <row r="64" spans="1:450" x14ac:dyDescent="0.25">
      <c r="A64" s="188" t="s">
        <v>910</v>
      </c>
    </row>
    <row r="65" spans="1:450" s="178" customFormat="1" x14ac:dyDescent="0.25">
      <c r="A65" s="172" t="s">
        <v>106</v>
      </c>
      <c r="B65" s="172" t="s">
        <v>135</v>
      </c>
      <c r="C65" s="172" t="s">
        <v>113</v>
      </c>
      <c r="D65" s="173">
        <v>373</v>
      </c>
      <c r="E65" s="174">
        <v>0.75</v>
      </c>
      <c r="F65" s="173">
        <f>D65*E65</f>
        <v>279.75</v>
      </c>
      <c r="G65" s="174">
        <v>0.25</v>
      </c>
      <c r="H65" s="173">
        <f t="shared" ref="H65:H80" si="5">G65*D65</f>
        <v>93.25</v>
      </c>
      <c r="I65" s="175"/>
      <c r="J65" s="176">
        <f t="shared" ref="J65:J80" si="6">F65*12</f>
        <v>3357</v>
      </c>
      <c r="K65" s="177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  <c r="HQ65" s="179"/>
      <c r="HR65" s="179"/>
      <c r="HS65" s="179"/>
      <c r="HT65" s="179"/>
      <c r="HU65" s="179"/>
      <c r="HV65" s="179"/>
      <c r="HW65" s="179"/>
      <c r="HX65" s="179"/>
      <c r="HY65" s="179"/>
      <c r="HZ65" s="179"/>
      <c r="IA65" s="179"/>
      <c r="IB65" s="179"/>
      <c r="IC65" s="179"/>
      <c r="ID65" s="179"/>
      <c r="IE65" s="179"/>
      <c r="IF65" s="179"/>
      <c r="IG65" s="179"/>
      <c r="IH65" s="179"/>
      <c r="II65" s="179"/>
      <c r="IJ65" s="179"/>
      <c r="IK65" s="179"/>
      <c r="IL65" s="179"/>
      <c r="IM65" s="179"/>
      <c r="IN65" s="179"/>
      <c r="IO65" s="179"/>
      <c r="IP65" s="179"/>
      <c r="IQ65" s="179"/>
      <c r="IR65" s="179"/>
      <c r="IS65" s="179"/>
      <c r="IT65" s="179"/>
      <c r="IU65" s="179"/>
      <c r="IV65" s="179"/>
      <c r="IW65" s="179"/>
      <c r="IX65" s="179"/>
      <c r="IY65" s="179"/>
      <c r="IZ65" s="179"/>
      <c r="JA65" s="179"/>
      <c r="JB65" s="179"/>
      <c r="JC65" s="179"/>
      <c r="JD65" s="179"/>
      <c r="JE65" s="179"/>
      <c r="JF65" s="179"/>
      <c r="JG65" s="179"/>
      <c r="JH65" s="179"/>
      <c r="JI65" s="179"/>
      <c r="JJ65" s="179"/>
      <c r="JK65" s="179"/>
      <c r="JL65" s="179"/>
      <c r="JM65" s="179"/>
      <c r="JN65" s="179"/>
      <c r="JO65" s="179"/>
      <c r="JP65" s="179"/>
      <c r="JQ65" s="179"/>
      <c r="JR65" s="179"/>
      <c r="JS65" s="179"/>
      <c r="JT65" s="179"/>
      <c r="JU65" s="179"/>
      <c r="JV65" s="179"/>
      <c r="JW65" s="179"/>
      <c r="JX65" s="179"/>
      <c r="JY65" s="179"/>
      <c r="JZ65" s="179"/>
      <c r="KA65" s="179"/>
      <c r="KB65" s="179"/>
      <c r="KC65" s="179"/>
      <c r="KD65" s="179"/>
      <c r="KE65" s="179"/>
      <c r="KF65" s="179"/>
      <c r="KG65" s="179"/>
      <c r="KH65" s="179"/>
      <c r="KI65" s="179"/>
      <c r="KJ65" s="179"/>
      <c r="KK65" s="179"/>
      <c r="KL65" s="179"/>
      <c r="KM65" s="179"/>
      <c r="KN65" s="179"/>
      <c r="KO65" s="179"/>
      <c r="KP65" s="179"/>
      <c r="KQ65" s="179"/>
      <c r="KR65" s="179"/>
      <c r="KS65" s="179"/>
      <c r="KT65" s="179"/>
      <c r="KU65" s="179"/>
      <c r="KV65" s="179"/>
      <c r="KW65" s="179"/>
      <c r="KX65" s="179"/>
      <c r="KY65" s="179"/>
      <c r="KZ65" s="179"/>
      <c r="LA65" s="179"/>
      <c r="LB65" s="179"/>
      <c r="LC65" s="179"/>
      <c r="LD65" s="179"/>
      <c r="LE65" s="179"/>
      <c r="LF65" s="179"/>
      <c r="LG65" s="179"/>
      <c r="LH65" s="179"/>
      <c r="LI65" s="179"/>
      <c r="LJ65" s="179"/>
      <c r="LK65" s="179"/>
      <c r="LL65" s="179"/>
      <c r="LM65" s="179"/>
      <c r="LN65" s="179"/>
      <c r="LO65" s="179"/>
      <c r="LP65" s="179"/>
      <c r="LQ65" s="179"/>
      <c r="LR65" s="179"/>
      <c r="LS65" s="179"/>
      <c r="LT65" s="179"/>
      <c r="LU65" s="179"/>
      <c r="LV65" s="179"/>
      <c r="LW65" s="179"/>
      <c r="LX65" s="179"/>
      <c r="LY65" s="179"/>
      <c r="LZ65" s="179"/>
      <c r="MA65" s="179"/>
      <c r="MB65" s="179"/>
      <c r="MC65" s="179"/>
      <c r="MD65" s="179"/>
      <c r="ME65" s="179"/>
      <c r="MF65" s="179"/>
      <c r="MG65" s="179"/>
      <c r="MH65" s="179"/>
      <c r="MI65" s="179"/>
      <c r="MJ65" s="179"/>
      <c r="MK65" s="179"/>
      <c r="ML65" s="179"/>
      <c r="MM65" s="179"/>
      <c r="MN65" s="179"/>
      <c r="MO65" s="179"/>
      <c r="MP65" s="179"/>
      <c r="MQ65" s="179"/>
      <c r="MR65" s="179"/>
      <c r="MS65" s="179"/>
      <c r="MT65" s="179"/>
      <c r="MU65" s="179"/>
      <c r="MV65" s="179"/>
      <c r="MW65" s="179"/>
      <c r="MX65" s="179"/>
      <c r="MY65" s="179"/>
      <c r="MZ65" s="179"/>
      <c r="NA65" s="179"/>
      <c r="NB65" s="179"/>
      <c r="NC65" s="179"/>
      <c r="ND65" s="179"/>
      <c r="NE65" s="179"/>
      <c r="NF65" s="179"/>
      <c r="NG65" s="179"/>
      <c r="NH65" s="179"/>
      <c r="NI65" s="179"/>
      <c r="NJ65" s="179"/>
      <c r="NK65" s="179"/>
      <c r="NL65" s="179"/>
      <c r="NM65" s="179"/>
      <c r="NN65" s="179"/>
      <c r="NO65" s="179"/>
      <c r="NP65" s="179"/>
      <c r="NQ65" s="179"/>
      <c r="NR65" s="179"/>
      <c r="NS65" s="179"/>
      <c r="NT65" s="179"/>
      <c r="NU65" s="179"/>
      <c r="NV65" s="179"/>
      <c r="NW65" s="179"/>
      <c r="NX65" s="179"/>
      <c r="NY65" s="179"/>
      <c r="NZ65" s="179"/>
      <c r="OA65" s="179"/>
      <c r="OB65" s="179"/>
      <c r="OC65" s="179"/>
      <c r="OD65" s="179"/>
      <c r="OE65" s="179"/>
      <c r="OF65" s="179"/>
      <c r="OG65" s="179"/>
      <c r="OH65" s="179"/>
      <c r="OI65" s="179"/>
      <c r="OJ65" s="179"/>
      <c r="OK65" s="179"/>
      <c r="OL65" s="179"/>
      <c r="OM65" s="179"/>
      <c r="ON65" s="179"/>
      <c r="OO65" s="179"/>
      <c r="OP65" s="179"/>
      <c r="OQ65" s="179"/>
      <c r="OR65" s="179"/>
      <c r="OS65" s="179"/>
      <c r="OT65" s="179"/>
      <c r="OU65" s="179"/>
      <c r="OV65" s="179"/>
      <c r="OW65" s="179"/>
      <c r="OX65" s="179"/>
      <c r="OY65" s="179"/>
      <c r="OZ65" s="179"/>
      <c r="PA65" s="179"/>
      <c r="PB65" s="179"/>
      <c r="PC65" s="179"/>
      <c r="PD65" s="179"/>
      <c r="PE65" s="179"/>
      <c r="PF65" s="179"/>
      <c r="PG65" s="179"/>
      <c r="PH65" s="179"/>
      <c r="PI65" s="179"/>
      <c r="PJ65" s="179"/>
      <c r="PK65" s="179"/>
      <c r="PL65" s="179"/>
      <c r="PM65" s="179"/>
      <c r="PN65" s="179"/>
      <c r="PO65" s="179"/>
      <c r="PP65" s="179"/>
      <c r="PQ65" s="179"/>
      <c r="PR65" s="179"/>
      <c r="PS65" s="179"/>
      <c r="PT65" s="179"/>
      <c r="PU65" s="179"/>
      <c r="PV65" s="179"/>
      <c r="PW65" s="179"/>
      <c r="PX65" s="179"/>
      <c r="PY65" s="179"/>
      <c r="PZ65" s="179"/>
      <c r="QA65" s="179"/>
      <c r="QB65" s="179"/>
      <c r="QC65" s="179"/>
      <c r="QD65" s="179"/>
      <c r="QE65" s="179"/>
      <c r="QF65" s="179"/>
      <c r="QG65" s="179"/>
      <c r="QH65" s="179"/>
    </row>
    <row r="66" spans="1:450" s="178" customFormat="1" x14ac:dyDescent="0.25">
      <c r="A66" s="172" t="s">
        <v>106</v>
      </c>
      <c r="B66" s="172" t="s">
        <v>136</v>
      </c>
      <c r="C66" s="172" t="s">
        <v>113</v>
      </c>
      <c r="D66" s="173">
        <v>373</v>
      </c>
      <c r="E66" s="174">
        <v>0.75</v>
      </c>
      <c r="F66" s="173">
        <f>D66*E66</f>
        <v>279.75</v>
      </c>
      <c r="G66" s="174">
        <v>0.25</v>
      </c>
      <c r="H66" s="173">
        <f t="shared" si="5"/>
        <v>93.25</v>
      </c>
      <c r="I66" s="175"/>
      <c r="J66" s="176">
        <f t="shared" si="6"/>
        <v>3357</v>
      </c>
      <c r="K66" s="177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  <c r="HP66" s="179"/>
      <c r="HQ66" s="179"/>
      <c r="HR66" s="179"/>
      <c r="HS66" s="179"/>
      <c r="HT66" s="179"/>
      <c r="HU66" s="179"/>
      <c r="HV66" s="179"/>
      <c r="HW66" s="179"/>
      <c r="HX66" s="179"/>
      <c r="HY66" s="179"/>
      <c r="HZ66" s="179"/>
      <c r="IA66" s="179"/>
      <c r="IB66" s="179"/>
      <c r="IC66" s="179"/>
      <c r="ID66" s="179"/>
      <c r="IE66" s="179"/>
      <c r="IF66" s="179"/>
      <c r="IG66" s="179"/>
      <c r="IH66" s="179"/>
      <c r="II66" s="179"/>
      <c r="IJ66" s="179"/>
      <c r="IK66" s="179"/>
      <c r="IL66" s="179"/>
      <c r="IM66" s="179"/>
      <c r="IN66" s="179"/>
      <c r="IO66" s="179"/>
      <c r="IP66" s="179"/>
      <c r="IQ66" s="179"/>
      <c r="IR66" s="179"/>
      <c r="IS66" s="179"/>
      <c r="IT66" s="179"/>
      <c r="IU66" s="179"/>
      <c r="IV66" s="179"/>
      <c r="IW66" s="179"/>
      <c r="IX66" s="179"/>
      <c r="IY66" s="179"/>
      <c r="IZ66" s="179"/>
      <c r="JA66" s="179"/>
      <c r="JB66" s="179"/>
      <c r="JC66" s="179"/>
      <c r="JD66" s="179"/>
      <c r="JE66" s="179"/>
      <c r="JF66" s="179"/>
      <c r="JG66" s="179"/>
      <c r="JH66" s="179"/>
      <c r="JI66" s="179"/>
      <c r="JJ66" s="179"/>
      <c r="JK66" s="179"/>
      <c r="JL66" s="179"/>
      <c r="JM66" s="179"/>
      <c r="JN66" s="179"/>
      <c r="JO66" s="179"/>
      <c r="JP66" s="179"/>
      <c r="JQ66" s="179"/>
      <c r="JR66" s="179"/>
      <c r="JS66" s="179"/>
      <c r="JT66" s="179"/>
      <c r="JU66" s="179"/>
      <c r="JV66" s="179"/>
      <c r="JW66" s="179"/>
      <c r="JX66" s="179"/>
      <c r="JY66" s="179"/>
      <c r="JZ66" s="179"/>
      <c r="KA66" s="179"/>
      <c r="KB66" s="179"/>
      <c r="KC66" s="179"/>
      <c r="KD66" s="179"/>
      <c r="KE66" s="179"/>
      <c r="KF66" s="179"/>
      <c r="KG66" s="179"/>
      <c r="KH66" s="179"/>
      <c r="KI66" s="179"/>
      <c r="KJ66" s="179"/>
      <c r="KK66" s="179"/>
      <c r="KL66" s="179"/>
      <c r="KM66" s="179"/>
      <c r="KN66" s="179"/>
      <c r="KO66" s="179"/>
      <c r="KP66" s="179"/>
      <c r="KQ66" s="179"/>
      <c r="KR66" s="179"/>
      <c r="KS66" s="179"/>
      <c r="KT66" s="179"/>
      <c r="KU66" s="179"/>
      <c r="KV66" s="179"/>
      <c r="KW66" s="179"/>
      <c r="KX66" s="179"/>
      <c r="KY66" s="179"/>
      <c r="KZ66" s="179"/>
      <c r="LA66" s="179"/>
      <c r="LB66" s="179"/>
      <c r="LC66" s="179"/>
      <c r="LD66" s="179"/>
      <c r="LE66" s="179"/>
      <c r="LF66" s="179"/>
      <c r="LG66" s="179"/>
      <c r="LH66" s="179"/>
      <c r="LI66" s="179"/>
      <c r="LJ66" s="179"/>
      <c r="LK66" s="179"/>
      <c r="LL66" s="179"/>
      <c r="LM66" s="179"/>
      <c r="LN66" s="179"/>
      <c r="LO66" s="179"/>
      <c r="LP66" s="179"/>
      <c r="LQ66" s="179"/>
      <c r="LR66" s="179"/>
      <c r="LS66" s="179"/>
      <c r="LT66" s="179"/>
      <c r="LU66" s="179"/>
      <c r="LV66" s="179"/>
      <c r="LW66" s="179"/>
      <c r="LX66" s="179"/>
      <c r="LY66" s="179"/>
      <c r="LZ66" s="179"/>
      <c r="MA66" s="179"/>
      <c r="MB66" s="179"/>
      <c r="MC66" s="179"/>
      <c r="MD66" s="179"/>
      <c r="ME66" s="179"/>
      <c r="MF66" s="179"/>
      <c r="MG66" s="179"/>
      <c r="MH66" s="179"/>
      <c r="MI66" s="179"/>
      <c r="MJ66" s="179"/>
      <c r="MK66" s="179"/>
      <c r="ML66" s="179"/>
      <c r="MM66" s="179"/>
      <c r="MN66" s="179"/>
      <c r="MO66" s="179"/>
      <c r="MP66" s="179"/>
      <c r="MQ66" s="179"/>
      <c r="MR66" s="179"/>
      <c r="MS66" s="179"/>
      <c r="MT66" s="179"/>
      <c r="MU66" s="179"/>
      <c r="MV66" s="179"/>
      <c r="MW66" s="179"/>
      <c r="MX66" s="179"/>
      <c r="MY66" s="179"/>
      <c r="MZ66" s="179"/>
      <c r="NA66" s="179"/>
      <c r="NB66" s="179"/>
      <c r="NC66" s="179"/>
      <c r="ND66" s="179"/>
      <c r="NE66" s="179"/>
      <c r="NF66" s="179"/>
      <c r="NG66" s="179"/>
      <c r="NH66" s="179"/>
      <c r="NI66" s="179"/>
      <c r="NJ66" s="179"/>
      <c r="NK66" s="179"/>
      <c r="NL66" s="179"/>
      <c r="NM66" s="179"/>
      <c r="NN66" s="179"/>
      <c r="NO66" s="179"/>
      <c r="NP66" s="179"/>
      <c r="NQ66" s="179"/>
      <c r="NR66" s="179"/>
      <c r="NS66" s="179"/>
      <c r="NT66" s="179"/>
      <c r="NU66" s="179"/>
      <c r="NV66" s="179"/>
      <c r="NW66" s="179"/>
      <c r="NX66" s="179"/>
      <c r="NY66" s="179"/>
      <c r="NZ66" s="179"/>
      <c r="OA66" s="179"/>
      <c r="OB66" s="179"/>
      <c r="OC66" s="179"/>
      <c r="OD66" s="179"/>
      <c r="OE66" s="179"/>
      <c r="OF66" s="179"/>
      <c r="OG66" s="179"/>
      <c r="OH66" s="179"/>
      <c r="OI66" s="179"/>
      <c r="OJ66" s="179"/>
      <c r="OK66" s="179"/>
      <c r="OL66" s="179"/>
      <c r="OM66" s="179"/>
      <c r="ON66" s="179"/>
      <c r="OO66" s="179"/>
      <c r="OP66" s="179"/>
      <c r="OQ66" s="179"/>
      <c r="OR66" s="179"/>
      <c r="OS66" s="179"/>
      <c r="OT66" s="179"/>
      <c r="OU66" s="179"/>
      <c r="OV66" s="179"/>
      <c r="OW66" s="179"/>
      <c r="OX66" s="179"/>
      <c r="OY66" s="179"/>
      <c r="OZ66" s="179"/>
      <c r="PA66" s="179"/>
      <c r="PB66" s="179"/>
      <c r="PC66" s="179"/>
      <c r="PD66" s="179"/>
      <c r="PE66" s="179"/>
      <c r="PF66" s="179"/>
      <c r="PG66" s="179"/>
      <c r="PH66" s="179"/>
      <c r="PI66" s="179"/>
      <c r="PJ66" s="179"/>
      <c r="PK66" s="179"/>
      <c r="PL66" s="179"/>
      <c r="PM66" s="179"/>
      <c r="PN66" s="179"/>
      <c r="PO66" s="179"/>
      <c r="PP66" s="179"/>
      <c r="PQ66" s="179"/>
      <c r="PR66" s="179"/>
      <c r="PS66" s="179"/>
      <c r="PT66" s="179"/>
      <c r="PU66" s="179"/>
      <c r="PV66" s="179"/>
      <c r="PW66" s="179"/>
      <c r="PX66" s="179"/>
      <c r="PY66" s="179"/>
      <c r="PZ66" s="179"/>
      <c r="QA66" s="179"/>
      <c r="QB66" s="179"/>
      <c r="QC66" s="179"/>
      <c r="QD66" s="179"/>
      <c r="QE66" s="179"/>
      <c r="QF66" s="179"/>
      <c r="QG66" s="179"/>
      <c r="QH66" s="179"/>
    </row>
    <row r="67" spans="1:450" s="178" customFormat="1" x14ac:dyDescent="0.25">
      <c r="A67" s="172" t="s">
        <v>106</v>
      </c>
      <c r="B67" s="172" t="s">
        <v>1720</v>
      </c>
      <c r="C67" s="172" t="s">
        <v>113</v>
      </c>
      <c r="D67" s="173">
        <v>373</v>
      </c>
      <c r="E67" s="174">
        <v>0.75</v>
      </c>
      <c r="F67" s="173">
        <f>D67*E67</f>
        <v>279.75</v>
      </c>
      <c r="G67" s="174">
        <v>0.25</v>
      </c>
      <c r="H67" s="173">
        <f t="shared" si="5"/>
        <v>93.25</v>
      </c>
      <c r="I67" s="175"/>
      <c r="J67" s="176">
        <f t="shared" si="6"/>
        <v>3357</v>
      </c>
      <c r="K67" s="177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  <c r="HP67" s="179"/>
      <c r="HQ67" s="179"/>
      <c r="HR67" s="179"/>
      <c r="HS67" s="179"/>
      <c r="HT67" s="179"/>
      <c r="HU67" s="179"/>
      <c r="HV67" s="179"/>
      <c r="HW67" s="179"/>
      <c r="HX67" s="179"/>
      <c r="HY67" s="179"/>
      <c r="HZ67" s="179"/>
      <c r="IA67" s="179"/>
      <c r="IB67" s="179"/>
      <c r="IC67" s="179"/>
      <c r="ID67" s="179"/>
      <c r="IE67" s="179"/>
      <c r="IF67" s="179"/>
      <c r="IG67" s="179"/>
      <c r="IH67" s="179"/>
      <c r="II67" s="179"/>
      <c r="IJ67" s="179"/>
      <c r="IK67" s="179"/>
      <c r="IL67" s="179"/>
      <c r="IM67" s="179"/>
      <c r="IN67" s="179"/>
      <c r="IO67" s="179"/>
      <c r="IP67" s="179"/>
      <c r="IQ67" s="179"/>
      <c r="IR67" s="179"/>
      <c r="IS67" s="179"/>
      <c r="IT67" s="179"/>
      <c r="IU67" s="179"/>
      <c r="IV67" s="179"/>
      <c r="IW67" s="179"/>
      <c r="IX67" s="179"/>
      <c r="IY67" s="179"/>
      <c r="IZ67" s="179"/>
      <c r="JA67" s="179"/>
      <c r="JB67" s="179"/>
      <c r="JC67" s="179"/>
      <c r="JD67" s="179"/>
      <c r="JE67" s="179"/>
      <c r="JF67" s="179"/>
      <c r="JG67" s="179"/>
      <c r="JH67" s="179"/>
      <c r="JI67" s="179"/>
      <c r="JJ67" s="179"/>
      <c r="JK67" s="179"/>
      <c r="JL67" s="179"/>
      <c r="JM67" s="179"/>
      <c r="JN67" s="179"/>
      <c r="JO67" s="179"/>
      <c r="JP67" s="179"/>
      <c r="JQ67" s="179"/>
      <c r="JR67" s="179"/>
      <c r="JS67" s="179"/>
      <c r="JT67" s="179"/>
      <c r="JU67" s="179"/>
      <c r="JV67" s="179"/>
      <c r="JW67" s="179"/>
      <c r="JX67" s="179"/>
      <c r="JY67" s="179"/>
      <c r="JZ67" s="179"/>
      <c r="KA67" s="179"/>
      <c r="KB67" s="179"/>
      <c r="KC67" s="179"/>
      <c r="KD67" s="179"/>
      <c r="KE67" s="179"/>
      <c r="KF67" s="179"/>
      <c r="KG67" s="179"/>
      <c r="KH67" s="179"/>
      <c r="KI67" s="179"/>
      <c r="KJ67" s="179"/>
      <c r="KK67" s="179"/>
      <c r="KL67" s="179"/>
      <c r="KM67" s="179"/>
      <c r="KN67" s="179"/>
      <c r="KO67" s="179"/>
      <c r="KP67" s="179"/>
      <c r="KQ67" s="179"/>
      <c r="KR67" s="179"/>
      <c r="KS67" s="179"/>
      <c r="KT67" s="179"/>
      <c r="KU67" s="179"/>
      <c r="KV67" s="179"/>
      <c r="KW67" s="179"/>
      <c r="KX67" s="179"/>
      <c r="KY67" s="179"/>
      <c r="KZ67" s="179"/>
      <c r="LA67" s="179"/>
      <c r="LB67" s="179"/>
      <c r="LC67" s="179"/>
      <c r="LD67" s="179"/>
      <c r="LE67" s="179"/>
      <c r="LF67" s="179"/>
      <c r="LG67" s="179"/>
      <c r="LH67" s="179"/>
      <c r="LI67" s="179"/>
      <c r="LJ67" s="179"/>
      <c r="LK67" s="179"/>
      <c r="LL67" s="179"/>
      <c r="LM67" s="179"/>
      <c r="LN67" s="179"/>
      <c r="LO67" s="179"/>
      <c r="LP67" s="179"/>
      <c r="LQ67" s="179"/>
      <c r="LR67" s="179"/>
      <c r="LS67" s="179"/>
      <c r="LT67" s="179"/>
      <c r="LU67" s="179"/>
      <c r="LV67" s="179"/>
      <c r="LW67" s="179"/>
      <c r="LX67" s="179"/>
      <c r="LY67" s="179"/>
      <c r="LZ67" s="179"/>
      <c r="MA67" s="179"/>
      <c r="MB67" s="179"/>
      <c r="MC67" s="179"/>
      <c r="MD67" s="179"/>
      <c r="ME67" s="179"/>
      <c r="MF67" s="179"/>
      <c r="MG67" s="179"/>
      <c r="MH67" s="179"/>
      <c r="MI67" s="179"/>
      <c r="MJ67" s="179"/>
      <c r="MK67" s="179"/>
      <c r="ML67" s="179"/>
      <c r="MM67" s="179"/>
      <c r="MN67" s="179"/>
      <c r="MO67" s="179"/>
      <c r="MP67" s="179"/>
      <c r="MQ67" s="179"/>
      <c r="MR67" s="179"/>
      <c r="MS67" s="179"/>
      <c r="MT67" s="179"/>
      <c r="MU67" s="179"/>
      <c r="MV67" s="179"/>
      <c r="MW67" s="179"/>
      <c r="MX67" s="179"/>
      <c r="MY67" s="179"/>
      <c r="MZ67" s="179"/>
      <c r="NA67" s="179"/>
      <c r="NB67" s="179"/>
      <c r="NC67" s="179"/>
      <c r="ND67" s="179"/>
      <c r="NE67" s="179"/>
      <c r="NF67" s="179"/>
      <c r="NG67" s="179"/>
      <c r="NH67" s="179"/>
      <c r="NI67" s="179"/>
      <c r="NJ67" s="179"/>
      <c r="NK67" s="179"/>
      <c r="NL67" s="179"/>
      <c r="NM67" s="179"/>
      <c r="NN67" s="179"/>
      <c r="NO67" s="179"/>
      <c r="NP67" s="179"/>
      <c r="NQ67" s="179"/>
      <c r="NR67" s="179"/>
      <c r="NS67" s="179"/>
      <c r="NT67" s="179"/>
      <c r="NU67" s="179"/>
      <c r="NV67" s="179"/>
      <c r="NW67" s="179"/>
      <c r="NX67" s="179"/>
      <c r="NY67" s="179"/>
      <c r="NZ67" s="179"/>
      <c r="OA67" s="179"/>
      <c r="OB67" s="179"/>
      <c r="OC67" s="179"/>
      <c r="OD67" s="179"/>
      <c r="OE67" s="179"/>
      <c r="OF67" s="179"/>
      <c r="OG67" s="179"/>
      <c r="OH67" s="179"/>
      <c r="OI67" s="179"/>
      <c r="OJ67" s="179"/>
      <c r="OK67" s="179"/>
      <c r="OL67" s="179"/>
      <c r="OM67" s="179"/>
      <c r="ON67" s="179"/>
      <c r="OO67" s="179"/>
      <c r="OP67" s="179"/>
      <c r="OQ67" s="179"/>
      <c r="OR67" s="179"/>
      <c r="OS67" s="179"/>
      <c r="OT67" s="179"/>
      <c r="OU67" s="179"/>
      <c r="OV67" s="179"/>
      <c r="OW67" s="179"/>
      <c r="OX67" s="179"/>
      <c r="OY67" s="179"/>
      <c r="OZ67" s="179"/>
      <c r="PA67" s="179"/>
      <c r="PB67" s="179"/>
      <c r="PC67" s="179"/>
      <c r="PD67" s="179"/>
      <c r="PE67" s="179"/>
      <c r="PF67" s="179"/>
      <c r="PG67" s="179"/>
      <c r="PH67" s="179"/>
      <c r="PI67" s="179"/>
      <c r="PJ67" s="179"/>
      <c r="PK67" s="179"/>
      <c r="PL67" s="179"/>
      <c r="PM67" s="179"/>
      <c r="PN67" s="179"/>
      <c r="PO67" s="179"/>
      <c r="PP67" s="179"/>
      <c r="PQ67" s="179"/>
      <c r="PR67" s="179"/>
      <c r="PS67" s="179"/>
      <c r="PT67" s="179"/>
      <c r="PU67" s="179"/>
      <c r="PV67" s="179"/>
      <c r="PW67" s="179"/>
      <c r="PX67" s="179"/>
      <c r="PY67" s="179"/>
      <c r="PZ67" s="179"/>
      <c r="QA67" s="179"/>
      <c r="QB67" s="179"/>
      <c r="QC67" s="179"/>
      <c r="QD67" s="179"/>
      <c r="QE67" s="179"/>
      <c r="QF67" s="179"/>
      <c r="QG67" s="179"/>
      <c r="QH67" s="179"/>
    </row>
    <row r="68" spans="1:450" s="178" customFormat="1" x14ac:dyDescent="0.25">
      <c r="A68" s="172" t="s">
        <v>106</v>
      </c>
      <c r="B68" s="172" t="s">
        <v>154</v>
      </c>
      <c r="C68" s="172" t="s">
        <v>113</v>
      </c>
      <c r="D68" s="173">
        <v>373</v>
      </c>
      <c r="E68" s="174">
        <v>0</v>
      </c>
      <c r="F68" s="173">
        <f t="shared" ref="F68:F74" si="7">E68*D68</f>
        <v>0</v>
      </c>
      <c r="G68" s="174">
        <v>1</v>
      </c>
      <c r="H68" s="173">
        <f t="shared" si="5"/>
        <v>373</v>
      </c>
      <c r="I68" s="175"/>
      <c r="J68" s="176">
        <f t="shared" si="6"/>
        <v>0</v>
      </c>
      <c r="K68" s="177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  <c r="HP68" s="179"/>
      <c r="HQ68" s="179"/>
      <c r="HR68" s="179"/>
      <c r="HS68" s="179"/>
      <c r="HT68" s="179"/>
      <c r="HU68" s="179"/>
      <c r="HV68" s="179"/>
      <c r="HW68" s="179"/>
      <c r="HX68" s="179"/>
      <c r="HY68" s="179"/>
      <c r="HZ68" s="179"/>
      <c r="IA68" s="179"/>
      <c r="IB68" s="179"/>
      <c r="IC68" s="179"/>
      <c r="ID68" s="179"/>
      <c r="IE68" s="179"/>
      <c r="IF68" s="179"/>
      <c r="IG68" s="179"/>
      <c r="IH68" s="179"/>
      <c r="II68" s="179"/>
      <c r="IJ68" s="179"/>
      <c r="IK68" s="179"/>
      <c r="IL68" s="179"/>
      <c r="IM68" s="179"/>
      <c r="IN68" s="179"/>
      <c r="IO68" s="179"/>
      <c r="IP68" s="179"/>
      <c r="IQ68" s="179"/>
      <c r="IR68" s="179"/>
      <c r="IS68" s="179"/>
      <c r="IT68" s="179"/>
      <c r="IU68" s="179"/>
      <c r="IV68" s="179"/>
      <c r="IW68" s="179"/>
      <c r="IX68" s="179"/>
      <c r="IY68" s="179"/>
      <c r="IZ68" s="179"/>
      <c r="JA68" s="179"/>
      <c r="JB68" s="179"/>
      <c r="JC68" s="179"/>
      <c r="JD68" s="179"/>
      <c r="JE68" s="179"/>
      <c r="JF68" s="179"/>
      <c r="JG68" s="179"/>
      <c r="JH68" s="179"/>
      <c r="JI68" s="179"/>
      <c r="JJ68" s="179"/>
      <c r="JK68" s="179"/>
      <c r="JL68" s="179"/>
      <c r="JM68" s="179"/>
      <c r="JN68" s="179"/>
      <c r="JO68" s="179"/>
      <c r="JP68" s="179"/>
      <c r="JQ68" s="179"/>
      <c r="JR68" s="179"/>
      <c r="JS68" s="179"/>
      <c r="JT68" s="179"/>
      <c r="JU68" s="179"/>
      <c r="JV68" s="179"/>
      <c r="JW68" s="179"/>
      <c r="JX68" s="179"/>
      <c r="JY68" s="179"/>
      <c r="JZ68" s="179"/>
      <c r="KA68" s="179"/>
      <c r="KB68" s="179"/>
      <c r="KC68" s="179"/>
      <c r="KD68" s="179"/>
      <c r="KE68" s="179"/>
      <c r="KF68" s="179"/>
      <c r="KG68" s="179"/>
      <c r="KH68" s="179"/>
      <c r="KI68" s="179"/>
      <c r="KJ68" s="179"/>
      <c r="KK68" s="179"/>
      <c r="KL68" s="179"/>
      <c r="KM68" s="179"/>
      <c r="KN68" s="179"/>
      <c r="KO68" s="179"/>
      <c r="KP68" s="179"/>
      <c r="KQ68" s="179"/>
      <c r="KR68" s="179"/>
      <c r="KS68" s="179"/>
      <c r="KT68" s="179"/>
      <c r="KU68" s="179"/>
      <c r="KV68" s="179"/>
      <c r="KW68" s="179"/>
      <c r="KX68" s="179"/>
      <c r="KY68" s="179"/>
      <c r="KZ68" s="179"/>
      <c r="LA68" s="179"/>
      <c r="LB68" s="179"/>
      <c r="LC68" s="179"/>
      <c r="LD68" s="179"/>
      <c r="LE68" s="179"/>
      <c r="LF68" s="179"/>
      <c r="LG68" s="179"/>
      <c r="LH68" s="179"/>
      <c r="LI68" s="179"/>
      <c r="LJ68" s="179"/>
      <c r="LK68" s="179"/>
      <c r="LL68" s="179"/>
      <c r="LM68" s="179"/>
      <c r="LN68" s="179"/>
      <c r="LO68" s="179"/>
      <c r="LP68" s="179"/>
      <c r="LQ68" s="179"/>
      <c r="LR68" s="179"/>
      <c r="LS68" s="179"/>
      <c r="LT68" s="179"/>
      <c r="LU68" s="179"/>
      <c r="LV68" s="179"/>
      <c r="LW68" s="179"/>
      <c r="LX68" s="179"/>
      <c r="LY68" s="179"/>
      <c r="LZ68" s="179"/>
      <c r="MA68" s="179"/>
      <c r="MB68" s="179"/>
      <c r="MC68" s="179"/>
      <c r="MD68" s="179"/>
      <c r="ME68" s="179"/>
      <c r="MF68" s="179"/>
      <c r="MG68" s="179"/>
      <c r="MH68" s="179"/>
      <c r="MI68" s="179"/>
      <c r="MJ68" s="179"/>
      <c r="MK68" s="179"/>
      <c r="ML68" s="179"/>
      <c r="MM68" s="179"/>
      <c r="MN68" s="179"/>
      <c r="MO68" s="179"/>
      <c r="MP68" s="179"/>
      <c r="MQ68" s="179"/>
      <c r="MR68" s="179"/>
      <c r="MS68" s="179"/>
      <c r="MT68" s="179"/>
      <c r="MU68" s="179"/>
      <c r="MV68" s="179"/>
      <c r="MW68" s="179"/>
      <c r="MX68" s="179"/>
      <c r="MY68" s="179"/>
      <c r="MZ68" s="179"/>
      <c r="NA68" s="179"/>
      <c r="NB68" s="179"/>
      <c r="NC68" s="179"/>
      <c r="ND68" s="179"/>
      <c r="NE68" s="179"/>
      <c r="NF68" s="179"/>
      <c r="NG68" s="179"/>
      <c r="NH68" s="179"/>
      <c r="NI68" s="179"/>
      <c r="NJ68" s="179"/>
      <c r="NK68" s="179"/>
      <c r="NL68" s="179"/>
      <c r="NM68" s="179"/>
      <c r="NN68" s="179"/>
      <c r="NO68" s="179"/>
      <c r="NP68" s="179"/>
      <c r="NQ68" s="179"/>
      <c r="NR68" s="179"/>
      <c r="NS68" s="179"/>
      <c r="NT68" s="179"/>
      <c r="NU68" s="179"/>
      <c r="NV68" s="179"/>
      <c r="NW68" s="179"/>
      <c r="NX68" s="179"/>
      <c r="NY68" s="179"/>
      <c r="NZ68" s="179"/>
      <c r="OA68" s="179"/>
      <c r="OB68" s="179"/>
      <c r="OC68" s="179"/>
      <c r="OD68" s="179"/>
      <c r="OE68" s="179"/>
      <c r="OF68" s="179"/>
      <c r="OG68" s="179"/>
      <c r="OH68" s="179"/>
      <c r="OI68" s="179"/>
      <c r="OJ68" s="179"/>
      <c r="OK68" s="179"/>
      <c r="OL68" s="179"/>
      <c r="OM68" s="179"/>
      <c r="ON68" s="179"/>
      <c r="OO68" s="179"/>
      <c r="OP68" s="179"/>
      <c r="OQ68" s="179"/>
      <c r="OR68" s="179"/>
      <c r="OS68" s="179"/>
      <c r="OT68" s="179"/>
      <c r="OU68" s="179"/>
      <c r="OV68" s="179"/>
      <c r="OW68" s="179"/>
      <c r="OX68" s="179"/>
      <c r="OY68" s="179"/>
      <c r="OZ68" s="179"/>
      <c r="PA68" s="179"/>
      <c r="PB68" s="179"/>
      <c r="PC68" s="179"/>
      <c r="PD68" s="179"/>
      <c r="PE68" s="179"/>
      <c r="PF68" s="179"/>
      <c r="PG68" s="179"/>
      <c r="PH68" s="179"/>
      <c r="PI68" s="179"/>
      <c r="PJ68" s="179"/>
      <c r="PK68" s="179"/>
      <c r="PL68" s="179"/>
      <c r="PM68" s="179"/>
      <c r="PN68" s="179"/>
      <c r="PO68" s="179"/>
      <c r="PP68" s="179"/>
      <c r="PQ68" s="179"/>
      <c r="PR68" s="179"/>
      <c r="PS68" s="179"/>
      <c r="PT68" s="179"/>
      <c r="PU68" s="179"/>
      <c r="PV68" s="179"/>
      <c r="PW68" s="179"/>
      <c r="PX68" s="179"/>
      <c r="PY68" s="179"/>
      <c r="PZ68" s="179"/>
      <c r="QA68" s="179"/>
      <c r="QB68" s="179"/>
      <c r="QC68" s="179"/>
      <c r="QD68" s="179"/>
      <c r="QE68" s="179"/>
      <c r="QF68" s="179"/>
      <c r="QG68" s="179"/>
      <c r="QH68" s="179"/>
    </row>
    <row r="69" spans="1:450" s="178" customFormat="1" x14ac:dyDescent="0.25">
      <c r="A69" s="172" t="s">
        <v>106</v>
      </c>
      <c r="B69" s="172" t="s">
        <v>156</v>
      </c>
      <c r="C69" s="172" t="s">
        <v>114</v>
      </c>
      <c r="D69" s="173">
        <v>373</v>
      </c>
      <c r="E69" s="174">
        <v>0.75</v>
      </c>
      <c r="F69" s="173">
        <f t="shared" si="7"/>
        <v>279.75</v>
      </c>
      <c r="G69" s="174">
        <v>0.25</v>
      </c>
      <c r="H69" s="173">
        <f t="shared" si="5"/>
        <v>93.25</v>
      </c>
      <c r="I69" s="175"/>
      <c r="J69" s="176">
        <f t="shared" si="6"/>
        <v>3357</v>
      </c>
      <c r="K69" s="177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  <c r="HQ69" s="179"/>
      <c r="HR69" s="179"/>
      <c r="HS69" s="179"/>
      <c r="HT69" s="179"/>
      <c r="HU69" s="179"/>
      <c r="HV69" s="179"/>
      <c r="HW69" s="179"/>
      <c r="HX69" s="179"/>
      <c r="HY69" s="179"/>
      <c r="HZ69" s="179"/>
      <c r="IA69" s="179"/>
      <c r="IB69" s="179"/>
      <c r="IC69" s="179"/>
      <c r="ID69" s="179"/>
      <c r="IE69" s="179"/>
      <c r="IF69" s="179"/>
      <c r="IG69" s="179"/>
      <c r="IH69" s="179"/>
      <c r="II69" s="179"/>
      <c r="IJ69" s="179"/>
      <c r="IK69" s="179"/>
      <c r="IL69" s="179"/>
      <c r="IM69" s="179"/>
      <c r="IN69" s="179"/>
      <c r="IO69" s="179"/>
      <c r="IP69" s="179"/>
      <c r="IQ69" s="179"/>
      <c r="IR69" s="179"/>
      <c r="IS69" s="179"/>
      <c r="IT69" s="179"/>
      <c r="IU69" s="179"/>
      <c r="IV69" s="179"/>
      <c r="IW69" s="179"/>
      <c r="IX69" s="179"/>
      <c r="IY69" s="179"/>
      <c r="IZ69" s="179"/>
      <c r="JA69" s="179"/>
      <c r="JB69" s="179"/>
      <c r="JC69" s="179"/>
      <c r="JD69" s="179"/>
      <c r="JE69" s="179"/>
      <c r="JF69" s="179"/>
      <c r="JG69" s="179"/>
      <c r="JH69" s="179"/>
      <c r="JI69" s="179"/>
      <c r="JJ69" s="179"/>
      <c r="JK69" s="179"/>
      <c r="JL69" s="179"/>
      <c r="JM69" s="179"/>
      <c r="JN69" s="179"/>
      <c r="JO69" s="179"/>
      <c r="JP69" s="179"/>
      <c r="JQ69" s="179"/>
      <c r="JR69" s="179"/>
      <c r="JS69" s="179"/>
      <c r="JT69" s="179"/>
      <c r="JU69" s="179"/>
      <c r="JV69" s="179"/>
      <c r="JW69" s="179"/>
      <c r="JX69" s="179"/>
      <c r="JY69" s="179"/>
      <c r="JZ69" s="179"/>
      <c r="KA69" s="179"/>
      <c r="KB69" s="179"/>
      <c r="KC69" s="179"/>
      <c r="KD69" s="179"/>
      <c r="KE69" s="179"/>
      <c r="KF69" s="179"/>
      <c r="KG69" s="179"/>
      <c r="KH69" s="179"/>
      <c r="KI69" s="179"/>
      <c r="KJ69" s="179"/>
      <c r="KK69" s="179"/>
      <c r="KL69" s="179"/>
      <c r="KM69" s="179"/>
      <c r="KN69" s="179"/>
      <c r="KO69" s="179"/>
      <c r="KP69" s="179"/>
      <c r="KQ69" s="179"/>
      <c r="KR69" s="179"/>
      <c r="KS69" s="179"/>
      <c r="KT69" s="179"/>
      <c r="KU69" s="179"/>
      <c r="KV69" s="179"/>
      <c r="KW69" s="179"/>
      <c r="KX69" s="179"/>
      <c r="KY69" s="179"/>
      <c r="KZ69" s="179"/>
      <c r="LA69" s="179"/>
      <c r="LB69" s="179"/>
      <c r="LC69" s="179"/>
      <c r="LD69" s="179"/>
      <c r="LE69" s="179"/>
      <c r="LF69" s="179"/>
      <c r="LG69" s="179"/>
      <c r="LH69" s="179"/>
      <c r="LI69" s="179"/>
      <c r="LJ69" s="179"/>
      <c r="LK69" s="179"/>
      <c r="LL69" s="179"/>
      <c r="LM69" s="179"/>
      <c r="LN69" s="179"/>
      <c r="LO69" s="179"/>
      <c r="LP69" s="179"/>
      <c r="LQ69" s="179"/>
      <c r="LR69" s="179"/>
      <c r="LS69" s="179"/>
      <c r="LT69" s="179"/>
      <c r="LU69" s="179"/>
      <c r="LV69" s="179"/>
      <c r="LW69" s="179"/>
      <c r="LX69" s="179"/>
      <c r="LY69" s="179"/>
      <c r="LZ69" s="179"/>
      <c r="MA69" s="179"/>
      <c r="MB69" s="179"/>
      <c r="MC69" s="179"/>
      <c r="MD69" s="179"/>
      <c r="ME69" s="179"/>
      <c r="MF69" s="179"/>
      <c r="MG69" s="179"/>
      <c r="MH69" s="179"/>
      <c r="MI69" s="179"/>
      <c r="MJ69" s="179"/>
      <c r="MK69" s="179"/>
      <c r="ML69" s="179"/>
      <c r="MM69" s="179"/>
      <c r="MN69" s="179"/>
      <c r="MO69" s="179"/>
      <c r="MP69" s="179"/>
      <c r="MQ69" s="179"/>
      <c r="MR69" s="179"/>
      <c r="MS69" s="179"/>
      <c r="MT69" s="179"/>
      <c r="MU69" s="179"/>
      <c r="MV69" s="179"/>
      <c r="MW69" s="179"/>
      <c r="MX69" s="179"/>
      <c r="MY69" s="179"/>
      <c r="MZ69" s="179"/>
      <c r="NA69" s="179"/>
      <c r="NB69" s="179"/>
      <c r="NC69" s="179"/>
      <c r="ND69" s="179"/>
      <c r="NE69" s="179"/>
      <c r="NF69" s="179"/>
      <c r="NG69" s="179"/>
      <c r="NH69" s="179"/>
      <c r="NI69" s="179"/>
      <c r="NJ69" s="179"/>
      <c r="NK69" s="179"/>
      <c r="NL69" s="179"/>
      <c r="NM69" s="179"/>
      <c r="NN69" s="179"/>
      <c r="NO69" s="179"/>
      <c r="NP69" s="179"/>
      <c r="NQ69" s="179"/>
      <c r="NR69" s="179"/>
      <c r="NS69" s="179"/>
      <c r="NT69" s="179"/>
      <c r="NU69" s="179"/>
      <c r="NV69" s="179"/>
      <c r="NW69" s="179"/>
      <c r="NX69" s="179"/>
      <c r="NY69" s="179"/>
      <c r="NZ69" s="179"/>
      <c r="OA69" s="179"/>
      <c r="OB69" s="179"/>
      <c r="OC69" s="179"/>
      <c r="OD69" s="179"/>
      <c r="OE69" s="179"/>
      <c r="OF69" s="179"/>
      <c r="OG69" s="179"/>
      <c r="OH69" s="179"/>
      <c r="OI69" s="179"/>
      <c r="OJ69" s="179"/>
      <c r="OK69" s="179"/>
      <c r="OL69" s="179"/>
      <c r="OM69" s="179"/>
      <c r="ON69" s="179"/>
      <c r="OO69" s="179"/>
      <c r="OP69" s="179"/>
      <c r="OQ69" s="179"/>
      <c r="OR69" s="179"/>
      <c r="OS69" s="179"/>
      <c r="OT69" s="179"/>
      <c r="OU69" s="179"/>
      <c r="OV69" s="179"/>
      <c r="OW69" s="179"/>
      <c r="OX69" s="179"/>
      <c r="OY69" s="179"/>
      <c r="OZ69" s="179"/>
      <c r="PA69" s="179"/>
      <c r="PB69" s="179"/>
      <c r="PC69" s="179"/>
      <c r="PD69" s="179"/>
      <c r="PE69" s="179"/>
      <c r="PF69" s="179"/>
      <c r="PG69" s="179"/>
      <c r="PH69" s="179"/>
      <c r="PI69" s="179"/>
      <c r="PJ69" s="179"/>
      <c r="PK69" s="179"/>
      <c r="PL69" s="179"/>
      <c r="PM69" s="179"/>
      <c r="PN69" s="179"/>
      <c r="PO69" s="179"/>
      <c r="PP69" s="179"/>
      <c r="PQ69" s="179"/>
      <c r="PR69" s="179"/>
      <c r="PS69" s="179"/>
      <c r="PT69" s="179"/>
      <c r="PU69" s="179"/>
      <c r="PV69" s="179"/>
      <c r="PW69" s="179"/>
      <c r="PX69" s="179"/>
      <c r="PY69" s="179"/>
      <c r="PZ69" s="179"/>
      <c r="QA69" s="179"/>
      <c r="QB69" s="179"/>
      <c r="QC69" s="179"/>
      <c r="QD69" s="179"/>
      <c r="QE69" s="179"/>
      <c r="QF69" s="179"/>
      <c r="QG69" s="179"/>
      <c r="QH69" s="179"/>
    </row>
    <row r="70" spans="1:450" s="178" customFormat="1" x14ac:dyDescent="0.25">
      <c r="A70" s="172" t="s">
        <v>106</v>
      </c>
      <c r="B70" s="172" t="s">
        <v>155</v>
      </c>
      <c r="C70" s="172" t="s">
        <v>114</v>
      </c>
      <c r="D70" s="173">
        <v>373</v>
      </c>
      <c r="E70" s="174">
        <v>0.75</v>
      </c>
      <c r="F70" s="173">
        <f t="shared" si="7"/>
        <v>279.75</v>
      </c>
      <c r="G70" s="174">
        <v>0.25</v>
      </c>
      <c r="H70" s="173">
        <f t="shared" si="5"/>
        <v>93.25</v>
      </c>
      <c r="I70" s="175"/>
      <c r="J70" s="176">
        <f t="shared" si="6"/>
        <v>3357</v>
      </c>
      <c r="K70" s="177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  <c r="HP70" s="179"/>
      <c r="HQ70" s="179"/>
      <c r="HR70" s="179"/>
      <c r="HS70" s="179"/>
      <c r="HT70" s="179"/>
      <c r="HU70" s="179"/>
      <c r="HV70" s="179"/>
      <c r="HW70" s="179"/>
      <c r="HX70" s="179"/>
      <c r="HY70" s="179"/>
      <c r="HZ70" s="179"/>
      <c r="IA70" s="179"/>
      <c r="IB70" s="179"/>
      <c r="IC70" s="179"/>
      <c r="ID70" s="179"/>
      <c r="IE70" s="179"/>
      <c r="IF70" s="179"/>
      <c r="IG70" s="179"/>
      <c r="IH70" s="179"/>
      <c r="II70" s="179"/>
      <c r="IJ70" s="179"/>
      <c r="IK70" s="179"/>
      <c r="IL70" s="179"/>
      <c r="IM70" s="179"/>
      <c r="IN70" s="179"/>
      <c r="IO70" s="179"/>
      <c r="IP70" s="179"/>
      <c r="IQ70" s="179"/>
      <c r="IR70" s="179"/>
      <c r="IS70" s="179"/>
      <c r="IT70" s="179"/>
      <c r="IU70" s="179"/>
      <c r="IV70" s="179"/>
      <c r="IW70" s="179"/>
      <c r="IX70" s="179"/>
      <c r="IY70" s="179"/>
      <c r="IZ70" s="179"/>
      <c r="JA70" s="179"/>
      <c r="JB70" s="179"/>
      <c r="JC70" s="179"/>
      <c r="JD70" s="179"/>
      <c r="JE70" s="179"/>
      <c r="JF70" s="179"/>
      <c r="JG70" s="179"/>
      <c r="JH70" s="179"/>
      <c r="JI70" s="179"/>
      <c r="JJ70" s="179"/>
      <c r="JK70" s="179"/>
      <c r="JL70" s="179"/>
      <c r="JM70" s="179"/>
      <c r="JN70" s="179"/>
      <c r="JO70" s="179"/>
      <c r="JP70" s="179"/>
      <c r="JQ70" s="179"/>
      <c r="JR70" s="179"/>
      <c r="JS70" s="179"/>
      <c r="JT70" s="179"/>
      <c r="JU70" s="179"/>
      <c r="JV70" s="179"/>
      <c r="JW70" s="179"/>
      <c r="JX70" s="179"/>
      <c r="JY70" s="179"/>
      <c r="JZ70" s="179"/>
      <c r="KA70" s="179"/>
      <c r="KB70" s="179"/>
      <c r="KC70" s="179"/>
      <c r="KD70" s="179"/>
      <c r="KE70" s="179"/>
      <c r="KF70" s="179"/>
      <c r="KG70" s="179"/>
      <c r="KH70" s="179"/>
      <c r="KI70" s="179"/>
      <c r="KJ70" s="179"/>
      <c r="KK70" s="179"/>
      <c r="KL70" s="179"/>
      <c r="KM70" s="179"/>
      <c r="KN70" s="179"/>
      <c r="KO70" s="179"/>
      <c r="KP70" s="179"/>
      <c r="KQ70" s="179"/>
      <c r="KR70" s="179"/>
      <c r="KS70" s="179"/>
      <c r="KT70" s="179"/>
      <c r="KU70" s="179"/>
      <c r="KV70" s="179"/>
      <c r="KW70" s="179"/>
      <c r="KX70" s="179"/>
      <c r="KY70" s="179"/>
      <c r="KZ70" s="179"/>
      <c r="LA70" s="179"/>
      <c r="LB70" s="179"/>
      <c r="LC70" s="179"/>
      <c r="LD70" s="179"/>
      <c r="LE70" s="179"/>
      <c r="LF70" s="179"/>
      <c r="LG70" s="179"/>
      <c r="LH70" s="179"/>
      <c r="LI70" s="179"/>
      <c r="LJ70" s="179"/>
      <c r="LK70" s="179"/>
      <c r="LL70" s="179"/>
      <c r="LM70" s="179"/>
      <c r="LN70" s="179"/>
      <c r="LO70" s="179"/>
      <c r="LP70" s="179"/>
      <c r="LQ70" s="179"/>
      <c r="LR70" s="179"/>
      <c r="LS70" s="179"/>
      <c r="LT70" s="179"/>
      <c r="LU70" s="179"/>
      <c r="LV70" s="179"/>
      <c r="LW70" s="179"/>
      <c r="LX70" s="179"/>
      <c r="LY70" s="179"/>
      <c r="LZ70" s="179"/>
      <c r="MA70" s="179"/>
      <c r="MB70" s="179"/>
      <c r="MC70" s="179"/>
      <c r="MD70" s="179"/>
      <c r="ME70" s="179"/>
      <c r="MF70" s="179"/>
      <c r="MG70" s="179"/>
      <c r="MH70" s="179"/>
      <c r="MI70" s="179"/>
      <c r="MJ70" s="179"/>
      <c r="MK70" s="179"/>
      <c r="ML70" s="179"/>
      <c r="MM70" s="179"/>
      <c r="MN70" s="179"/>
      <c r="MO70" s="179"/>
      <c r="MP70" s="179"/>
      <c r="MQ70" s="179"/>
      <c r="MR70" s="179"/>
      <c r="MS70" s="179"/>
      <c r="MT70" s="179"/>
      <c r="MU70" s="179"/>
      <c r="MV70" s="179"/>
      <c r="MW70" s="179"/>
      <c r="MX70" s="179"/>
      <c r="MY70" s="179"/>
      <c r="MZ70" s="179"/>
      <c r="NA70" s="179"/>
      <c r="NB70" s="179"/>
      <c r="NC70" s="179"/>
      <c r="ND70" s="179"/>
      <c r="NE70" s="179"/>
      <c r="NF70" s="179"/>
      <c r="NG70" s="179"/>
      <c r="NH70" s="179"/>
      <c r="NI70" s="179"/>
      <c r="NJ70" s="179"/>
      <c r="NK70" s="179"/>
      <c r="NL70" s="179"/>
      <c r="NM70" s="179"/>
      <c r="NN70" s="179"/>
      <c r="NO70" s="179"/>
      <c r="NP70" s="179"/>
      <c r="NQ70" s="179"/>
      <c r="NR70" s="179"/>
      <c r="NS70" s="179"/>
      <c r="NT70" s="179"/>
      <c r="NU70" s="179"/>
      <c r="NV70" s="179"/>
      <c r="NW70" s="179"/>
      <c r="NX70" s="179"/>
      <c r="NY70" s="179"/>
      <c r="NZ70" s="179"/>
      <c r="OA70" s="179"/>
      <c r="OB70" s="179"/>
      <c r="OC70" s="179"/>
      <c r="OD70" s="179"/>
      <c r="OE70" s="179"/>
      <c r="OF70" s="179"/>
      <c r="OG70" s="179"/>
      <c r="OH70" s="179"/>
      <c r="OI70" s="179"/>
      <c r="OJ70" s="179"/>
      <c r="OK70" s="179"/>
      <c r="OL70" s="179"/>
      <c r="OM70" s="179"/>
      <c r="ON70" s="179"/>
      <c r="OO70" s="179"/>
      <c r="OP70" s="179"/>
      <c r="OQ70" s="179"/>
      <c r="OR70" s="179"/>
      <c r="OS70" s="179"/>
      <c r="OT70" s="179"/>
      <c r="OU70" s="179"/>
      <c r="OV70" s="179"/>
      <c r="OW70" s="179"/>
      <c r="OX70" s="179"/>
      <c r="OY70" s="179"/>
      <c r="OZ70" s="179"/>
      <c r="PA70" s="179"/>
      <c r="PB70" s="179"/>
      <c r="PC70" s="179"/>
      <c r="PD70" s="179"/>
      <c r="PE70" s="179"/>
      <c r="PF70" s="179"/>
      <c r="PG70" s="179"/>
      <c r="PH70" s="179"/>
      <c r="PI70" s="179"/>
      <c r="PJ70" s="179"/>
      <c r="PK70" s="179"/>
      <c r="PL70" s="179"/>
      <c r="PM70" s="179"/>
      <c r="PN70" s="179"/>
      <c r="PO70" s="179"/>
      <c r="PP70" s="179"/>
      <c r="PQ70" s="179"/>
      <c r="PR70" s="179"/>
      <c r="PS70" s="179"/>
      <c r="PT70" s="179"/>
      <c r="PU70" s="179"/>
      <c r="PV70" s="179"/>
      <c r="PW70" s="179"/>
      <c r="PX70" s="179"/>
      <c r="PY70" s="179"/>
      <c r="PZ70" s="179"/>
      <c r="QA70" s="179"/>
      <c r="QB70" s="179"/>
      <c r="QC70" s="179"/>
      <c r="QD70" s="179"/>
      <c r="QE70" s="179"/>
      <c r="QF70" s="179"/>
      <c r="QG70" s="179"/>
      <c r="QH70" s="179"/>
    </row>
    <row r="71" spans="1:450" s="178" customFormat="1" x14ac:dyDescent="0.25">
      <c r="A71" s="172" t="s">
        <v>106</v>
      </c>
      <c r="B71" s="172" t="s">
        <v>157</v>
      </c>
      <c r="C71" s="172" t="s">
        <v>113</v>
      </c>
      <c r="D71" s="173">
        <v>373</v>
      </c>
      <c r="E71" s="174">
        <v>0.75</v>
      </c>
      <c r="F71" s="173">
        <f t="shared" si="7"/>
        <v>279.75</v>
      </c>
      <c r="G71" s="174">
        <v>0.25</v>
      </c>
      <c r="H71" s="173">
        <f t="shared" si="5"/>
        <v>93.25</v>
      </c>
      <c r="I71" s="175"/>
      <c r="J71" s="176">
        <f t="shared" si="6"/>
        <v>3357</v>
      </c>
      <c r="K71" s="177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  <c r="HQ71" s="179"/>
      <c r="HR71" s="179"/>
      <c r="HS71" s="179"/>
      <c r="HT71" s="179"/>
      <c r="HU71" s="179"/>
      <c r="HV71" s="179"/>
      <c r="HW71" s="179"/>
      <c r="HX71" s="179"/>
      <c r="HY71" s="179"/>
      <c r="HZ71" s="179"/>
      <c r="IA71" s="179"/>
      <c r="IB71" s="179"/>
      <c r="IC71" s="179"/>
      <c r="ID71" s="179"/>
      <c r="IE71" s="179"/>
      <c r="IF71" s="179"/>
      <c r="IG71" s="179"/>
      <c r="IH71" s="179"/>
      <c r="II71" s="179"/>
      <c r="IJ71" s="179"/>
      <c r="IK71" s="179"/>
      <c r="IL71" s="179"/>
      <c r="IM71" s="179"/>
      <c r="IN71" s="179"/>
      <c r="IO71" s="179"/>
      <c r="IP71" s="179"/>
      <c r="IQ71" s="179"/>
      <c r="IR71" s="179"/>
      <c r="IS71" s="179"/>
      <c r="IT71" s="179"/>
      <c r="IU71" s="179"/>
      <c r="IV71" s="179"/>
      <c r="IW71" s="179"/>
      <c r="IX71" s="179"/>
      <c r="IY71" s="179"/>
      <c r="IZ71" s="179"/>
      <c r="JA71" s="179"/>
      <c r="JB71" s="179"/>
      <c r="JC71" s="179"/>
      <c r="JD71" s="179"/>
      <c r="JE71" s="179"/>
      <c r="JF71" s="179"/>
      <c r="JG71" s="179"/>
      <c r="JH71" s="179"/>
      <c r="JI71" s="179"/>
      <c r="JJ71" s="179"/>
      <c r="JK71" s="179"/>
      <c r="JL71" s="179"/>
      <c r="JM71" s="179"/>
      <c r="JN71" s="179"/>
      <c r="JO71" s="179"/>
      <c r="JP71" s="179"/>
      <c r="JQ71" s="179"/>
      <c r="JR71" s="179"/>
      <c r="JS71" s="179"/>
      <c r="JT71" s="179"/>
      <c r="JU71" s="179"/>
      <c r="JV71" s="179"/>
      <c r="JW71" s="179"/>
      <c r="JX71" s="179"/>
      <c r="JY71" s="179"/>
      <c r="JZ71" s="179"/>
      <c r="KA71" s="179"/>
      <c r="KB71" s="179"/>
      <c r="KC71" s="179"/>
      <c r="KD71" s="179"/>
      <c r="KE71" s="179"/>
      <c r="KF71" s="179"/>
      <c r="KG71" s="179"/>
      <c r="KH71" s="179"/>
      <c r="KI71" s="179"/>
      <c r="KJ71" s="179"/>
      <c r="KK71" s="179"/>
      <c r="KL71" s="179"/>
      <c r="KM71" s="179"/>
      <c r="KN71" s="179"/>
      <c r="KO71" s="179"/>
      <c r="KP71" s="179"/>
      <c r="KQ71" s="179"/>
      <c r="KR71" s="179"/>
      <c r="KS71" s="179"/>
      <c r="KT71" s="179"/>
      <c r="KU71" s="179"/>
      <c r="KV71" s="179"/>
      <c r="KW71" s="179"/>
      <c r="KX71" s="179"/>
      <c r="KY71" s="179"/>
      <c r="KZ71" s="179"/>
      <c r="LA71" s="179"/>
      <c r="LB71" s="179"/>
      <c r="LC71" s="179"/>
      <c r="LD71" s="179"/>
      <c r="LE71" s="179"/>
      <c r="LF71" s="179"/>
      <c r="LG71" s="179"/>
      <c r="LH71" s="179"/>
      <c r="LI71" s="179"/>
      <c r="LJ71" s="179"/>
      <c r="LK71" s="179"/>
      <c r="LL71" s="179"/>
      <c r="LM71" s="179"/>
      <c r="LN71" s="179"/>
      <c r="LO71" s="179"/>
      <c r="LP71" s="179"/>
      <c r="LQ71" s="179"/>
      <c r="LR71" s="179"/>
      <c r="LS71" s="179"/>
      <c r="LT71" s="179"/>
      <c r="LU71" s="179"/>
      <c r="LV71" s="179"/>
      <c r="LW71" s="179"/>
      <c r="LX71" s="179"/>
      <c r="LY71" s="179"/>
      <c r="LZ71" s="179"/>
      <c r="MA71" s="179"/>
      <c r="MB71" s="179"/>
      <c r="MC71" s="179"/>
      <c r="MD71" s="179"/>
      <c r="ME71" s="179"/>
      <c r="MF71" s="179"/>
      <c r="MG71" s="179"/>
      <c r="MH71" s="179"/>
      <c r="MI71" s="179"/>
      <c r="MJ71" s="179"/>
      <c r="MK71" s="179"/>
      <c r="ML71" s="179"/>
      <c r="MM71" s="179"/>
      <c r="MN71" s="179"/>
      <c r="MO71" s="179"/>
      <c r="MP71" s="179"/>
      <c r="MQ71" s="179"/>
      <c r="MR71" s="179"/>
      <c r="MS71" s="179"/>
      <c r="MT71" s="179"/>
      <c r="MU71" s="179"/>
      <c r="MV71" s="179"/>
      <c r="MW71" s="179"/>
      <c r="MX71" s="179"/>
      <c r="MY71" s="179"/>
      <c r="MZ71" s="179"/>
      <c r="NA71" s="179"/>
      <c r="NB71" s="179"/>
      <c r="NC71" s="179"/>
      <c r="ND71" s="179"/>
      <c r="NE71" s="179"/>
      <c r="NF71" s="179"/>
      <c r="NG71" s="179"/>
      <c r="NH71" s="179"/>
      <c r="NI71" s="179"/>
      <c r="NJ71" s="179"/>
      <c r="NK71" s="179"/>
      <c r="NL71" s="179"/>
      <c r="NM71" s="179"/>
      <c r="NN71" s="179"/>
      <c r="NO71" s="179"/>
      <c r="NP71" s="179"/>
      <c r="NQ71" s="179"/>
      <c r="NR71" s="179"/>
      <c r="NS71" s="179"/>
      <c r="NT71" s="179"/>
      <c r="NU71" s="179"/>
      <c r="NV71" s="179"/>
      <c r="NW71" s="179"/>
      <c r="NX71" s="179"/>
      <c r="NY71" s="179"/>
      <c r="NZ71" s="179"/>
      <c r="OA71" s="179"/>
      <c r="OB71" s="179"/>
      <c r="OC71" s="179"/>
      <c r="OD71" s="179"/>
      <c r="OE71" s="179"/>
      <c r="OF71" s="179"/>
      <c r="OG71" s="179"/>
      <c r="OH71" s="179"/>
      <c r="OI71" s="179"/>
      <c r="OJ71" s="179"/>
      <c r="OK71" s="179"/>
      <c r="OL71" s="179"/>
      <c r="OM71" s="179"/>
      <c r="ON71" s="179"/>
      <c r="OO71" s="179"/>
      <c r="OP71" s="179"/>
      <c r="OQ71" s="179"/>
      <c r="OR71" s="179"/>
      <c r="OS71" s="179"/>
      <c r="OT71" s="179"/>
      <c r="OU71" s="179"/>
      <c r="OV71" s="179"/>
      <c r="OW71" s="179"/>
      <c r="OX71" s="179"/>
      <c r="OY71" s="179"/>
      <c r="OZ71" s="179"/>
      <c r="PA71" s="179"/>
      <c r="PB71" s="179"/>
      <c r="PC71" s="179"/>
      <c r="PD71" s="179"/>
      <c r="PE71" s="179"/>
      <c r="PF71" s="179"/>
      <c r="PG71" s="179"/>
      <c r="PH71" s="179"/>
      <c r="PI71" s="179"/>
      <c r="PJ71" s="179"/>
      <c r="PK71" s="179"/>
      <c r="PL71" s="179"/>
      <c r="PM71" s="179"/>
      <c r="PN71" s="179"/>
      <c r="PO71" s="179"/>
      <c r="PP71" s="179"/>
      <c r="PQ71" s="179"/>
      <c r="PR71" s="179"/>
      <c r="PS71" s="179"/>
      <c r="PT71" s="179"/>
      <c r="PU71" s="179"/>
      <c r="PV71" s="179"/>
      <c r="PW71" s="179"/>
      <c r="PX71" s="179"/>
      <c r="PY71" s="179"/>
      <c r="PZ71" s="179"/>
      <c r="QA71" s="179"/>
      <c r="QB71" s="179"/>
      <c r="QC71" s="179"/>
      <c r="QD71" s="179"/>
      <c r="QE71" s="179"/>
      <c r="QF71" s="179"/>
      <c r="QG71" s="179"/>
      <c r="QH71" s="179"/>
    </row>
    <row r="72" spans="1:450" s="178" customFormat="1" x14ac:dyDescent="0.25">
      <c r="A72" s="172" t="s">
        <v>106</v>
      </c>
      <c r="B72" s="172" t="s">
        <v>129</v>
      </c>
      <c r="C72" s="172" t="s">
        <v>113</v>
      </c>
      <c r="D72" s="173">
        <v>373</v>
      </c>
      <c r="E72" s="174">
        <v>0.75</v>
      </c>
      <c r="F72" s="173">
        <f t="shared" si="7"/>
        <v>279.75</v>
      </c>
      <c r="G72" s="174">
        <v>0.25</v>
      </c>
      <c r="H72" s="173">
        <f t="shared" si="5"/>
        <v>93.25</v>
      </c>
      <c r="I72" s="175"/>
      <c r="J72" s="176">
        <f t="shared" si="6"/>
        <v>3357</v>
      </c>
      <c r="K72" s="177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  <c r="HP72" s="179"/>
      <c r="HQ72" s="179"/>
      <c r="HR72" s="179"/>
      <c r="HS72" s="179"/>
      <c r="HT72" s="179"/>
      <c r="HU72" s="179"/>
      <c r="HV72" s="179"/>
      <c r="HW72" s="179"/>
      <c r="HX72" s="179"/>
      <c r="HY72" s="179"/>
      <c r="HZ72" s="179"/>
      <c r="IA72" s="179"/>
      <c r="IB72" s="179"/>
      <c r="IC72" s="179"/>
      <c r="ID72" s="179"/>
      <c r="IE72" s="179"/>
      <c r="IF72" s="179"/>
      <c r="IG72" s="179"/>
      <c r="IH72" s="179"/>
      <c r="II72" s="179"/>
      <c r="IJ72" s="179"/>
      <c r="IK72" s="179"/>
      <c r="IL72" s="179"/>
      <c r="IM72" s="179"/>
      <c r="IN72" s="179"/>
      <c r="IO72" s="179"/>
      <c r="IP72" s="179"/>
      <c r="IQ72" s="179"/>
      <c r="IR72" s="179"/>
      <c r="IS72" s="179"/>
      <c r="IT72" s="179"/>
      <c r="IU72" s="179"/>
      <c r="IV72" s="179"/>
      <c r="IW72" s="179"/>
      <c r="IX72" s="179"/>
      <c r="IY72" s="179"/>
      <c r="IZ72" s="179"/>
      <c r="JA72" s="179"/>
      <c r="JB72" s="179"/>
      <c r="JC72" s="179"/>
      <c r="JD72" s="179"/>
      <c r="JE72" s="179"/>
      <c r="JF72" s="179"/>
      <c r="JG72" s="179"/>
      <c r="JH72" s="179"/>
      <c r="JI72" s="179"/>
      <c r="JJ72" s="179"/>
      <c r="JK72" s="179"/>
      <c r="JL72" s="179"/>
      <c r="JM72" s="179"/>
      <c r="JN72" s="179"/>
      <c r="JO72" s="179"/>
      <c r="JP72" s="179"/>
      <c r="JQ72" s="179"/>
      <c r="JR72" s="179"/>
      <c r="JS72" s="179"/>
      <c r="JT72" s="179"/>
      <c r="JU72" s="179"/>
      <c r="JV72" s="179"/>
      <c r="JW72" s="179"/>
      <c r="JX72" s="179"/>
      <c r="JY72" s="179"/>
      <c r="JZ72" s="179"/>
      <c r="KA72" s="179"/>
      <c r="KB72" s="179"/>
      <c r="KC72" s="179"/>
      <c r="KD72" s="179"/>
      <c r="KE72" s="179"/>
      <c r="KF72" s="179"/>
      <c r="KG72" s="179"/>
      <c r="KH72" s="179"/>
      <c r="KI72" s="179"/>
      <c r="KJ72" s="179"/>
      <c r="KK72" s="179"/>
      <c r="KL72" s="179"/>
      <c r="KM72" s="179"/>
      <c r="KN72" s="179"/>
      <c r="KO72" s="179"/>
      <c r="KP72" s="179"/>
      <c r="KQ72" s="179"/>
      <c r="KR72" s="179"/>
      <c r="KS72" s="179"/>
      <c r="KT72" s="179"/>
      <c r="KU72" s="179"/>
      <c r="KV72" s="179"/>
      <c r="KW72" s="179"/>
      <c r="KX72" s="179"/>
      <c r="KY72" s="179"/>
      <c r="KZ72" s="179"/>
      <c r="LA72" s="179"/>
      <c r="LB72" s="179"/>
      <c r="LC72" s="179"/>
      <c r="LD72" s="179"/>
      <c r="LE72" s="179"/>
      <c r="LF72" s="179"/>
      <c r="LG72" s="179"/>
      <c r="LH72" s="179"/>
      <c r="LI72" s="179"/>
      <c r="LJ72" s="179"/>
      <c r="LK72" s="179"/>
      <c r="LL72" s="179"/>
      <c r="LM72" s="179"/>
      <c r="LN72" s="179"/>
      <c r="LO72" s="179"/>
      <c r="LP72" s="179"/>
      <c r="LQ72" s="179"/>
      <c r="LR72" s="179"/>
      <c r="LS72" s="179"/>
      <c r="LT72" s="179"/>
      <c r="LU72" s="179"/>
      <c r="LV72" s="179"/>
      <c r="LW72" s="179"/>
      <c r="LX72" s="179"/>
      <c r="LY72" s="179"/>
      <c r="LZ72" s="179"/>
      <c r="MA72" s="179"/>
      <c r="MB72" s="179"/>
      <c r="MC72" s="179"/>
      <c r="MD72" s="179"/>
      <c r="ME72" s="179"/>
      <c r="MF72" s="179"/>
      <c r="MG72" s="179"/>
      <c r="MH72" s="179"/>
      <c r="MI72" s="179"/>
      <c r="MJ72" s="179"/>
      <c r="MK72" s="179"/>
      <c r="ML72" s="179"/>
      <c r="MM72" s="179"/>
      <c r="MN72" s="179"/>
      <c r="MO72" s="179"/>
      <c r="MP72" s="179"/>
      <c r="MQ72" s="179"/>
      <c r="MR72" s="179"/>
      <c r="MS72" s="179"/>
      <c r="MT72" s="179"/>
      <c r="MU72" s="179"/>
      <c r="MV72" s="179"/>
      <c r="MW72" s="179"/>
      <c r="MX72" s="179"/>
      <c r="MY72" s="179"/>
      <c r="MZ72" s="179"/>
      <c r="NA72" s="179"/>
      <c r="NB72" s="179"/>
      <c r="NC72" s="179"/>
      <c r="ND72" s="179"/>
      <c r="NE72" s="179"/>
      <c r="NF72" s="179"/>
      <c r="NG72" s="179"/>
      <c r="NH72" s="179"/>
      <c r="NI72" s="179"/>
      <c r="NJ72" s="179"/>
      <c r="NK72" s="179"/>
      <c r="NL72" s="179"/>
      <c r="NM72" s="179"/>
      <c r="NN72" s="179"/>
      <c r="NO72" s="179"/>
      <c r="NP72" s="179"/>
      <c r="NQ72" s="179"/>
      <c r="NR72" s="179"/>
      <c r="NS72" s="179"/>
      <c r="NT72" s="179"/>
      <c r="NU72" s="179"/>
      <c r="NV72" s="179"/>
      <c r="NW72" s="179"/>
      <c r="NX72" s="179"/>
      <c r="NY72" s="179"/>
      <c r="NZ72" s="179"/>
      <c r="OA72" s="179"/>
      <c r="OB72" s="179"/>
      <c r="OC72" s="179"/>
      <c r="OD72" s="179"/>
      <c r="OE72" s="179"/>
      <c r="OF72" s="179"/>
      <c r="OG72" s="179"/>
      <c r="OH72" s="179"/>
      <c r="OI72" s="179"/>
      <c r="OJ72" s="179"/>
      <c r="OK72" s="179"/>
      <c r="OL72" s="179"/>
      <c r="OM72" s="179"/>
      <c r="ON72" s="179"/>
      <c r="OO72" s="179"/>
      <c r="OP72" s="179"/>
      <c r="OQ72" s="179"/>
      <c r="OR72" s="179"/>
      <c r="OS72" s="179"/>
      <c r="OT72" s="179"/>
      <c r="OU72" s="179"/>
      <c r="OV72" s="179"/>
      <c r="OW72" s="179"/>
      <c r="OX72" s="179"/>
      <c r="OY72" s="179"/>
      <c r="OZ72" s="179"/>
      <c r="PA72" s="179"/>
      <c r="PB72" s="179"/>
      <c r="PC72" s="179"/>
      <c r="PD72" s="179"/>
      <c r="PE72" s="179"/>
      <c r="PF72" s="179"/>
      <c r="PG72" s="179"/>
      <c r="PH72" s="179"/>
      <c r="PI72" s="179"/>
      <c r="PJ72" s="179"/>
      <c r="PK72" s="179"/>
      <c r="PL72" s="179"/>
      <c r="PM72" s="179"/>
      <c r="PN72" s="179"/>
      <c r="PO72" s="179"/>
      <c r="PP72" s="179"/>
      <c r="PQ72" s="179"/>
      <c r="PR72" s="179"/>
      <c r="PS72" s="179"/>
      <c r="PT72" s="179"/>
      <c r="PU72" s="179"/>
      <c r="PV72" s="179"/>
      <c r="PW72" s="179"/>
      <c r="PX72" s="179"/>
      <c r="PY72" s="179"/>
      <c r="PZ72" s="179"/>
      <c r="QA72" s="179"/>
      <c r="QB72" s="179"/>
      <c r="QC72" s="179"/>
      <c r="QD72" s="179"/>
      <c r="QE72" s="179"/>
      <c r="QF72" s="179"/>
      <c r="QG72" s="179"/>
      <c r="QH72" s="179"/>
    </row>
    <row r="73" spans="1:450" s="178" customFormat="1" x14ac:dyDescent="0.25">
      <c r="A73" s="172" t="s">
        <v>106</v>
      </c>
      <c r="B73" s="172" t="s">
        <v>1711</v>
      </c>
      <c r="C73" s="172" t="s">
        <v>113</v>
      </c>
      <c r="D73" s="173">
        <v>373</v>
      </c>
      <c r="E73" s="174">
        <v>0.75</v>
      </c>
      <c r="F73" s="173">
        <f t="shared" si="7"/>
        <v>279.75</v>
      </c>
      <c r="G73" s="174">
        <v>0.25</v>
      </c>
      <c r="H73" s="173">
        <f t="shared" si="5"/>
        <v>93.25</v>
      </c>
      <c r="I73" s="175"/>
      <c r="J73" s="176">
        <f t="shared" si="6"/>
        <v>3357</v>
      </c>
      <c r="K73" s="177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  <c r="HQ73" s="179"/>
      <c r="HR73" s="179"/>
      <c r="HS73" s="179"/>
      <c r="HT73" s="179"/>
      <c r="HU73" s="179"/>
      <c r="HV73" s="179"/>
      <c r="HW73" s="179"/>
      <c r="HX73" s="179"/>
      <c r="HY73" s="179"/>
      <c r="HZ73" s="179"/>
      <c r="IA73" s="179"/>
      <c r="IB73" s="179"/>
      <c r="IC73" s="179"/>
      <c r="ID73" s="179"/>
      <c r="IE73" s="179"/>
      <c r="IF73" s="179"/>
      <c r="IG73" s="179"/>
      <c r="IH73" s="179"/>
      <c r="II73" s="179"/>
      <c r="IJ73" s="179"/>
      <c r="IK73" s="179"/>
      <c r="IL73" s="179"/>
      <c r="IM73" s="179"/>
      <c r="IN73" s="179"/>
      <c r="IO73" s="179"/>
      <c r="IP73" s="179"/>
      <c r="IQ73" s="179"/>
      <c r="IR73" s="179"/>
      <c r="IS73" s="179"/>
      <c r="IT73" s="179"/>
      <c r="IU73" s="179"/>
      <c r="IV73" s="179"/>
      <c r="IW73" s="179"/>
      <c r="IX73" s="179"/>
      <c r="IY73" s="179"/>
      <c r="IZ73" s="179"/>
      <c r="JA73" s="179"/>
      <c r="JB73" s="179"/>
      <c r="JC73" s="179"/>
      <c r="JD73" s="179"/>
      <c r="JE73" s="179"/>
      <c r="JF73" s="179"/>
      <c r="JG73" s="179"/>
      <c r="JH73" s="179"/>
      <c r="JI73" s="179"/>
      <c r="JJ73" s="179"/>
      <c r="JK73" s="179"/>
      <c r="JL73" s="179"/>
      <c r="JM73" s="179"/>
      <c r="JN73" s="179"/>
      <c r="JO73" s="179"/>
      <c r="JP73" s="179"/>
      <c r="JQ73" s="179"/>
      <c r="JR73" s="179"/>
      <c r="JS73" s="179"/>
      <c r="JT73" s="179"/>
      <c r="JU73" s="179"/>
      <c r="JV73" s="179"/>
      <c r="JW73" s="179"/>
      <c r="JX73" s="179"/>
      <c r="JY73" s="179"/>
      <c r="JZ73" s="179"/>
      <c r="KA73" s="179"/>
      <c r="KB73" s="179"/>
      <c r="KC73" s="179"/>
      <c r="KD73" s="179"/>
      <c r="KE73" s="179"/>
      <c r="KF73" s="179"/>
      <c r="KG73" s="179"/>
      <c r="KH73" s="179"/>
      <c r="KI73" s="179"/>
      <c r="KJ73" s="179"/>
      <c r="KK73" s="179"/>
      <c r="KL73" s="179"/>
      <c r="KM73" s="179"/>
      <c r="KN73" s="179"/>
      <c r="KO73" s="179"/>
      <c r="KP73" s="179"/>
      <c r="KQ73" s="179"/>
      <c r="KR73" s="179"/>
      <c r="KS73" s="179"/>
      <c r="KT73" s="179"/>
      <c r="KU73" s="179"/>
      <c r="KV73" s="179"/>
      <c r="KW73" s="179"/>
      <c r="KX73" s="179"/>
      <c r="KY73" s="179"/>
      <c r="KZ73" s="179"/>
      <c r="LA73" s="179"/>
      <c r="LB73" s="179"/>
      <c r="LC73" s="179"/>
      <c r="LD73" s="179"/>
      <c r="LE73" s="179"/>
      <c r="LF73" s="179"/>
      <c r="LG73" s="179"/>
      <c r="LH73" s="179"/>
      <c r="LI73" s="179"/>
      <c r="LJ73" s="179"/>
      <c r="LK73" s="179"/>
      <c r="LL73" s="179"/>
      <c r="LM73" s="179"/>
      <c r="LN73" s="179"/>
      <c r="LO73" s="179"/>
      <c r="LP73" s="179"/>
      <c r="LQ73" s="179"/>
      <c r="LR73" s="179"/>
      <c r="LS73" s="179"/>
      <c r="LT73" s="179"/>
      <c r="LU73" s="179"/>
      <c r="LV73" s="179"/>
      <c r="LW73" s="179"/>
      <c r="LX73" s="179"/>
      <c r="LY73" s="179"/>
      <c r="LZ73" s="179"/>
      <c r="MA73" s="179"/>
      <c r="MB73" s="179"/>
      <c r="MC73" s="179"/>
      <c r="MD73" s="179"/>
      <c r="ME73" s="179"/>
      <c r="MF73" s="179"/>
      <c r="MG73" s="179"/>
      <c r="MH73" s="179"/>
      <c r="MI73" s="179"/>
      <c r="MJ73" s="179"/>
      <c r="MK73" s="179"/>
      <c r="ML73" s="179"/>
      <c r="MM73" s="179"/>
      <c r="MN73" s="179"/>
      <c r="MO73" s="179"/>
      <c r="MP73" s="179"/>
      <c r="MQ73" s="179"/>
      <c r="MR73" s="179"/>
      <c r="MS73" s="179"/>
      <c r="MT73" s="179"/>
      <c r="MU73" s="179"/>
      <c r="MV73" s="179"/>
      <c r="MW73" s="179"/>
      <c r="MX73" s="179"/>
      <c r="MY73" s="179"/>
      <c r="MZ73" s="179"/>
      <c r="NA73" s="179"/>
      <c r="NB73" s="179"/>
      <c r="NC73" s="179"/>
      <c r="ND73" s="179"/>
      <c r="NE73" s="179"/>
      <c r="NF73" s="179"/>
      <c r="NG73" s="179"/>
      <c r="NH73" s="179"/>
      <c r="NI73" s="179"/>
      <c r="NJ73" s="179"/>
      <c r="NK73" s="179"/>
      <c r="NL73" s="179"/>
      <c r="NM73" s="179"/>
      <c r="NN73" s="179"/>
      <c r="NO73" s="179"/>
      <c r="NP73" s="179"/>
      <c r="NQ73" s="179"/>
      <c r="NR73" s="179"/>
      <c r="NS73" s="179"/>
      <c r="NT73" s="179"/>
      <c r="NU73" s="179"/>
      <c r="NV73" s="179"/>
      <c r="NW73" s="179"/>
      <c r="NX73" s="179"/>
      <c r="NY73" s="179"/>
      <c r="NZ73" s="179"/>
      <c r="OA73" s="179"/>
      <c r="OB73" s="179"/>
      <c r="OC73" s="179"/>
      <c r="OD73" s="179"/>
      <c r="OE73" s="179"/>
      <c r="OF73" s="179"/>
      <c r="OG73" s="179"/>
      <c r="OH73" s="179"/>
      <c r="OI73" s="179"/>
      <c r="OJ73" s="179"/>
      <c r="OK73" s="179"/>
      <c r="OL73" s="179"/>
      <c r="OM73" s="179"/>
      <c r="ON73" s="179"/>
      <c r="OO73" s="179"/>
      <c r="OP73" s="179"/>
      <c r="OQ73" s="179"/>
      <c r="OR73" s="179"/>
      <c r="OS73" s="179"/>
      <c r="OT73" s="179"/>
      <c r="OU73" s="179"/>
      <c r="OV73" s="179"/>
      <c r="OW73" s="179"/>
      <c r="OX73" s="179"/>
      <c r="OY73" s="179"/>
      <c r="OZ73" s="179"/>
      <c r="PA73" s="179"/>
      <c r="PB73" s="179"/>
      <c r="PC73" s="179"/>
      <c r="PD73" s="179"/>
      <c r="PE73" s="179"/>
      <c r="PF73" s="179"/>
      <c r="PG73" s="179"/>
      <c r="PH73" s="179"/>
      <c r="PI73" s="179"/>
      <c r="PJ73" s="179"/>
      <c r="PK73" s="179"/>
      <c r="PL73" s="179"/>
      <c r="PM73" s="179"/>
      <c r="PN73" s="179"/>
      <c r="PO73" s="179"/>
      <c r="PP73" s="179"/>
      <c r="PQ73" s="179"/>
      <c r="PR73" s="179"/>
      <c r="PS73" s="179"/>
      <c r="PT73" s="179"/>
      <c r="PU73" s="179"/>
      <c r="PV73" s="179"/>
      <c r="PW73" s="179"/>
      <c r="PX73" s="179"/>
      <c r="PY73" s="179"/>
      <c r="PZ73" s="179"/>
      <c r="QA73" s="179"/>
      <c r="QB73" s="179"/>
      <c r="QC73" s="179"/>
      <c r="QD73" s="179"/>
      <c r="QE73" s="179"/>
      <c r="QF73" s="179"/>
      <c r="QG73" s="179"/>
      <c r="QH73" s="179"/>
    </row>
    <row r="74" spans="1:450" s="178" customFormat="1" x14ac:dyDescent="0.25">
      <c r="A74" s="172" t="s">
        <v>106</v>
      </c>
      <c r="B74" s="172" t="s">
        <v>1712</v>
      </c>
      <c r="C74" s="172" t="s">
        <v>113</v>
      </c>
      <c r="D74" s="173">
        <v>373</v>
      </c>
      <c r="E74" s="174">
        <v>0.75</v>
      </c>
      <c r="F74" s="173">
        <f t="shared" si="7"/>
        <v>279.75</v>
      </c>
      <c r="G74" s="174">
        <v>0.25</v>
      </c>
      <c r="H74" s="173">
        <f t="shared" si="5"/>
        <v>93.25</v>
      </c>
      <c r="I74" s="175"/>
      <c r="J74" s="176">
        <f t="shared" si="6"/>
        <v>3357</v>
      </c>
      <c r="K74" s="177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  <c r="HP74" s="179"/>
      <c r="HQ74" s="179"/>
      <c r="HR74" s="179"/>
      <c r="HS74" s="179"/>
      <c r="HT74" s="179"/>
      <c r="HU74" s="179"/>
      <c r="HV74" s="179"/>
      <c r="HW74" s="179"/>
      <c r="HX74" s="179"/>
      <c r="HY74" s="179"/>
      <c r="HZ74" s="179"/>
      <c r="IA74" s="179"/>
      <c r="IB74" s="179"/>
      <c r="IC74" s="179"/>
      <c r="ID74" s="179"/>
      <c r="IE74" s="179"/>
      <c r="IF74" s="179"/>
      <c r="IG74" s="179"/>
      <c r="IH74" s="179"/>
      <c r="II74" s="179"/>
      <c r="IJ74" s="179"/>
      <c r="IK74" s="179"/>
      <c r="IL74" s="179"/>
      <c r="IM74" s="179"/>
      <c r="IN74" s="179"/>
      <c r="IO74" s="179"/>
      <c r="IP74" s="179"/>
      <c r="IQ74" s="179"/>
      <c r="IR74" s="179"/>
      <c r="IS74" s="179"/>
      <c r="IT74" s="179"/>
      <c r="IU74" s="179"/>
      <c r="IV74" s="179"/>
      <c r="IW74" s="179"/>
      <c r="IX74" s="179"/>
      <c r="IY74" s="179"/>
      <c r="IZ74" s="179"/>
      <c r="JA74" s="179"/>
      <c r="JB74" s="179"/>
      <c r="JC74" s="179"/>
      <c r="JD74" s="179"/>
      <c r="JE74" s="179"/>
      <c r="JF74" s="179"/>
      <c r="JG74" s="179"/>
      <c r="JH74" s="179"/>
      <c r="JI74" s="179"/>
      <c r="JJ74" s="179"/>
      <c r="JK74" s="179"/>
      <c r="JL74" s="179"/>
      <c r="JM74" s="179"/>
      <c r="JN74" s="179"/>
      <c r="JO74" s="179"/>
      <c r="JP74" s="179"/>
      <c r="JQ74" s="179"/>
      <c r="JR74" s="179"/>
      <c r="JS74" s="179"/>
      <c r="JT74" s="179"/>
      <c r="JU74" s="179"/>
      <c r="JV74" s="179"/>
      <c r="JW74" s="179"/>
      <c r="JX74" s="179"/>
      <c r="JY74" s="179"/>
      <c r="JZ74" s="179"/>
      <c r="KA74" s="179"/>
      <c r="KB74" s="179"/>
      <c r="KC74" s="179"/>
      <c r="KD74" s="179"/>
      <c r="KE74" s="179"/>
      <c r="KF74" s="179"/>
      <c r="KG74" s="179"/>
      <c r="KH74" s="179"/>
      <c r="KI74" s="179"/>
      <c r="KJ74" s="179"/>
      <c r="KK74" s="179"/>
      <c r="KL74" s="179"/>
      <c r="KM74" s="179"/>
      <c r="KN74" s="179"/>
      <c r="KO74" s="179"/>
      <c r="KP74" s="179"/>
      <c r="KQ74" s="179"/>
      <c r="KR74" s="179"/>
      <c r="KS74" s="179"/>
      <c r="KT74" s="179"/>
      <c r="KU74" s="179"/>
      <c r="KV74" s="179"/>
      <c r="KW74" s="179"/>
      <c r="KX74" s="179"/>
      <c r="KY74" s="179"/>
      <c r="KZ74" s="179"/>
      <c r="LA74" s="179"/>
      <c r="LB74" s="179"/>
      <c r="LC74" s="179"/>
      <c r="LD74" s="179"/>
      <c r="LE74" s="179"/>
      <c r="LF74" s="179"/>
      <c r="LG74" s="179"/>
      <c r="LH74" s="179"/>
      <c r="LI74" s="179"/>
      <c r="LJ74" s="179"/>
      <c r="LK74" s="179"/>
      <c r="LL74" s="179"/>
      <c r="LM74" s="179"/>
      <c r="LN74" s="179"/>
      <c r="LO74" s="179"/>
      <c r="LP74" s="179"/>
      <c r="LQ74" s="179"/>
      <c r="LR74" s="179"/>
      <c r="LS74" s="179"/>
      <c r="LT74" s="179"/>
      <c r="LU74" s="179"/>
      <c r="LV74" s="179"/>
      <c r="LW74" s="179"/>
      <c r="LX74" s="179"/>
      <c r="LY74" s="179"/>
      <c r="LZ74" s="179"/>
      <c r="MA74" s="179"/>
      <c r="MB74" s="179"/>
      <c r="MC74" s="179"/>
      <c r="MD74" s="179"/>
      <c r="ME74" s="179"/>
      <c r="MF74" s="179"/>
      <c r="MG74" s="179"/>
      <c r="MH74" s="179"/>
      <c r="MI74" s="179"/>
      <c r="MJ74" s="179"/>
      <c r="MK74" s="179"/>
      <c r="ML74" s="179"/>
      <c r="MM74" s="179"/>
      <c r="MN74" s="179"/>
      <c r="MO74" s="179"/>
      <c r="MP74" s="179"/>
      <c r="MQ74" s="179"/>
      <c r="MR74" s="179"/>
      <c r="MS74" s="179"/>
      <c r="MT74" s="179"/>
      <c r="MU74" s="179"/>
      <c r="MV74" s="179"/>
      <c r="MW74" s="179"/>
      <c r="MX74" s="179"/>
      <c r="MY74" s="179"/>
      <c r="MZ74" s="179"/>
      <c r="NA74" s="179"/>
      <c r="NB74" s="179"/>
      <c r="NC74" s="179"/>
      <c r="ND74" s="179"/>
      <c r="NE74" s="179"/>
      <c r="NF74" s="179"/>
      <c r="NG74" s="179"/>
      <c r="NH74" s="179"/>
      <c r="NI74" s="179"/>
      <c r="NJ74" s="179"/>
      <c r="NK74" s="179"/>
      <c r="NL74" s="179"/>
      <c r="NM74" s="179"/>
      <c r="NN74" s="179"/>
      <c r="NO74" s="179"/>
      <c r="NP74" s="179"/>
      <c r="NQ74" s="179"/>
      <c r="NR74" s="179"/>
      <c r="NS74" s="179"/>
      <c r="NT74" s="179"/>
      <c r="NU74" s="179"/>
      <c r="NV74" s="179"/>
      <c r="NW74" s="179"/>
      <c r="NX74" s="179"/>
      <c r="NY74" s="179"/>
      <c r="NZ74" s="179"/>
      <c r="OA74" s="179"/>
      <c r="OB74" s="179"/>
      <c r="OC74" s="179"/>
      <c r="OD74" s="179"/>
      <c r="OE74" s="179"/>
      <c r="OF74" s="179"/>
      <c r="OG74" s="179"/>
      <c r="OH74" s="179"/>
      <c r="OI74" s="179"/>
      <c r="OJ74" s="179"/>
      <c r="OK74" s="179"/>
      <c r="OL74" s="179"/>
      <c r="OM74" s="179"/>
      <c r="ON74" s="179"/>
      <c r="OO74" s="179"/>
      <c r="OP74" s="179"/>
      <c r="OQ74" s="179"/>
      <c r="OR74" s="179"/>
      <c r="OS74" s="179"/>
      <c r="OT74" s="179"/>
      <c r="OU74" s="179"/>
      <c r="OV74" s="179"/>
      <c r="OW74" s="179"/>
      <c r="OX74" s="179"/>
      <c r="OY74" s="179"/>
      <c r="OZ74" s="179"/>
      <c r="PA74" s="179"/>
      <c r="PB74" s="179"/>
      <c r="PC74" s="179"/>
      <c r="PD74" s="179"/>
      <c r="PE74" s="179"/>
      <c r="PF74" s="179"/>
      <c r="PG74" s="179"/>
      <c r="PH74" s="179"/>
      <c r="PI74" s="179"/>
      <c r="PJ74" s="179"/>
      <c r="PK74" s="179"/>
      <c r="PL74" s="179"/>
      <c r="PM74" s="179"/>
      <c r="PN74" s="179"/>
      <c r="PO74" s="179"/>
      <c r="PP74" s="179"/>
      <c r="PQ74" s="179"/>
      <c r="PR74" s="179"/>
      <c r="PS74" s="179"/>
      <c r="PT74" s="179"/>
      <c r="PU74" s="179"/>
      <c r="PV74" s="179"/>
      <c r="PW74" s="179"/>
      <c r="PX74" s="179"/>
      <c r="PY74" s="179"/>
      <c r="PZ74" s="179"/>
      <c r="QA74" s="179"/>
      <c r="QB74" s="179"/>
      <c r="QC74" s="179"/>
      <c r="QD74" s="179"/>
      <c r="QE74" s="179"/>
      <c r="QF74" s="179"/>
      <c r="QG74" s="179"/>
      <c r="QH74" s="179"/>
    </row>
    <row r="75" spans="1:450" s="178" customFormat="1" x14ac:dyDescent="0.25">
      <c r="A75" s="172" t="s">
        <v>106</v>
      </c>
      <c r="B75" s="172" t="s">
        <v>1029</v>
      </c>
      <c r="C75" s="172" t="s">
        <v>113</v>
      </c>
      <c r="D75" s="173">
        <v>373</v>
      </c>
      <c r="E75" s="174">
        <v>0.75</v>
      </c>
      <c r="F75" s="173">
        <f>D75*E75</f>
        <v>279.75</v>
      </c>
      <c r="G75" s="174">
        <v>0.25</v>
      </c>
      <c r="H75" s="173">
        <f t="shared" si="5"/>
        <v>93.25</v>
      </c>
      <c r="I75" s="175"/>
      <c r="J75" s="176">
        <f t="shared" si="6"/>
        <v>3357</v>
      </c>
      <c r="K75" s="177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  <c r="HQ75" s="179"/>
      <c r="HR75" s="179"/>
      <c r="HS75" s="179"/>
      <c r="HT75" s="179"/>
      <c r="HU75" s="179"/>
      <c r="HV75" s="179"/>
      <c r="HW75" s="179"/>
      <c r="HX75" s="179"/>
      <c r="HY75" s="179"/>
      <c r="HZ75" s="179"/>
      <c r="IA75" s="179"/>
      <c r="IB75" s="179"/>
      <c r="IC75" s="179"/>
      <c r="ID75" s="179"/>
      <c r="IE75" s="179"/>
      <c r="IF75" s="179"/>
      <c r="IG75" s="179"/>
      <c r="IH75" s="179"/>
      <c r="II75" s="179"/>
      <c r="IJ75" s="179"/>
      <c r="IK75" s="179"/>
      <c r="IL75" s="179"/>
      <c r="IM75" s="179"/>
      <c r="IN75" s="179"/>
      <c r="IO75" s="179"/>
      <c r="IP75" s="179"/>
      <c r="IQ75" s="179"/>
      <c r="IR75" s="179"/>
      <c r="IS75" s="179"/>
      <c r="IT75" s="179"/>
      <c r="IU75" s="179"/>
      <c r="IV75" s="179"/>
      <c r="IW75" s="179"/>
      <c r="IX75" s="179"/>
      <c r="IY75" s="179"/>
      <c r="IZ75" s="179"/>
      <c r="JA75" s="179"/>
      <c r="JB75" s="179"/>
      <c r="JC75" s="179"/>
      <c r="JD75" s="179"/>
      <c r="JE75" s="179"/>
      <c r="JF75" s="179"/>
      <c r="JG75" s="179"/>
      <c r="JH75" s="179"/>
      <c r="JI75" s="179"/>
      <c r="JJ75" s="179"/>
      <c r="JK75" s="179"/>
      <c r="JL75" s="179"/>
      <c r="JM75" s="179"/>
      <c r="JN75" s="179"/>
      <c r="JO75" s="179"/>
      <c r="JP75" s="179"/>
      <c r="JQ75" s="179"/>
      <c r="JR75" s="179"/>
      <c r="JS75" s="179"/>
      <c r="JT75" s="179"/>
      <c r="JU75" s="179"/>
      <c r="JV75" s="179"/>
      <c r="JW75" s="179"/>
      <c r="JX75" s="179"/>
      <c r="JY75" s="179"/>
      <c r="JZ75" s="179"/>
      <c r="KA75" s="179"/>
      <c r="KB75" s="179"/>
      <c r="KC75" s="179"/>
      <c r="KD75" s="179"/>
      <c r="KE75" s="179"/>
      <c r="KF75" s="179"/>
      <c r="KG75" s="179"/>
      <c r="KH75" s="179"/>
      <c r="KI75" s="179"/>
      <c r="KJ75" s="179"/>
      <c r="KK75" s="179"/>
      <c r="KL75" s="179"/>
      <c r="KM75" s="179"/>
      <c r="KN75" s="179"/>
      <c r="KO75" s="179"/>
      <c r="KP75" s="179"/>
      <c r="KQ75" s="179"/>
      <c r="KR75" s="179"/>
      <c r="KS75" s="179"/>
      <c r="KT75" s="179"/>
      <c r="KU75" s="179"/>
      <c r="KV75" s="179"/>
      <c r="KW75" s="179"/>
      <c r="KX75" s="179"/>
      <c r="KY75" s="179"/>
      <c r="KZ75" s="179"/>
      <c r="LA75" s="179"/>
      <c r="LB75" s="179"/>
      <c r="LC75" s="179"/>
      <c r="LD75" s="179"/>
      <c r="LE75" s="179"/>
      <c r="LF75" s="179"/>
      <c r="LG75" s="179"/>
      <c r="LH75" s="179"/>
      <c r="LI75" s="179"/>
      <c r="LJ75" s="179"/>
      <c r="LK75" s="179"/>
      <c r="LL75" s="179"/>
      <c r="LM75" s="179"/>
      <c r="LN75" s="179"/>
      <c r="LO75" s="179"/>
      <c r="LP75" s="179"/>
      <c r="LQ75" s="179"/>
      <c r="LR75" s="179"/>
      <c r="LS75" s="179"/>
      <c r="LT75" s="179"/>
      <c r="LU75" s="179"/>
      <c r="LV75" s="179"/>
      <c r="LW75" s="179"/>
      <c r="LX75" s="179"/>
      <c r="LY75" s="179"/>
      <c r="LZ75" s="179"/>
      <c r="MA75" s="179"/>
      <c r="MB75" s="179"/>
      <c r="MC75" s="179"/>
      <c r="MD75" s="179"/>
      <c r="ME75" s="179"/>
      <c r="MF75" s="179"/>
      <c r="MG75" s="179"/>
      <c r="MH75" s="179"/>
      <c r="MI75" s="179"/>
      <c r="MJ75" s="179"/>
      <c r="MK75" s="179"/>
      <c r="ML75" s="179"/>
      <c r="MM75" s="179"/>
      <c r="MN75" s="179"/>
      <c r="MO75" s="179"/>
      <c r="MP75" s="179"/>
      <c r="MQ75" s="179"/>
      <c r="MR75" s="179"/>
      <c r="MS75" s="179"/>
      <c r="MT75" s="179"/>
      <c r="MU75" s="179"/>
      <c r="MV75" s="179"/>
      <c r="MW75" s="179"/>
      <c r="MX75" s="179"/>
      <c r="MY75" s="179"/>
      <c r="MZ75" s="179"/>
      <c r="NA75" s="179"/>
      <c r="NB75" s="179"/>
      <c r="NC75" s="179"/>
      <c r="ND75" s="179"/>
      <c r="NE75" s="179"/>
      <c r="NF75" s="179"/>
      <c r="NG75" s="179"/>
      <c r="NH75" s="179"/>
      <c r="NI75" s="179"/>
      <c r="NJ75" s="179"/>
      <c r="NK75" s="179"/>
      <c r="NL75" s="179"/>
      <c r="NM75" s="179"/>
      <c r="NN75" s="179"/>
      <c r="NO75" s="179"/>
      <c r="NP75" s="179"/>
      <c r="NQ75" s="179"/>
      <c r="NR75" s="179"/>
      <c r="NS75" s="179"/>
      <c r="NT75" s="179"/>
      <c r="NU75" s="179"/>
      <c r="NV75" s="179"/>
      <c r="NW75" s="179"/>
      <c r="NX75" s="179"/>
      <c r="NY75" s="179"/>
      <c r="NZ75" s="179"/>
      <c r="OA75" s="179"/>
      <c r="OB75" s="179"/>
      <c r="OC75" s="179"/>
      <c r="OD75" s="179"/>
      <c r="OE75" s="179"/>
      <c r="OF75" s="179"/>
      <c r="OG75" s="179"/>
      <c r="OH75" s="179"/>
      <c r="OI75" s="179"/>
      <c r="OJ75" s="179"/>
      <c r="OK75" s="179"/>
      <c r="OL75" s="179"/>
      <c r="OM75" s="179"/>
      <c r="ON75" s="179"/>
      <c r="OO75" s="179"/>
      <c r="OP75" s="179"/>
      <c r="OQ75" s="179"/>
      <c r="OR75" s="179"/>
      <c r="OS75" s="179"/>
      <c r="OT75" s="179"/>
      <c r="OU75" s="179"/>
      <c r="OV75" s="179"/>
      <c r="OW75" s="179"/>
      <c r="OX75" s="179"/>
      <c r="OY75" s="179"/>
      <c r="OZ75" s="179"/>
      <c r="PA75" s="179"/>
      <c r="PB75" s="179"/>
      <c r="PC75" s="179"/>
      <c r="PD75" s="179"/>
      <c r="PE75" s="179"/>
      <c r="PF75" s="179"/>
      <c r="PG75" s="179"/>
      <c r="PH75" s="179"/>
      <c r="PI75" s="179"/>
      <c r="PJ75" s="179"/>
      <c r="PK75" s="179"/>
      <c r="PL75" s="179"/>
      <c r="PM75" s="179"/>
      <c r="PN75" s="179"/>
      <c r="PO75" s="179"/>
      <c r="PP75" s="179"/>
      <c r="PQ75" s="179"/>
      <c r="PR75" s="179"/>
      <c r="PS75" s="179"/>
      <c r="PT75" s="179"/>
      <c r="PU75" s="179"/>
      <c r="PV75" s="179"/>
      <c r="PW75" s="179"/>
      <c r="PX75" s="179"/>
      <c r="PY75" s="179"/>
      <c r="PZ75" s="179"/>
      <c r="QA75" s="179"/>
      <c r="QB75" s="179"/>
      <c r="QC75" s="179"/>
      <c r="QD75" s="179"/>
      <c r="QE75" s="179"/>
      <c r="QF75" s="179"/>
      <c r="QG75" s="179"/>
      <c r="QH75" s="179"/>
    </row>
    <row r="76" spans="1:450" s="178" customFormat="1" x14ac:dyDescent="0.25">
      <c r="A76" s="172" t="s">
        <v>106</v>
      </c>
      <c r="B76" s="172" t="s">
        <v>138</v>
      </c>
      <c r="C76" s="172" t="s">
        <v>113</v>
      </c>
      <c r="D76" s="173">
        <v>373</v>
      </c>
      <c r="E76" s="174">
        <v>0.75</v>
      </c>
      <c r="F76" s="173">
        <f>D76*E76</f>
        <v>279.75</v>
      </c>
      <c r="G76" s="174">
        <v>0.25</v>
      </c>
      <c r="H76" s="173">
        <f t="shared" si="5"/>
        <v>93.25</v>
      </c>
      <c r="I76" s="175"/>
      <c r="J76" s="176">
        <f t="shared" si="6"/>
        <v>3357</v>
      </c>
      <c r="K76" s="177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  <c r="HP76" s="179"/>
      <c r="HQ76" s="179"/>
      <c r="HR76" s="179"/>
      <c r="HS76" s="179"/>
      <c r="HT76" s="179"/>
      <c r="HU76" s="179"/>
      <c r="HV76" s="179"/>
      <c r="HW76" s="179"/>
      <c r="HX76" s="179"/>
      <c r="HY76" s="179"/>
      <c r="HZ76" s="179"/>
      <c r="IA76" s="179"/>
      <c r="IB76" s="179"/>
      <c r="IC76" s="179"/>
      <c r="ID76" s="179"/>
      <c r="IE76" s="179"/>
      <c r="IF76" s="179"/>
      <c r="IG76" s="179"/>
      <c r="IH76" s="179"/>
      <c r="II76" s="179"/>
      <c r="IJ76" s="179"/>
      <c r="IK76" s="179"/>
      <c r="IL76" s="179"/>
      <c r="IM76" s="179"/>
      <c r="IN76" s="179"/>
      <c r="IO76" s="179"/>
      <c r="IP76" s="179"/>
      <c r="IQ76" s="179"/>
      <c r="IR76" s="179"/>
      <c r="IS76" s="179"/>
      <c r="IT76" s="179"/>
      <c r="IU76" s="179"/>
      <c r="IV76" s="179"/>
      <c r="IW76" s="179"/>
      <c r="IX76" s="179"/>
      <c r="IY76" s="179"/>
      <c r="IZ76" s="179"/>
      <c r="JA76" s="179"/>
      <c r="JB76" s="179"/>
      <c r="JC76" s="179"/>
      <c r="JD76" s="179"/>
      <c r="JE76" s="179"/>
      <c r="JF76" s="179"/>
      <c r="JG76" s="179"/>
      <c r="JH76" s="179"/>
      <c r="JI76" s="179"/>
      <c r="JJ76" s="179"/>
      <c r="JK76" s="179"/>
      <c r="JL76" s="179"/>
      <c r="JM76" s="179"/>
      <c r="JN76" s="179"/>
      <c r="JO76" s="179"/>
      <c r="JP76" s="179"/>
      <c r="JQ76" s="179"/>
      <c r="JR76" s="179"/>
      <c r="JS76" s="179"/>
      <c r="JT76" s="179"/>
      <c r="JU76" s="179"/>
      <c r="JV76" s="179"/>
      <c r="JW76" s="179"/>
      <c r="JX76" s="179"/>
      <c r="JY76" s="179"/>
      <c r="JZ76" s="179"/>
      <c r="KA76" s="179"/>
      <c r="KB76" s="179"/>
      <c r="KC76" s="179"/>
      <c r="KD76" s="179"/>
      <c r="KE76" s="179"/>
      <c r="KF76" s="179"/>
      <c r="KG76" s="179"/>
      <c r="KH76" s="179"/>
      <c r="KI76" s="179"/>
      <c r="KJ76" s="179"/>
      <c r="KK76" s="179"/>
      <c r="KL76" s="179"/>
      <c r="KM76" s="179"/>
      <c r="KN76" s="179"/>
      <c r="KO76" s="179"/>
      <c r="KP76" s="179"/>
      <c r="KQ76" s="179"/>
      <c r="KR76" s="179"/>
      <c r="KS76" s="179"/>
      <c r="KT76" s="179"/>
      <c r="KU76" s="179"/>
      <c r="KV76" s="179"/>
      <c r="KW76" s="179"/>
      <c r="KX76" s="179"/>
      <c r="KY76" s="179"/>
      <c r="KZ76" s="179"/>
      <c r="LA76" s="179"/>
      <c r="LB76" s="179"/>
      <c r="LC76" s="179"/>
      <c r="LD76" s="179"/>
      <c r="LE76" s="179"/>
      <c r="LF76" s="179"/>
      <c r="LG76" s="179"/>
      <c r="LH76" s="179"/>
      <c r="LI76" s="179"/>
      <c r="LJ76" s="179"/>
      <c r="LK76" s="179"/>
      <c r="LL76" s="179"/>
      <c r="LM76" s="179"/>
      <c r="LN76" s="179"/>
      <c r="LO76" s="179"/>
      <c r="LP76" s="179"/>
      <c r="LQ76" s="179"/>
      <c r="LR76" s="179"/>
      <c r="LS76" s="179"/>
      <c r="LT76" s="179"/>
      <c r="LU76" s="179"/>
      <c r="LV76" s="179"/>
      <c r="LW76" s="179"/>
      <c r="LX76" s="179"/>
      <c r="LY76" s="179"/>
      <c r="LZ76" s="179"/>
      <c r="MA76" s="179"/>
      <c r="MB76" s="179"/>
      <c r="MC76" s="179"/>
      <c r="MD76" s="179"/>
      <c r="ME76" s="179"/>
      <c r="MF76" s="179"/>
      <c r="MG76" s="179"/>
      <c r="MH76" s="179"/>
      <c r="MI76" s="179"/>
      <c r="MJ76" s="179"/>
      <c r="MK76" s="179"/>
      <c r="ML76" s="179"/>
      <c r="MM76" s="179"/>
      <c r="MN76" s="179"/>
      <c r="MO76" s="179"/>
      <c r="MP76" s="179"/>
      <c r="MQ76" s="179"/>
      <c r="MR76" s="179"/>
      <c r="MS76" s="179"/>
      <c r="MT76" s="179"/>
      <c r="MU76" s="179"/>
      <c r="MV76" s="179"/>
      <c r="MW76" s="179"/>
      <c r="MX76" s="179"/>
      <c r="MY76" s="179"/>
      <c r="MZ76" s="179"/>
      <c r="NA76" s="179"/>
      <c r="NB76" s="179"/>
      <c r="NC76" s="179"/>
      <c r="ND76" s="179"/>
      <c r="NE76" s="179"/>
      <c r="NF76" s="179"/>
      <c r="NG76" s="179"/>
      <c r="NH76" s="179"/>
      <c r="NI76" s="179"/>
      <c r="NJ76" s="179"/>
      <c r="NK76" s="179"/>
      <c r="NL76" s="179"/>
      <c r="NM76" s="179"/>
      <c r="NN76" s="179"/>
      <c r="NO76" s="179"/>
      <c r="NP76" s="179"/>
      <c r="NQ76" s="179"/>
      <c r="NR76" s="179"/>
      <c r="NS76" s="179"/>
      <c r="NT76" s="179"/>
      <c r="NU76" s="179"/>
      <c r="NV76" s="179"/>
      <c r="NW76" s="179"/>
      <c r="NX76" s="179"/>
      <c r="NY76" s="179"/>
      <c r="NZ76" s="179"/>
      <c r="OA76" s="179"/>
      <c r="OB76" s="179"/>
      <c r="OC76" s="179"/>
      <c r="OD76" s="179"/>
      <c r="OE76" s="179"/>
      <c r="OF76" s="179"/>
      <c r="OG76" s="179"/>
      <c r="OH76" s="179"/>
      <c r="OI76" s="179"/>
      <c r="OJ76" s="179"/>
      <c r="OK76" s="179"/>
      <c r="OL76" s="179"/>
      <c r="OM76" s="179"/>
      <c r="ON76" s="179"/>
      <c r="OO76" s="179"/>
      <c r="OP76" s="179"/>
      <c r="OQ76" s="179"/>
      <c r="OR76" s="179"/>
      <c r="OS76" s="179"/>
      <c r="OT76" s="179"/>
      <c r="OU76" s="179"/>
      <c r="OV76" s="179"/>
      <c r="OW76" s="179"/>
      <c r="OX76" s="179"/>
      <c r="OY76" s="179"/>
      <c r="OZ76" s="179"/>
      <c r="PA76" s="179"/>
      <c r="PB76" s="179"/>
      <c r="PC76" s="179"/>
      <c r="PD76" s="179"/>
      <c r="PE76" s="179"/>
      <c r="PF76" s="179"/>
      <c r="PG76" s="179"/>
      <c r="PH76" s="179"/>
      <c r="PI76" s="179"/>
      <c r="PJ76" s="179"/>
      <c r="PK76" s="179"/>
      <c r="PL76" s="179"/>
      <c r="PM76" s="179"/>
      <c r="PN76" s="179"/>
      <c r="PO76" s="179"/>
      <c r="PP76" s="179"/>
      <c r="PQ76" s="179"/>
      <c r="PR76" s="179"/>
      <c r="PS76" s="179"/>
      <c r="PT76" s="179"/>
      <c r="PU76" s="179"/>
      <c r="PV76" s="179"/>
      <c r="PW76" s="179"/>
      <c r="PX76" s="179"/>
      <c r="PY76" s="179"/>
      <c r="PZ76" s="179"/>
      <c r="QA76" s="179"/>
      <c r="QB76" s="179"/>
      <c r="QC76" s="179"/>
      <c r="QD76" s="179"/>
      <c r="QE76" s="179"/>
      <c r="QF76" s="179"/>
      <c r="QG76" s="179"/>
      <c r="QH76" s="179"/>
    </row>
    <row r="77" spans="1:450" s="178" customFormat="1" x14ac:dyDescent="0.25">
      <c r="A77" s="172" t="s">
        <v>106</v>
      </c>
      <c r="B77" s="172" t="s">
        <v>131</v>
      </c>
      <c r="C77" s="172" t="s">
        <v>113</v>
      </c>
      <c r="D77" s="173">
        <v>373</v>
      </c>
      <c r="E77" s="174">
        <v>0.75</v>
      </c>
      <c r="F77" s="173">
        <f>E77*D77</f>
        <v>279.75</v>
      </c>
      <c r="G77" s="174">
        <v>0.25</v>
      </c>
      <c r="H77" s="173">
        <f t="shared" si="5"/>
        <v>93.25</v>
      </c>
      <c r="I77" s="175"/>
      <c r="J77" s="176">
        <f t="shared" si="6"/>
        <v>3357</v>
      </c>
      <c r="K77" s="177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  <c r="HQ77" s="179"/>
      <c r="HR77" s="179"/>
      <c r="HS77" s="179"/>
      <c r="HT77" s="179"/>
      <c r="HU77" s="179"/>
      <c r="HV77" s="179"/>
      <c r="HW77" s="179"/>
      <c r="HX77" s="179"/>
      <c r="HY77" s="179"/>
      <c r="HZ77" s="179"/>
      <c r="IA77" s="179"/>
      <c r="IB77" s="179"/>
      <c r="IC77" s="179"/>
      <c r="ID77" s="179"/>
      <c r="IE77" s="179"/>
      <c r="IF77" s="179"/>
      <c r="IG77" s="179"/>
      <c r="IH77" s="179"/>
      <c r="II77" s="179"/>
      <c r="IJ77" s="179"/>
      <c r="IK77" s="179"/>
      <c r="IL77" s="179"/>
      <c r="IM77" s="179"/>
      <c r="IN77" s="179"/>
      <c r="IO77" s="179"/>
      <c r="IP77" s="179"/>
      <c r="IQ77" s="179"/>
      <c r="IR77" s="179"/>
      <c r="IS77" s="179"/>
      <c r="IT77" s="179"/>
      <c r="IU77" s="179"/>
      <c r="IV77" s="179"/>
      <c r="IW77" s="179"/>
      <c r="IX77" s="179"/>
      <c r="IY77" s="179"/>
      <c r="IZ77" s="179"/>
      <c r="JA77" s="179"/>
      <c r="JB77" s="179"/>
      <c r="JC77" s="179"/>
      <c r="JD77" s="179"/>
      <c r="JE77" s="179"/>
      <c r="JF77" s="179"/>
      <c r="JG77" s="179"/>
      <c r="JH77" s="179"/>
      <c r="JI77" s="179"/>
      <c r="JJ77" s="179"/>
      <c r="JK77" s="179"/>
      <c r="JL77" s="179"/>
      <c r="JM77" s="179"/>
      <c r="JN77" s="179"/>
      <c r="JO77" s="179"/>
      <c r="JP77" s="179"/>
      <c r="JQ77" s="179"/>
      <c r="JR77" s="179"/>
      <c r="JS77" s="179"/>
      <c r="JT77" s="179"/>
      <c r="JU77" s="179"/>
      <c r="JV77" s="179"/>
      <c r="JW77" s="179"/>
      <c r="JX77" s="179"/>
      <c r="JY77" s="179"/>
      <c r="JZ77" s="179"/>
      <c r="KA77" s="179"/>
      <c r="KB77" s="179"/>
      <c r="KC77" s="179"/>
      <c r="KD77" s="179"/>
      <c r="KE77" s="179"/>
      <c r="KF77" s="179"/>
      <c r="KG77" s="179"/>
      <c r="KH77" s="179"/>
      <c r="KI77" s="179"/>
      <c r="KJ77" s="179"/>
      <c r="KK77" s="179"/>
      <c r="KL77" s="179"/>
      <c r="KM77" s="179"/>
      <c r="KN77" s="179"/>
      <c r="KO77" s="179"/>
      <c r="KP77" s="179"/>
      <c r="KQ77" s="179"/>
      <c r="KR77" s="179"/>
      <c r="KS77" s="179"/>
      <c r="KT77" s="179"/>
      <c r="KU77" s="179"/>
      <c r="KV77" s="179"/>
      <c r="KW77" s="179"/>
      <c r="KX77" s="179"/>
      <c r="KY77" s="179"/>
      <c r="KZ77" s="179"/>
      <c r="LA77" s="179"/>
      <c r="LB77" s="179"/>
      <c r="LC77" s="179"/>
      <c r="LD77" s="179"/>
      <c r="LE77" s="179"/>
      <c r="LF77" s="179"/>
      <c r="LG77" s="179"/>
      <c r="LH77" s="179"/>
      <c r="LI77" s="179"/>
      <c r="LJ77" s="179"/>
      <c r="LK77" s="179"/>
      <c r="LL77" s="179"/>
      <c r="LM77" s="179"/>
      <c r="LN77" s="179"/>
      <c r="LO77" s="179"/>
      <c r="LP77" s="179"/>
      <c r="LQ77" s="179"/>
      <c r="LR77" s="179"/>
      <c r="LS77" s="179"/>
      <c r="LT77" s="179"/>
      <c r="LU77" s="179"/>
      <c r="LV77" s="179"/>
      <c r="LW77" s="179"/>
      <c r="LX77" s="179"/>
      <c r="LY77" s="179"/>
      <c r="LZ77" s="179"/>
      <c r="MA77" s="179"/>
      <c r="MB77" s="179"/>
      <c r="MC77" s="179"/>
      <c r="MD77" s="179"/>
      <c r="ME77" s="179"/>
      <c r="MF77" s="179"/>
      <c r="MG77" s="179"/>
      <c r="MH77" s="179"/>
      <c r="MI77" s="179"/>
      <c r="MJ77" s="179"/>
      <c r="MK77" s="179"/>
      <c r="ML77" s="179"/>
      <c r="MM77" s="179"/>
      <c r="MN77" s="179"/>
      <c r="MO77" s="179"/>
      <c r="MP77" s="179"/>
      <c r="MQ77" s="179"/>
      <c r="MR77" s="179"/>
      <c r="MS77" s="179"/>
      <c r="MT77" s="179"/>
      <c r="MU77" s="179"/>
      <c r="MV77" s="179"/>
      <c r="MW77" s="179"/>
      <c r="MX77" s="179"/>
      <c r="MY77" s="179"/>
      <c r="MZ77" s="179"/>
      <c r="NA77" s="179"/>
      <c r="NB77" s="179"/>
      <c r="NC77" s="179"/>
      <c r="ND77" s="179"/>
      <c r="NE77" s="179"/>
      <c r="NF77" s="179"/>
      <c r="NG77" s="179"/>
      <c r="NH77" s="179"/>
      <c r="NI77" s="179"/>
      <c r="NJ77" s="179"/>
      <c r="NK77" s="179"/>
      <c r="NL77" s="179"/>
      <c r="NM77" s="179"/>
      <c r="NN77" s="179"/>
      <c r="NO77" s="179"/>
      <c r="NP77" s="179"/>
      <c r="NQ77" s="179"/>
      <c r="NR77" s="179"/>
      <c r="NS77" s="179"/>
      <c r="NT77" s="179"/>
      <c r="NU77" s="179"/>
      <c r="NV77" s="179"/>
      <c r="NW77" s="179"/>
      <c r="NX77" s="179"/>
      <c r="NY77" s="179"/>
      <c r="NZ77" s="179"/>
      <c r="OA77" s="179"/>
      <c r="OB77" s="179"/>
      <c r="OC77" s="179"/>
      <c r="OD77" s="179"/>
      <c r="OE77" s="179"/>
      <c r="OF77" s="179"/>
      <c r="OG77" s="179"/>
      <c r="OH77" s="179"/>
      <c r="OI77" s="179"/>
      <c r="OJ77" s="179"/>
      <c r="OK77" s="179"/>
      <c r="OL77" s="179"/>
      <c r="OM77" s="179"/>
      <c r="ON77" s="179"/>
      <c r="OO77" s="179"/>
      <c r="OP77" s="179"/>
      <c r="OQ77" s="179"/>
      <c r="OR77" s="179"/>
      <c r="OS77" s="179"/>
      <c r="OT77" s="179"/>
      <c r="OU77" s="179"/>
      <c r="OV77" s="179"/>
      <c r="OW77" s="179"/>
      <c r="OX77" s="179"/>
      <c r="OY77" s="179"/>
      <c r="OZ77" s="179"/>
      <c r="PA77" s="179"/>
      <c r="PB77" s="179"/>
      <c r="PC77" s="179"/>
      <c r="PD77" s="179"/>
      <c r="PE77" s="179"/>
      <c r="PF77" s="179"/>
      <c r="PG77" s="179"/>
      <c r="PH77" s="179"/>
      <c r="PI77" s="179"/>
      <c r="PJ77" s="179"/>
      <c r="PK77" s="179"/>
      <c r="PL77" s="179"/>
      <c r="PM77" s="179"/>
      <c r="PN77" s="179"/>
      <c r="PO77" s="179"/>
      <c r="PP77" s="179"/>
      <c r="PQ77" s="179"/>
      <c r="PR77" s="179"/>
      <c r="PS77" s="179"/>
      <c r="PT77" s="179"/>
      <c r="PU77" s="179"/>
      <c r="PV77" s="179"/>
      <c r="PW77" s="179"/>
      <c r="PX77" s="179"/>
      <c r="PY77" s="179"/>
      <c r="PZ77" s="179"/>
      <c r="QA77" s="179"/>
      <c r="QB77" s="179"/>
      <c r="QC77" s="179"/>
      <c r="QD77" s="179"/>
      <c r="QE77" s="179"/>
      <c r="QF77" s="179"/>
      <c r="QG77" s="179"/>
      <c r="QH77" s="179"/>
    </row>
    <row r="78" spans="1:450" s="178" customFormat="1" x14ac:dyDescent="0.25">
      <c r="A78" s="172" t="s">
        <v>106</v>
      </c>
      <c r="B78" s="172" t="s">
        <v>158</v>
      </c>
      <c r="C78" s="172" t="s">
        <v>113</v>
      </c>
      <c r="D78" s="173">
        <v>373</v>
      </c>
      <c r="E78" s="174">
        <v>0.75</v>
      </c>
      <c r="F78" s="173">
        <f>E78*D78</f>
        <v>279.75</v>
      </c>
      <c r="G78" s="174">
        <v>0.25</v>
      </c>
      <c r="H78" s="173">
        <f t="shared" si="5"/>
        <v>93.25</v>
      </c>
      <c r="I78" s="175"/>
      <c r="J78" s="176">
        <f t="shared" si="6"/>
        <v>3357</v>
      </c>
      <c r="K78" s="177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  <c r="HQ78" s="179"/>
      <c r="HR78" s="179"/>
      <c r="HS78" s="179"/>
      <c r="HT78" s="179"/>
      <c r="HU78" s="179"/>
      <c r="HV78" s="179"/>
      <c r="HW78" s="179"/>
      <c r="HX78" s="179"/>
      <c r="HY78" s="179"/>
      <c r="HZ78" s="179"/>
      <c r="IA78" s="179"/>
      <c r="IB78" s="179"/>
      <c r="IC78" s="179"/>
      <c r="ID78" s="179"/>
      <c r="IE78" s="179"/>
      <c r="IF78" s="179"/>
      <c r="IG78" s="179"/>
      <c r="IH78" s="179"/>
      <c r="II78" s="179"/>
      <c r="IJ78" s="179"/>
      <c r="IK78" s="179"/>
      <c r="IL78" s="179"/>
      <c r="IM78" s="179"/>
      <c r="IN78" s="179"/>
      <c r="IO78" s="179"/>
      <c r="IP78" s="179"/>
      <c r="IQ78" s="179"/>
      <c r="IR78" s="179"/>
      <c r="IS78" s="179"/>
      <c r="IT78" s="179"/>
      <c r="IU78" s="179"/>
      <c r="IV78" s="179"/>
      <c r="IW78" s="179"/>
      <c r="IX78" s="179"/>
      <c r="IY78" s="179"/>
      <c r="IZ78" s="179"/>
      <c r="JA78" s="179"/>
      <c r="JB78" s="179"/>
      <c r="JC78" s="179"/>
      <c r="JD78" s="179"/>
      <c r="JE78" s="179"/>
      <c r="JF78" s="179"/>
      <c r="JG78" s="179"/>
      <c r="JH78" s="179"/>
      <c r="JI78" s="179"/>
      <c r="JJ78" s="179"/>
      <c r="JK78" s="179"/>
      <c r="JL78" s="179"/>
      <c r="JM78" s="179"/>
      <c r="JN78" s="179"/>
      <c r="JO78" s="179"/>
      <c r="JP78" s="179"/>
      <c r="JQ78" s="179"/>
      <c r="JR78" s="179"/>
      <c r="JS78" s="179"/>
      <c r="JT78" s="179"/>
      <c r="JU78" s="179"/>
      <c r="JV78" s="179"/>
      <c r="JW78" s="179"/>
      <c r="JX78" s="179"/>
      <c r="JY78" s="179"/>
      <c r="JZ78" s="179"/>
      <c r="KA78" s="179"/>
      <c r="KB78" s="179"/>
      <c r="KC78" s="179"/>
      <c r="KD78" s="179"/>
      <c r="KE78" s="179"/>
      <c r="KF78" s="179"/>
      <c r="KG78" s="179"/>
      <c r="KH78" s="179"/>
      <c r="KI78" s="179"/>
      <c r="KJ78" s="179"/>
      <c r="KK78" s="179"/>
      <c r="KL78" s="179"/>
      <c r="KM78" s="179"/>
      <c r="KN78" s="179"/>
      <c r="KO78" s="179"/>
      <c r="KP78" s="179"/>
      <c r="KQ78" s="179"/>
      <c r="KR78" s="179"/>
      <c r="KS78" s="179"/>
      <c r="KT78" s="179"/>
      <c r="KU78" s="179"/>
      <c r="KV78" s="179"/>
      <c r="KW78" s="179"/>
      <c r="KX78" s="179"/>
      <c r="KY78" s="179"/>
      <c r="KZ78" s="179"/>
      <c r="LA78" s="179"/>
      <c r="LB78" s="179"/>
      <c r="LC78" s="179"/>
      <c r="LD78" s="179"/>
      <c r="LE78" s="179"/>
      <c r="LF78" s="179"/>
      <c r="LG78" s="179"/>
      <c r="LH78" s="179"/>
      <c r="LI78" s="179"/>
      <c r="LJ78" s="179"/>
      <c r="LK78" s="179"/>
      <c r="LL78" s="179"/>
      <c r="LM78" s="179"/>
      <c r="LN78" s="179"/>
      <c r="LO78" s="179"/>
      <c r="LP78" s="179"/>
      <c r="LQ78" s="179"/>
      <c r="LR78" s="179"/>
      <c r="LS78" s="179"/>
      <c r="LT78" s="179"/>
      <c r="LU78" s="179"/>
      <c r="LV78" s="179"/>
      <c r="LW78" s="179"/>
      <c r="LX78" s="179"/>
      <c r="LY78" s="179"/>
      <c r="LZ78" s="179"/>
      <c r="MA78" s="179"/>
      <c r="MB78" s="179"/>
      <c r="MC78" s="179"/>
      <c r="MD78" s="179"/>
      <c r="ME78" s="179"/>
      <c r="MF78" s="179"/>
      <c r="MG78" s="179"/>
      <c r="MH78" s="179"/>
      <c r="MI78" s="179"/>
      <c r="MJ78" s="179"/>
      <c r="MK78" s="179"/>
      <c r="ML78" s="179"/>
      <c r="MM78" s="179"/>
      <c r="MN78" s="179"/>
      <c r="MO78" s="179"/>
      <c r="MP78" s="179"/>
      <c r="MQ78" s="179"/>
      <c r="MR78" s="179"/>
      <c r="MS78" s="179"/>
      <c r="MT78" s="179"/>
      <c r="MU78" s="179"/>
      <c r="MV78" s="179"/>
      <c r="MW78" s="179"/>
      <c r="MX78" s="179"/>
      <c r="MY78" s="179"/>
      <c r="MZ78" s="179"/>
      <c r="NA78" s="179"/>
      <c r="NB78" s="179"/>
      <c r="NC78" s="179"/>
      <c r="ND78" s="179"/>
      <c r="NE78" s="179"/>
      <c r="NF78" s="179"/>
      <c r="NG78" s="179"/>
      <c r="NH78" s="179"/>
      <c r="NI78" s="179"/>
      <c r="NJ78" s="179"/>
      <c r="NK78" s="179"/>
      <c r="NL78" s="179"/>
      <c r="NM78" s="179"/>
      <c r="NN78" s="179"/>
      <c r="NO78" s="179"/>
      <c r="NP78" s="179"/>
      <c r="NQ78" s="179"/>
      <c r="NR78" s="179"/>
      <c r="NS78" s="179"/>
      <c r="NT78" s="179"/>
      <c r="NU78" s="179"/>
      <c r="NV78" s="179"/>
      <c r="NW78" s="179"/>
      <c r="NX78" s="179"/>
      <c r="NY78" s="179"/>
      <c r="NZ78" s="179"/>
      <c r="OA78" s="179"/>
      <c r="OB78" s="179"/>
      <c r="OC78" s="179"/>
      <c r="OD78" s="179"/>
      <c r="OE78" s="179"/>
      <c r="OF78" s="179"/>
      <c r="OG78" s="179"/>
      <c r="OH78" s="179"/>
      <c r="OI78" s="179"/>
      <c r="OJ78" s="179"/>
      <c r="OK78" s="179"/>
      <c r="OL78" s="179"/>
      <c r="OM78" s="179"/>
      <c r="ON78" s="179"/>
      <c r="OO78" s="179"/>
      <c r="OP78" s="179"/>
      <c r="OQ78" s="179"/>
      <c r="OR78" s="179"/>
      <c r="OS78" s="179"/>
      <c r="OT78" s="179"/>
      <c r="OU78" s="179"/>
      <c r="OV78" s="179"/>
      <c r="OW78" s="179"/>
      <c r="OX78" s="179"/>
      <c r="OY78" s="179"/>
      <c r="OZ78" s="179"/>
      <c r="PA78" s="179"/>
      <c r="PB78" s="179"/>
      <c r="PC78" s="179"/>
      <c r="PD78" s="179"/>
      <c r="PE78" s="179"/>
      <c r="PF78" s="179"/>
      <c r="PG78" s="179"/>
      <c r="PH78" s="179"/>
      <c r="PI78" s="179"/>
      <c r="PJ78" s="179"/>
      <c r="PK78" s="179"/>
      <c r="PL78" s="179"/>
      <c r="PM78" s="179"/>
      <c r="PN78" s="179"/>
      <c r="PO78" s="179"/>
      <c r="PP78" s="179"/>
      <c r="PQ78" s="179"/>
      <c r="PR78" s="179"/>
      <c r="PS78" s="179"/>
      <c r="PT78" s="179"/>
      <c r="PU78" s="179"/>
      <c r="PV78" s="179"/>
      <c r="PW78" s="179"/>
      <c r="PX78" s="179"/>
      <c r="PY78" s="179"/>
      <c r="PZ78" s="179"/>
      <c r="QA78" s="179"/>
      <c r="QB78" s="179"/>
      <c r="QC78" s="179"/>
      <c r="QD78" s="179"/>
      <c r="QE78" s="179"/>
      <c r="QF78" s="179"/>
      <c r="QG78" s="179"/>
      <c r="QH78" s="179"/>
    </row>
    <row r="79" spans="1:450" s="178" customFormat="1" x14ac:dyDescent="0.25">
      <c r="A79" s="172" t="s">
        <v>106</v>
      </c>
      <c r="B79" s="172" t="s">
        <v>1719</v>
      </c>
      <c r="C79" s="172" t="s">
        <v>113</v>
      </c>
      <c r="D79" s="173">
        <v>1121</v>
      </c>
      <c r="E79" s="174">
        <v>0.75</v>
      </c>
      <c r="F79" s="173">
        <f>D79*E79</f>
        <v>840.75</v>
      </c>
      <c r="G79" s="174">
        <v>0.25</v>
      </c>
      <c r="H79" s="173">
        <f t="shared" si="5"/>
        <v>280.25</v>
      </c>
      <c r="I79" s="175"/>
      <c r="J79" s="176">
        <f t="shared" si="6"/>
        <v>10089</v>
      </c>
      <c r="K79" s="177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  <c r="HQ79" s="179"/>
      <c r="HR79" s="179"/>
      <c r="HS79" s="179"/>
      <c r="HT79" s="179"/>
      <c r="HU79" s="179"/>
      <c r="HV79" s="179"/>
      <c r="HW79" s="179"/>
      <c r="HX79" s="179"/>
      <c r="HY79" s="179"/>
      <c r="HZ79" s="179"/>
      <c r="IA79" s="179"/>
      <c r="IB79" s="179"/>
      <c r="IC79" s="179"/>
      <c r="ID79" s="179"/>
      <c r="IE79" s="179"/>
      <c r="IF79" s="179"/>
      <c r="IG79" s="179"/>
      <c r="IH79" s="179"/>
      <c r="II79" s="179"/>
      <c r="IJ79" s="179"/>
      <c r="IK79" s="179"/>
      <c r="IL79" s="179"/>
      <c r="IM79" s="179"/>
      <c r="IN79" s="179"/>
      <c r="IO79" s="179"/>
      <c r="IP79" s="179"/>
      <c r="IQ79" s="179"/>
      <c r="IR79" s="179"/>
      <c r="IS79" s="179"/>
      <c r="IT79" s="179"/>
      <c r="IU79" s="179"/>
      <c r="IV79" s="179"/>
      <c r="IW79" s="179"/>
      <c r="IX79" s="179"/>
      <c r="IY79" s="179"/>
      <c r="IZ79" s="179"/>
      <c r="JA79" s="179"/>
      <c r="JB79" s="179"/>
      <c r="JC79" s="179"/>
      <c r="JD79" s="179"/>
      <c r="JE79" s="179"/>
      <c r="JF79" s="179"/>
      <c r="JG79" s="179"/>
      <c r="JH79" s="179"/>
      <c r="JI79" s="179"/>
      <c r="JJ79" s="179"/>
      <c r="JK79" s="179"/>
      <c r="JL79" s="179"/>
      <c r="JM79" s="179"/>
      <c r="JN79" s="179"/>
      <c r="JO79" s="179"/>
      <c r="JP79" s="179"/>
      <c r="JQ79" s="179"/>
      <c r="JR79" s="179"/>
      <c r="JS79" s="179"/>
      <c r="JT79" s="179"/>
      <c r="JU79" s="179"/>
      <c r="JV79" s="179"/>
      <c r="JW79" s="179"/>
      <c r="JX79" s="179"/>
      <c r="JY79" s="179"/>
      <c r="JZ79" s="179"/>
      <c r="KA79" s="179"/>
      <c r="KB79" s="179"/>
      <c r="KC79" s="179"/>
      <c r="KD79" s="179"/>
      <c r="KE79" s="179"/>
      <c r="KF79" s="179"/>
      <c r="KG79" s="179"/>
      <c r="KH79" s="179"/>
      <c r="KI79" s="179"/>
      <c r="KJ79" s="179"/>
      <c r="KK79" s="179"/>
      <c r="KL79" s="179"/>
      <c r="KM79" s="179"/>
      <c r="KN79" s="179"/>
      <c r="KO79" s="179"/>
      <c r="KP79" s="179"/>
      <c r="KQ79" s="179"/>
      <c r="KR79" s="179"/>
      <c r="KS79" s="179"/>
      <c r="KT79" s="179"/>
      <c r="KU79" s="179"/>
      <c r="KV79" s="179"/>
      <c r="KW79" s="179"/>
      <c r="KX79" s="179"/>
      <c r="KY79" s="179"/>
      <c r="KZ79" s="179"/>
      <c r="LA79" s="179"/>
      <c r="LB79" s="179"/>
      <c r="LC79" s="179"/>
      <c r="LD79" s="179"/>
      <c r="LE79" s="179"/>
      <c r="LF79" s="179"/>
      <c r="LG79" s="179"/>
      <c r="LH79" s="179"/>
      <c r="LI79" s="179"/>
      <c r="LJ79" s="179"/>
      <c r="LK79" s="179"/>
      <c r="LL79" s="179"/>
      <c r="LM79" s="179"/>
      <c r="LN79" s="179"/>
      <c r="LO79" s="179"/>
      <c r="LP79" s="179"/>
      <c r="LQ79" s="179"/>
      <c r="LR79" s="179"/>
      <c r="LS79" s="179"/>
      <c r="LT79" s="179"/>
      <c r="LU79" s="179"/>
      <c r="LV79" s="179"/>
      <c r="LW79" s="179"/>
      <c r="LX79" s="179"/>
      <c r="LY79" s="179"/>
      <c r="LZ79" s="179"/>
      <c r="MA79" s="179"/>
      <c r="MB79" s="179"/>
      <c r="MC79" s="179"/>
      <c r="MD79" s="179"/>
      <c r="ME79" s="179"/>
      <c r="MF79" s="179"/>
      <c r="MG79" s="179"/>
      <c r="MH79" s="179"/>
      <c r="MI79" s="179"/>
      <c r="MJ79" s="179"/>
      <c r="MK79" s="179"/>
      <c r="ML79" s="179"/>
      <c r="MM79" s="179"/>
      <c r="MN79" s="179"/>
      <c r="MO79" s="179"/>
      <c r="MP79" s="179"/>
      <c r="MQ79" s="179"/>
      <c r="MR79" s="179"/>
      <c r="MS79" s="179"/>
      <c r="MT79" s="179"/>
      <c r="MU79" s="179"/>
      <c r="MV79" s="179"/>
      <c r="MW79" s="179"/>
      <c r="MX79" s="179"/>
      <c r="MY79" s="179"/>
      <c r="MZ79" s="179"/>
      <c r="NA79" s="179"/>
      <c r="NB79" s="179"/>
      <c r="NC79" s="179"/>
      <c r="ND79" s="179"/>
      <c r="NE79" s="179"/>
      <c r="NF79" s="179"/>
      <c r="NG79" s="179"/>
      <c r="NH79" s="179"/>
      <c r="NI79" s="179"/>
      <c r="NJ79" s="179"/>
      <c r="NK79" s="179"/>
      <c r="NL79" s="179"/>
      <c r="NM79" s="179"/>
      <c r="NN79" s="179"/>
      <c r="NO79" s="179"/>
      <c r="NP79" s="179"/>
      <c r="NQ79" s="179"/>
      <c r="NR79" s="179"/>
      <c r="NS79" s="179"/>
      <c r="NT79" s="179"/>
      <c r="NU79" s="179"/>
      <c r="NV79" s="179"/>
      <c r="NW79" s="179"/>
      <c r="NX79" s="179"/>
      <c r="NY79" s="179"/>
      <c r="NZ79" s="179"/>
      <c r="OA79" s="179"/>
      <c r="OB79" s="179"/>
      <c r="OC79" s="179"/>
      <c r="OD79" s="179"/>
      <c r="OE79" s="179"/>
      <c r="OF79" s="179"/>
      <c r="OG79" s="179"/>
      <c r="OH79" s="179"/>
      <c r="OI79" s="179"/>
      <c r="OJ79" s="179"/>
      <c r="OK79" s="179"/>
      <c r="OL79" s="179"/>
      <c r="OM79" s="179"/>
      <c r="ON79" s="179"/>
      <c r="OO79" s="179"/>
      <c r="OP79" s="179"/>
      <c r="OQ79" s="179"/>
      <c r="OR79" s="179"/>
      <c r="OS79" s="179"/>
      <c r="OT79" s="179"/>
      <c r="OU79" s="179"/>
      <c r="OV79" s="179"/>
      <c r="OW79" s="179"/>
      <c r="OX79" s="179"/>
      <c r="OY79" s="179"/>
      <c r="OZ79" s="179"/>
      <c r="PA79" s="179"/>
      <c r="PB79" s="179"/>
      <c r="PC79" s="179"/>
      <c r="PD79" s="179"/>
      <c r="PE79" s="179"/>
      <c r="PF79" s="179"/>
      <c r="PG79" s="179"/>
      <c r="PH79" s="179"/>
      <c r="PI79" s="179"/>
      <c r="PJ79" s="179"/>
      <c r="PK79" s="179"/>
      <c r="PL79" s="179"/>
      <c r="PM79" s="179"/>
      <c r="PN79" s="179"/>
      <c r="PO79" s="179"/>
      <c r="PP79" s="179"/>
      <c r="PQ79" s="179"/>
      <c r="PR79" s="179"/>
      <c r="PS79" s="179"/>
      <c r="PT79" s="179"/>
      <c r="PU79" s="179"/>
      <c r="PV79" s="179"/>
      <c r="PW79" s="179"/>
      <c r="PX79" s="179"/>
      <c r="PY79" s="179"/>
      <c r="PZ79" s="179"/>
      <c r="QA79" s="179"/>
      <c r="QB79" s="179"/>
      <c r="QC79" s="179"/>
      <c r="QD79" s="179"/>
      <c r="QE79" s="179"/>
      <c r="QF79" s="179"/>
      <c r="QG79" s="179"/>
      <c r="QH79" s="179"/>
    </row>
    <row r="80" spans="1:450" s="178" customFormat="1" x14ac:dyDescent="0.25">
      <c r="A80" s="172" t="s">
        <v>106</v>
      </c>
      <c r="B80" s="172" t="s">
        <v>139</v>
      </c>
      <c r="C80" s="172" t="s">
        <v>113</v>
      </c>
      <c r="D80" s="173">
        <v>373</v>
      </c>
      <c r="E80" s="174">
        <v>0.75</v>
      </c>
      <c r="F80" s="173">
        <f>D80*E80</f>
        <v>279.75</v>
      </c>
      <c r="G80" s="174">
        <v>0.25</v>
      </c>
      <c r="H80" s="173">
        <f t="shared" si="5"/>
        <v>93.25</v>
      </c>
      <c r="I80" s="175"/>
      <c r="J80" s="176">
        <f t="shared" si="6"/>
        <v>3357</v>
      </c>
      <c r="K80" s="177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  <c r="HQ80" s="179"/>
      <c r="HR80" s="179"/>
      <c r="HS80" s="179"/>
      <c r="HT80" s="179"/>
      <c r="HU80" s="179"/>
      <c r="HV80" s="179"/>
      <c r="HW80" s="179"/>
      <c r="HX80" s="179"/>
      <c r="HY80" s="179"/>
      <c r="HZ80" s="179"/>
      <c r="IA80" s="179"/>
      <c r="IB80" s="179"/>
      <c r="IC80" s="179"/>
      <c r="ID80" s="179"/>
      <c r="IE80" s="179"/>
      <c r="IF80" s="179"/>
      <c r="IG80" s="179"/>
      <c r="IH80" s="179"/>
      <c r="II80" s="179"/>
      <c r="IJ80" s="179"/>
      <c r="IK80" s="179"/>
      <c r="IL80" s="179"/>
      <c r="IM80" s="179"/>
      <c r="IN80" s="179"/>
      <c r="IO80" s="179"/>
      <c r="IP80" s="179"/>
      <c r="IQ80" s="179"/>
      <c r="IR80" s="179"/>
      <c r="IS80" s="179"/>
      <c r="IT80" s="179"/>
      <c r="IU80" s="179"/>
      <c r="IV80" s="179"/>
      <c r="IW80" s="179"/>
      <c r="IX80" s="179"/>
      <c r="IY80" s="179"/>
      <c r="IZ80" s="179"/>
      <c r="JA80" s="179"/>
      <c r="JB80" s="179"/>
      <c r="JC80" s="179"/>
      <c r="JD80" s="179"/>
      <c r="JE80" s="179"/>
      <c r="JF80" s="179"/>
      <c r="JG80" s="179"/>
      <c r="JH80" s="179"/>
      <c r="JI80" s="179"/>
      <c r="JJ80" s="179"/>
      <c r="JK80" s="179"/>
      <c r="JL80" s="179"/>
      <c r="JM80" s="179"/>
      <c r="JN80" s="179"/>
      <c r="JO80" s="179"/>
      <c r="JP80" s="179"/>
      <c r="JQ80" s="179"/>
      <c r="JR80" s="179"/>
      <c r="JS80" s="179"/>
      <c r="JT80" s="179"/>
      <c r="JU80" s="179"/>
      <c r="JV80" s="179"/>
      <c r="JW80" s="179"/>
      <c r="JX80" s="179"/>
      <c r="JY80" s="179"/>
      <c r="JZ80" s="179"/>
      <c r="KA80" s="179"/>
      <c r="KB80" s="179"/>
      <c r="KC80" s="179"/>
      <c r="KD80" s="179"/>
      <c r="KE80" s="179"/>
      <c r="KF80" s="179"/>
      <c r="KG80" s="179"/>
      <c r="KH80" s="179"/>
      <c r="KI80" s="179"/>
      <c r="KJ80" s="179"/>
      <c r="KK80" s="179"/>
      <c r="KL80" s="179"/>
      <c r="KM80" s="179"/>
      <c r="KN80" s="179"/>
      <c r="KO80" s="179"/>
      <c r="KP80" s="179"/>
      <c r="KQ80" s="179"/>
      <c r="KR80" s="179"/>
      <c r="KS80" s="179"/>
      <c r="KT80" s="179"/>
      <c r="KU80" s="179"/>
      <c r="KV80" s="179"/>
      <c r="KW80" s="179"/>
      <c r="KX80" s="179"/>
      <c r="KY80" s="179"/>
      <c r="KZ80" s="179"/>
      <c r="LA80" s="179"/>
      <c r="LB80" s="179"/>
      <c r="LC80" s="179"/>
      <c r="LD80" s="179"/>
      <c r="LE80" s="179"/>
      <c r="LF80" s="179"/>
      <c r="LG80" s="179"/>
      <c r="LH80" s="179"/>
      <c r="LI80" s="179"/>
      <c r="LJ80" s="179"/>
      <c r="LK80" s="179"/>
      <c r="LL80" s="179"/>
      <c r="LM80" s="179"/>
      <c r="LN80" s="179"/>
      <c r="LO80" s="179"/>
      <c r="LP80" s="179"/>
      <c r="LQ80" s="179"/>
      <c r="LR80" s="179"/>
      <c r="LS80" s="179"/>
      <c r="LT80" s="179"/>
      <c r="LU80" s="179"/>
      <c r="LV80" s="179"/>
      <c r="LW80" s="179"/>
      <c r="LX80" s="179"/>
      <c r="LY80" s="179"/>
      <c r="LZ80" s="179"/>
      <c r="MA80" s="179"/>
      <c r="MB80" s="179"/>
      <c r="MC80" s="179"/>
      <c r="MD80" s="179"/>
      <c r="ME80" s="179"/>
      <c r="MF80" s="179"/>
      <c r="MG80" s="179"/>
      <c r="MH80" s="179"/>
      <c r="MI80" s="179"/>
      <c r="MJ80" s="179"/>
      <c r="MK80" s="179"/>
      <c r="ML80" s="179"/>
      <c r="MM80" s="179"/>
      <c r="MN80" s="179"/>
      <c r="MO80" s="179"/>
      <c r="MP80" s="179"/>
      <c r="MQ80" s="179"/>
      <c r="MR80" s="179"/>
      <c r="MS80" s="179"/>
      <c r="MT80" s="179"/>
      <c r="MU80" s="179"/>
      <c r="MV80" s="179"/>
      <c r="MW80" s="179"/>
      <c r="MX80" s="179"/>
      <c r="MY80" s="179"/>
      <c r="MZ80" s="179"/>
      <c r="NA80" s="179"/>
      <c r="NB80" s="179"/>
      <c r="NC80" s="179"/>
      <c r="ND80" s="179"/>
      <c r="NE80" s="179"/>
      <c r="NF80" s="179"/>
      <c r="NG80" s="179"/>
      <c r="NH80" s="179"/>
      <c r="NI80" s="179"/>
      <c r="NJ80" s="179"/>
      <c r="NK80" s="179"/>
      <c r="NL80" s="179"/>
      <c r="NM80" s="179"/>
      <c r="NN80" s="179"/>
      <c r="NO80" s="179"/>
      <c r="NP80" s="179"/>
      <c r="NQ80" s="179"/>
      <c r="NR80" s="179"/>
      <c r="NS80" s="179"/>
      <c r="NT80" s="179"/>
      <c r="NU80" s="179"/>
      <c r="NV80" s="179"/>
      <c r="NW80" s="179"/>
      <c r="NX80" s="179"/>
      <c r="NY80" s="179"/>
      <c r="NZ80" s="179"/>
      <c r="OA80" s="179"/>
      <c r="OB80" s="179"/>
      <c r="OC80" s="179"/>
      <c r="OD80" s="179"/>
      <c r="OE80" s="179"/>
      <c r="OF80" s="179"/>
      <c r="OG80" s="179"/>
      <c r="OH80" s="179"/>
      <c r="OI80" s="179"/>
      <c r="OJ80" s="179"/>
      <c r="OK80" s="179"/>
      <c r="OL80" s="179"/>
      <c r="OM80" s="179"/>
      <c r="ON80" s="179"/>
      <c r="OO80" s="179"/>
      <c r="OP80" s="179"/>
      <c r="OQ80" s="179"/>
      <c r="OR80" s="179"/>
      <c r="OS80" s="179"/>
      <c r="OT80" s="179"/>
      <c r="OU80" s="179"/>
      <c r="OV80" s="179"/>
      <c r="OW80" s="179"/>
      <c r="OX80" s="179"/>
      <c r="OY80" s="179"/>
      <c r="OZ80" s="179"/>
      <c r="PA80" s="179"/>
      <c r="PB80" s="179"/>
      <c r="PC80" s="179"/>
      <c r="PD80" s="179"/>
      <c r="PE80" s="179"/>
      <c r="PF80" s="179"/>
      <c r="PG80" s="179"/>
      <c r="PH80" s="179"/>
      <c r="PI80" s="179"/>
      <c r="PJ80" s="179"/>
      <c r="PK80" s="179"/>
      <c r="PL80" s="179"/>
      <c r="PM80" s="179"/>
      <c r="PN80" s="179"/>
      <c r="PO80" s="179"/>
      <c r="PP80" s="179"/>
      <c r="PQ80" s="179"/>
      <c r="PR80" s="179"/>
      <c r="PS80" s="179"/>
      <c r="PT80" s="179"/>
      <c r="PU80" s="179"/>
      <c r="PV80" s="179"/>
      <c r="PW80" s="179"/>
      <c r="PX80" s="179"/>
      <c r="PY80" s="179"/>
      <c r="PZ80" s="179"/>
      <c r="QA80" s="179"/>
      <c r="QB80" s="179"/>
      <c r="QC80" s="179"/>
      <c r="QD80" s="179"/>
      <c r="QE80" s="179"/>
      <c r="QF80" s="179"/>
      <c r="QG80" s="179"/>
      <c r="QH80" s="179"/>
    </row>
    <row r="81" spans="1:450" s="178" customFormat="1" x14ac:dyDescent="0.25">
      <c r="A81" s="172" t="s">
        <v>106</v>
      </c>
      <c r="B81" s="172" t="s">
        <v>141</v>
      </c>
      <c r="C81" s="172" t="s">
        <v>113</v>
      </c>
      <c r="D81" s="173">
        <v>373</v>
      </c>
      <c r="E81" s="174">
        <v>0.75</v>
      </c>
      <c r="F81" s="173">
        <f>D81*E81</f>
        <v>279.75</v>
      </c>
      <c r="G81" s="174">
        <v>0.25</v>
      </c>
      <c r="H81" s="173">
        <f t="shared" ref="H81:H83" si="8">G81*D81</f>
        <v>93.25</v>
      </c>
      <c r="I81" s="175"/>
      <c r="J81" s="176">
        <f t="shared" ref="J81:J83" si="9">F81*12</f>
        <v>3357</v>
      </c>
      <c r="K81" s="177"/>
      <c r="L81" s="179"/>
      <c r="M81" s="470" t="s">
        <v>1516</v>
      </c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  <c r="HQ81" s="179"/>
      <c r="HR81" s="179"/>
      <c r="HS81" s="179"/>
      <c r="HT81" s="179"/>
      <c r="HU81" s="179"/>
      <c r="HV81" s="179"/>
      <c r="HW81" s="179"/>
      <c r="HX81" s="179"/>
      <c r="HY81" s="179"/>
      <c r="HZ81" s="179"/>
      <c r="IA81" s="179"/>
      <c r="IB81" s="179"/>
      <c r="IC81" s="179"/>
      <c r="ID81" s="179"/>
      <c r="IE81" s="179"/>
      <c r="IF81" s="179"/>
      <c r="IG81" s="179"/>
      <c r="IH81" s="179"/>
      <c r="II81" s="179"/>
      <c r="IJ81" s="179"/>
      <c r="IK81" s="179"/>
      <c r="IL81" s="179"/>
      <c r="IM81" s="179"/>
      <c r="IN81" s="179"/>
      <c r="IO81" s="179"/>
      <c r="IP81" s="179"/>
      <c r="IQ81" s="179"/>
      <c r="IR81" s="179"/>
      <c r="IS81" s="179"/>
      <c r="IT81" s="179"/>
      <c r="IU81" s="179"/>
      <c r="IV81" s="179"/>
      <c r="IW81" s="179"/>
      <c r="IX81" s="179"/>
      <c r="IY81" s="179"/>
      <c r="IZ81" s="179"/>
      <c r="JA81" s="179"/>
      <c r="JB81" s="179"/>
      <c r="JC81" s="179"/>
      <c r="JD81" s="179"/>
      <c r="JE81" s="179"/>
      <c r="JF81" s="179"/>
      <c r="JG81" s="179"/>
      <c r="JH81" s="179"/>
      <c r="JI81" s="179"/>
      <c r="JJ81" s="179"/>
      <c r="JK81" s="179"/>
      <c r="JL81" s="179"/>
      <c r="JM81" s="179"/>
      <c r="JN81" s="179"/>
      <c r="JO81" s="179"/>
      <c r="JP81" s="179"/>
      <c r="JQ81" s="179"/>
      <c r="JR81" s="179"/>
      <c r="JS81" s="179"/>
      <c r="JT81" s="179"/>
      <c r="JU81" s="179"/>
      <c r="JV81" s="179"/>
      <c r="JW81" s="179"/>
      <c r="JX81" s="179"/>
      <c r="JY81" s="179"/>
      <c r="JZ81" s="179"/>
      <c r="KA81" s="179"/>
      <c r="KB81" s="179"/>
      <c r="KC81" s="179"/>
      <c r="KD81" s="179"/>
      <c r="KE81" s="179"/>
      <c r="KF81" s="179"/>
      <c r="KG81" s="179"/>
      <c r="KH81" s="179"/>
      <c r="KI81" s="179"/>
      <c r="KJ81" s="179"/>
      <c r="KK81" s="179"/>
      <c r="KL81" s="179"/>
      <c r="KM81" s="179"/>
      <c r="KN81" s="179"/>
      <c r="KO81" s="179"/>
      <c r="KP81" s="179"/>
      <c r="KQ81" s="179"/>
      <c r="KR81" s="179"/>
      <c r="KS81" s="179"/>
      <c r="KT81" s="179"/>
      <c r="KU81" s="179"/>
      <c r="KV81" s="179"/>
      <c r="KW81" s="179"/>
      <c r="KX81" s="179"/>
      <c r="KY81" s="179"/>
      <c r="KZ81" s="179"/>
      <c r="LA81" s="179"/>
      <c r="LB81" s="179"/>
      <c r="LC81" s="179"/>
      <c r="LD81" s="179"/>
      <c r="LE81" s="179"/>
      <c r="LF81" s="179"/>
      <c r="LG81" s="179"/>
      <c r="LH81" s="179"/>
      <c r="LI81" s="179"/>
      <c r="LJ81" s="179"/>
      <c r="LK81" s="179"/>
      <c r="LL81" s="179"/>
      <c r="LM81" s="179"/>
      <c r="LN81" s="179"/>
      <c r="LO81" s="179"/>
      <c r="LP81" s="179"/>
      <c r="LQ81" s="179"/>
      <c r="LR81" s="179"/>
      <c r="LS81" s="179"/>
      <c r="LT81" s="179"/>
      <c r="LU81" s="179"/>
      <c r="LV81" s="179"/>
      <c r="LW81" s="179"/>
      <c r="LX81" s="179"/>
      <c r="LY81" s="179"/>
      <c r="LZ81" s="179"/>
      <c r="MA81" s="179"/>
      <c r="MB81" s="179"/>
      <c r="MC81" s="179"/>
      <c r="MD81" s="179"/>
      <c r="ME81" s="179"/>
      <c r="MF81" s="179"/>
      <c r="MG81" s="179"/>
      <c r="MH81" s="179"/>
      <c r="MI81" s="179"/>
      <c r="MJ81" s="179"/>
      <c r="MK81" s="179"/>
      <c r="ML81" s="179"/>
      <c r="MM81" s="179"/>
      <c r="MN81" s="179"/>
      <c r="MO81" s="179"/>
      <c r="MP81" s="179"/>
      <c r="MQ81" s="179"/>
      <c r="MR81" s="179"/>
      <c r="MS81" s="179"/>
      <c r="MT81" s="179"/>
      <c r="MU81" s="179"/>
      <c r="MV81" s="179"/>
      <c r="MW81" s="179"/>
      <c r="MX81" s="179"/>
      <c r="MY81" s="179"/>
      <c r="MZ81" s="179"/>
      <c r="NA81" s="179"/>
      <c r="NB81" s="179"/>
      <c r="NC81" s="179"/>
      <c r="ND81" s="179"/>
      <c r="NE81" s="179"/>
      <c r="NF81" s="179"/>
      <c r="NG81" s="179"/>
      <c r="NH81" s="179"/>
      <c r="NI81" s="179"/>
      <c r="NJ81" s="179"/>
      <c r="NK81" s="179"/>
      <c r="NL81" s="179"/>
      <c r="NM81" s="179"/>
      <c r="NN81" s="179"/>
      <c r="NO81" s="179"/>
      <c r="NP81" s="179"/>
      <c r="NQ81" s="179"/>
      <c r="NR81" s="179"/>
      <c r="NS81" s="179"/>
      <c r="NT81" s="179"/>
      <c r="NU81" s="179"/>
      <c r="NV81" s="179"/>
      <c r="NW81" s="179"/>
      <c r="NX81" s="179"/>
      <c r="NY81" s="179"/>
      <c r="NZ81" s="179"/>
      <c r="OA81" s="179"/>
      <c r="OB81" s="179"/>
      <c r="OC81" s="179"/>
      <c r="OD81" s="179"/>
      <c r="OE81" s="179"/>
      <c r="OF81" s="179"/>
      <c r="OG81" s="179"/>
      <c r="OH81" s="179"/>
      <c r="OI81" s="179"/>
      <c r="OJ81" s="179"/>
      <c r="OK81" s="179"/>
      <c r="OL81" s="179"/>
      <c r="OM81" s="179"/>
      <c r="ON81" s="179"/>
      <c r="OO81" s="179"/>
      <c r="OP81" s="179"/>
      <c r="OQ81" s="179"/>
      <c r="OR81" s="179"/>
      <c r="OS81" s="179"/>
      <c r="OT81" s="179"/>
      <c r="OU81" s="179"/>
      <c r="OV81" s="179"/>
      <c r="OW81" s="179"/>
      <c r="OX81" s="179"/>
      <c r="OY81" s="179"/>
      <c r="OZ81" s="179"/>
      <c r="PA81" s="179"/>
      <c r="PB81" s="179"/>
      <c r="PC81" s="179"/>
      <c r="PD81" s="179"/>
      <c r="PE81" s="179"/>
      <c r="PF81" s="179"/>
      <c r="PG81" s="179"/>
      <c r="PH81" s="179"/>
      <c r="PI81" s="179"/>
      <c r="PJ81" s="179"/>
      <c r="PK81" s="179"/>
      <c r="PL81" s="179"/>
      <c r="PM81" s="179"/>
      <c r="PN81" s="179"/>
      <c r="PO81" s="179"/>
      <c r="PP81" s="179"/>
      <c r="PQ81" s="179"/>
      <c r="PR81" s="179"/>
      <c r="PS81" s="179"/>
      <c r="PT81" s="179"/>
      <c r="PU81" s="179"/>
      <c r="PV81" s="179"/>
      <c r="PW81" s="179"/>
      <c r="PX81" s="179"/>
      <c r="PY81" s="179"/>
      <c r="PZ81" s="179"/>
      <c r="QA81" s="179"/>
      <c r="QB81" s="179"/>
      <c r="QC81" s="179"/>
      <c r="QD81" s="179"/>
      <c r="QE81" s="179"/>
      <c r="QF81" s="179"/>
      <c r="QG81" s="179"/>
      <c r="QH81" s="179"/>
    </row>
    <row r="82" spans="1:450" s="178" customFormat="1" x14ac:dyDescent="0.25">
      <c r="A82" s="172" t="s">
        <v>106</v>
      </c>
      <c r="B82" s="172" t="s">
        <v>159</v>
      </c>
      <c r="C82" s="172" t="s">
        <v>113</v>
      </c>
      <c r="D82" s="173">
        <v>374</v>
      </c>
      <c r="E82" s="174">
        <v>0.75</v>
      </c>
      <c r="F82" s="173">
        <f>E82*D82</f>
        <v>280.5</v>
      </c>
      <c r="G82" s="174">
        <v>0.25</v>
      </c>
      <c r="H82" s="173">
        <f t="shared" si="8"/>
        <v>93.5</v>
      </c>
      <c r="I82" s="175"/>
      <c r="J82" s="176">
        <f t="shared" si="9"/>
        <v>3366</v>
      </c>
      <c r="K82" s="177"/>
      <c r="M82" s="178">
        <v>282.94</v>
      </c>
      <c r="N82" s="179" t="s">
        <v>1722</v>
      </c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  <c r="HQ82" s="179"/>
      <c r="HR82" s="179"/>
      <c r="HS82" s="179"/>
      <c r="HT82" s="179"/>
      <c r="HU82" s="179"/>
      <c r="HV82" s="179"/>
      <c r="HW82" s="179"/>
      <c r="HX82" s="179"/>
      <c r="HY82" s="179"/>
      <c r="HZ82" s="179"/>
      <c r="IA82" s="179"/>
      <c r="IB82" s="179"/>
      <c r="IC82" s="179"/>
      <c r="ID82" s="179"/>
      <c r="IE82" s="179"/>
      <c r="IF82" s="179"/>
      <c r="IG82" s="179"/>
      <c r="IH82" s="179"/>
      <c r="II82" s="179"/>
      <c r="IJ82" s="179"/>
      <c r="IK82" s="179"/>
      <c r="IL82" s="179"/>
      <c r="IM82" s="179"/>
      <c r="IN82" s="179"/>
      <c r="IO82" s="179"/>
      <c r="IP82" s="179"/>
      <c r="IQ82" s="179"/>
      <c r="IR82" s="179"/>
      <c r="IS82" s="179"/>
      <c r="IT82" s="179"/>
      <c r="IU82" s="179"/>
      <c r="IV82" s="179"/>
      <c r="IW82" s="179"/>
      <c r="IX82" s="179"/>
      <c r="IY82" s="179"/>
      <c r="IZ82" s="179"/>
      <c r="JA82" s="179"/>
      <c r="JB82" s="179"/>
      <c r="JC82" s="179"/>
      <c r="JD82" s="179"/>
      <c r="JE82" s="179"/>
      <c r="JF82" s="179"/>
      <c r="JG82" s="179"/>
      <c r="JH82" s="179"/>
      <c r="JI82" s="179"/>
      <c r="JJ82" s="179"/>
      <c r="JK82" s="179"/>
      <c r="JL82" s="179"/>
      <c r="JM82" s="179"/>
      <c r="JN82" s="179"/>
      <c r="JO82" s="179"/>
      <c r="JP82" s="179"/>
      <c r="JQ82" s="179"/>
      <c r="JR82" s="179"/>
      <c r="JS82" s="179"/>
      <c r="JT82" s="179"/>
      <c r="JU82" s="179"/>
      <c r="JV82" s="179"/>
      <c r="JW82" s="179"/>
      <c r="JX82" s="179"/>
      <c r="JY82" s="179"/>
      <c r="JZ82" s="179"/>
      <c r="KA82" s="179"/>
      <c r="KB82" s="179"/>
      <c r="KC82" s="179"/>
      <c r="KD82" s="179"/>
      <c r="KE82" s="179"/>
      <c r="KF82" s="179"/>
      <c r="KG82" s="179"/>
      <c r="KH82" s="179"/>
      <c r="KI82" s="179"/>
      <c r="KJ82" s="179"/>
      <c r="KK82" s="179"/>
      <c r="KL82" s="179"/>
      <c r="KM82" s="179"/>
      <c r="KN82" s="179"/>
      <c r="KO82" s="179"/>
      <c r="KP82" s="179"/>
      <c r="KQ82" s="179"/>
      <c r="KR82" s="179"/>
      <c r="KS82" s="179"/>
      <c r="KT82" s="179"/>
      <c r="KU82" s="179"/>
      <c r="KV82" s="179"/>
      <c r="KW82" s="179"/>
      <c r="KX82" s="179"/>
      <c r="KY82" s="179"/>
      <c r="KZ82" s="179"/>
      <c r="LA82" s="179"/>
      <c r="LB82" s="179"/>
      <c r="LC82" s="179"/>
      <c r="LD82" s="179"/>
      <c r="LE82" s="179"/>
      <c r="LF82" s="179"/>
      <c r="LG82" s="179"/>
      <c r="LH82" s="179"/>
      <c r="LI82" s="179"/>
      <c r="LJ82" s="179"/>
      <c r="LK82" s="179"/>
      <c r="LL82" s="179"/>
      <c r="LM82" s="179"/>
      <c r="LN82" s="179"/>
      <c r="LO82" s="179"/>
      <c r="LP82" s="179"/>
      <c r="LQ82" s="179"/>
      <c r="LR82" s="179"/>
      <c r="LS82" s="179"/>
      <c r="LT82" s="179"/>
      <c r="LU82" s="179"/>
      <c r="LV82" s="179"/>
      <c r="LW82" s="179"/>
      <c r="LX82" s="179"/>
      <c r="LY82" s="179"/>
      <c r="LZ82" s="179"/>
      <c r="MA82" s="179"/>
      <c r="MB82" s="179"/>
      <c r="MC82" s="179"/>
      <c r="MD82" s="179"/>
      <c r="ME82" s="179"/>
      <c r="MF82" s="179"/>
      <c r="MG82" s="179"/>
      <c r="MH82" s="179"/>
      <c r="MI82" s="179"/>
      <c r="MJ82" s="179"/>
      <c r="MK82" s="179"/>
      <c r="ML82" s="179"/>
      <c r="MM82" s="179"/>
      <c r="MN82" s="179"/>
      <c r="MO82" s="179"/>
      <c r="MP82" s="179"/>
      <c r="MQ82" s="179"/>
      <c r="MR82" s="179"/>
      <c r="MS82" s="179"/>
      <c r="MT82" s="179"/>
      <c r="MU82" s="179"/>
      <c r="MV82" s="179"/>
      <c r="MW82" s="179"/>
      <c r="MX82" s="179"/>
      <c r="MY82" s="179"/>
      <c r="MZ82" s="179"/>
      <c r="NA82" s="179"/>
      <c r="NB82" s="179"/>
      <c r="NC82" s="179"/>
      <c r="ND82" s="179"/>
      <c r="NE82" s="179"/>
      <c r="NF82" s="179"/>
      <c r="NG82" s="179"/>
      <c r="NH82" s="179"/>
      <c r="NI82" s="179"/>
      <c r="NJ82" s="179"/>
      <c r="NK82" s="179"/>
      <c r="NL82" s="179"/>
      <c r="NM82" s="179"/>
      <c r="NN82" s="179"/>
      <c r="NO82" s="179"/>
      <c r="NP82" s="179"/>
      <c r="NQ82" s="179"/>
      <c r="NR82" s="179"/>
      <c r="NS82" s="179"/>
      <c r="NT82" s="179"/>
      <c r="NU82" s="179"/>
      <c r="NV82" s="179"/>
      <c r="NW82" s="179"/>
      <c r="NX82" s="179"/>
      <c r="NY82" s="179"/>
      <c r="NZ82" s="179"/>
      <c r="OA82" s="179"/>
      <c r="OB82" s="179"/>
      <c r="OC82" s="179"/>
      <c r="OD82" s="179"/>
      <c r="OE82" s="179"/>
      <c r="OF82" s="179"/>
      <c r="OG82" s="179"/>
      <c r="OH82" s="179"/>
      <c r="OI82" s="179"/>
      <c r="OJ82" s="179"/>
      <c r="OK82" s="179"/>
      <c r="OL82" s="179"/>
      <c r="OM82" s="179"/>
      <c r="ON82" s="179"/>
      <c r="OO82" s="179"/>
      <c r="OP82" s="179"/>
      <c r="OQ82" s="179"/>
      <c r="OR82" s="179"/>
      <c r="OS82" s="179"/>
      <c r="OT82" s="179"/>
      <c r="OU82" s="179"/>
      <c r="OV82" s="179"/>
      <c r="OW82" s="179"/>
      <c r="OX82" s="179"/>
      <c r="OY82" s="179"/>
      <c r="OZ82" s="179"/>
      <c r="PA82" s="179"/>
      <c r="PB82" s="179"/>
      <c r="PC82" s="179"/>
      <c r="PD82" s="179"/>
      <c r="PE82" s="179"/>
      <c r="PF82" s="179"/>
      <c r="PG82" s="179"/>
      <c r="PH82" s="179"/>
      <c r="PI82" s="179"/>
      <c r="PJ82" s="179"/>
      <c r="PK82" s="179"/>
      <c r="PL82" s="179"/>
      <c r="PM82" s="179"/>
      <c r="PN82" s="179"/>
      <c r="PO82" s="179"/>
      <c r="PP82" s="179"/>
      <c r="PQ82" s="179"/>
      <c r="PR82" s="179"/>
      <c r="PS82" s="179"/>
      <c r="PT82" s="179"/>
      <c r="PU82" s="179"/>
      <c r="PV82" s="179"/>
      <c r="PW82" s="179"/>
      <c r="PX82" s="179"/>
      <c r="PY82" s="179"/>
      <c r="PZ82" s="179"/>
      <c r="QA82" s="179"/>
      <c r="QB82" s="179"/>
      <c r="QC82" s="179"/>
      <c r="QD82" s="179"/>
      <c r="QE82" s="179"/>
      <c r="QF82" s="179"/>
      <c r="QG82" s="179"/>
      <c r="QH82" s="179"/>
    </row>
    <row r="83" spans="1:450" s="178" customFormat="1" x14ac:dyDescent="0.25">
      <c r="A83" s="172" t="s">
        <v>106</v>
      </c>
      <c r="B83" s="172" t="s">
        <v>142</v>
      </c>
      <c r="C83" s="172" t="s">
        <v>113</v>
      </c>
      <c r="D83" s="173">
        <v>374</v>
      </c>
      <c r="E83" s="174">
        <v>0.75</v>
      </c>
      <c r="F83" s="173">
        <f>E83*D83</f>
        <v>280.5</v>
      </c>
      <c r="G83" s="174">
        <v>0.25</v>
      </c>
      <c r="H83" s="173">
        <f t="shared" si="8"/>
        <v>93.5</v>
      </c>
      <c r="I83" s="175"/>
      <c r="J83" s="176">
        <f t="shared" si="9"/>
        <v>3366</v>
      </c>
      <c r="K83" s="177">
        <f>SUM(J65:J83)</f>
        <v>67176</v>
      </c>
      <c r="L83" s="177">
        <f>K83</f>
        <v>67176</v>
      </c>
      <c r="M83" s="177">
        <f>L59+L83+M82</f>
        <v>113457.94</v>
      </c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  <c r="HR83" s="179"/>
      <c r="HS83" s="179"/>
      <c r="HT83" s="179"/>
      <c r="HU83" s="179"/>
      <c r="HV83" s="179"/>
      <c r="HW83" s="179"/>
      <c r="HX83" s="179"/>
      <c r="HY83" s="179"/>
      <c r="HZ83" s="179"/>
      <c r="IA83" s="179"/>
      <c r="IB83" s="179"/>
      <c r="IC83" s="179"/>
      <c r="ID83" s="179"/>
      <c r="IE83" s="179"/>
      <c r="IF83" s="179"/>
      <c r="IG83" s="179"/>
      <c r="IH83" s="179"/>
      <c r="II83" s="179"/>
      <c r="IJ83" s="179"/>
      <c r="IK83" s="179"/>
      <c r="IL83" s="179"/>
      <c r="IM83" s="179"/>
      <c r="IN83" s="179"/>
      <c r="IO83" s="179"/>
      <c r="IP83" s="179"/>
      <c r="IQ83" s="179"/>
      <c r="IR83" s="179"/>
      <c r="IS83" s="179"/>
      <c r="IT83" s="179"/>
      <c r="IU83" s="179"/>
      <c r="IV83" s="179"/>
      <c r="IW83" s="179"/>
      <c r="IX83" s="179"/>
      <c r="IY83" s="179"/>
      <c r="IZ83" s="179"/>
      <c r="JA83" s="179"/>
      <c r="JB83" s="179"/>
      <c r="JC83" s="179"/>
      <c r="JD83" s="179"/>
      <c r="JE83" s="179"/>
      <c r="JF83" s="179"/>
      <c r="JG83" s="179"/>
      <c r="JH83" s="179"/>
      <c r="JI83" s="179"/>
      <c r="JJ83" s="179"/>
      <c r="JK83" s="179"/>
      <c r="JL83" s="179"/>
      <c r="JM83" s="179"/>
      <c r="JN83" s="179"/>
      <c r="JO83" s="179"/>
      <c r="JP83" s="179"/>
      <c r="JQ83" s="179"/>
      <c r="JR83" s="179"/>
      <c r="JS83" s="179"/>
      <c r="JT83" s="179"/>
      <c r="JU83" s="179"/>
      <c r="JV83" s="179"/>
      <c r="JW83" s="179"/>
      <c r="JX83" s="179"/>
      <c r="JY83" s="179"/>
      <c r="JZ83" s="179"/>
      <c r="KA83" s="179"/>
      <c r="KB83" s="179"/>
      <c r="KC83" s="179"/>
      <c r="KD83" s="179"/>
      <c r="KE83" s="179"/>
      <c r="KF83" s="179"/>
      <c r="KG83" s="179"/>
      <c r="KH83" s="179"/>
      <c r="KI83" s="179"/>
      <c r="KJ83" s="179"/>
      <c r="KK83" s="179"/>
      <c r="KL83" s="179"/>
      <c r="KM83" s="179"/>
      <c r="KN83" s="179"/>
      <c r="KO83" s="179"/>
      <c r="KP83" s="179"/>
      <c r="KQ83" s="179"/>
      <c r="KR83" s="179"/>
      <c r="KS83" s="179"/>
      <c r="KT83" s="179"/>
      <c r="KU83" s="179"/>
      <c r="KV83" s="179"/>
      <c r="KW83" s="179"/>
      <c r="KX83" s="179"/>
      <c r="KY83" s="179"/>
      <c r="KZ83" s="179"/>
      <c r="LA83" s="179"/>
      <c r="LB83" s="179"/>
      <c r="LC83" s="179"/>
      <c r="LD83" s="179"/>
      <c r="LE83" s="179"/>
      <c r="LF83" s="179"/>
      <c r="LG83" s="179"/>
      <c r="LH83" s="179"/>
      <c r="LI83" s="179"/>
      <c r="LJ83" s="179"/>
      <c r="LK83" s="179"/>
      <c r="LL83" s="179"/>
      <c r="LM83" s="179"/>
      <c r="LN83" s="179"/>
      <c r="LO83" s="179"/>
      <c r="LP83" s="179"/>
      <c r="LQ83" s="179"/>
      <c r="LR83" s="179"/>
      <c r="LS83" s="179"/>
      <c r="LT83" s="179"/>
      <c r="LU83" s="179"/>
      <c r="LV83" s="179"/>
      <c r="LW83" s="179"/>
      <c r="LX83" s="179"/>
      <c r="LY83" s="179"/>
      <c r="LZ83" s="179"/>
      <c r="MA83" s="179"/>
      <c r="MB83" s="179"/>
      <c r="MC83" s="179"/>
      <c r="MD83" s="179"/>
      <c r="ME83" s="179"/>
      <c r="MF83" s="179"/>
      <c r="MG83" s="179"/>
      <c r="MH83" s="179"/>
      <c r="MI83" s="179"/>
      <c r="MJ83" s="179"/>
      <c r="MK83" s="179"/>
      <c r="ML83" s="179"/>
      <c r="MM83" s="179"/>
      <c r="MN83" s="179"/>
      <c r="MO83" s="179"/>
      <c r="MP83" s="179"/>
      <c r="MQ83" s="179"/>
      <c r="MR83" s="179"/>
      <c r="MS83" s="179"/>
      <c r="MT83" s="179"/>
      <c r="MU83" s="179"/>
      <c r="MV83" s="179"/>
      <c r="MW83" s="179"/>
      <c r="MX83" s="179"/>
      <c r="MY83" s="179"/>
      <c r="MZ83" s="179"/>
      <c r="NA83" s="179"/>
      <c r="NB83" s="179"/>
      <c r="NC83" s="179"/>
      <c r="ND83" s="179"/>
      <c r="NE83" s="179"/>
      <c r="NF83" s="179"/>
      <c r="NG83" s="179"/>
      <c r="NH83" s="179"/>
      <c r="NI83" s="179"/>
      <c r="NJ83" s="179"/>
      <c r="NK83" s="179"/>
      <c r="NL83" s="179"/>
      <c r="NM83" s="179"/>
      <c r="NN83" s="179"/>
      <c r="NO83" s="179"/>
      <c r="NP83" s="179"/>
      <c r="NQ83" s="179"/>
      <c r="NR83" s="179"/>
      <c r="NS83" s="179"/>
      <c r="NT83" s="179"/>
      <c r="NU83" s="179"/>
      <c r="NV83" s="179"/>
      <c r="NW83" s="179"/>
      <c r="NX83" s="179"/>
      <c r="NY83" s="179"/>
      <c r="NZ83" s="179"/>
      <c r="OA83" s="179"/>
      <c r="OB83" s="179"/>
      <c r="OC83" s="179"/>
      <c r="OD83" s="179"/>
      <c r="OE83" s="179"/>
      <c r="OF83" s="179"/>
      <c r="OG83" s="179"/>
      <c r="OH83" s="179"/>
      <c r="OI83" s="179"/>
      <c r="OJ83" s="179"/>
      <c r="OK83" s="179"/>
      <c r="OL83" s="179"/>
      <c r="OM83" s="179"/>
      <c r="ON83" s="179"/>
      <c r="OO83" s="179"/>
      <c r="OP83" s="179"/>
      <c r="OQ83" s="179"/>
      <c r="OR83" s="179"/>
      <c r="OS83" s="179"/>
      <c r="OT83" s="179"/>
      <c r="OU83" s="179"/>
      <c r="OV83" s="179"/>
      <c r="OW83" s="179"/>
      <c r="OX83" s="179"/>
      <c r="OY83" s="179"/>
      <c r="OZ83" s="179"/>
      <c r="PA83" s="179"/>
      <c r="PB83" s="179"/>
      <c r="PC83" s="179"/>
      <c r="PD83" s="179"/>
      <c r="PE83" s="179"/>
      <c r="PF83" s="179"/>
      <c r="PG83" s="179"/>
      <c r="PH83" s="179"/>
      <c r="PI83" s="179"/>
      <c r="PJ83" s="179"/>
      <c r="PK83" s="179"/>
      <c r="PL83" s="179"/>
      <c r="PM83" s="179"/>
      <c r="PN83" s="179"/>
      <c r="PO83" s="179"/>
      <c r="PP83" s="179"/>
      <c r="PQ83" s="179"/>
      <c r="PR83" s="179"/>
      <c r="PS83" s="179"/>
      <c r="PT83" s="179"/>
      <c r="PU83" s="179"/>
      <c r="PV83" s="179"/>
      <c r="PW83" s="179"/>
      <c r="PX83" s="179"/>
      <c r="PY83" s="179"/>
      <c r="PZ83" s="179"/>
      <c r="QA83" s="179"/>
      <c r="QB83" s="179"/>
      <c r="QC83" s="179"/>
      <c r="QD83" s="179"/>
      <c r="QE83" s="179"/>
      <c r="QF83" s="179"/>
      <c r="QG83" s="179"/>
      <c r="QH83" s="179"/>
    </row>
    <row r="84" spans="1:450" s="36" customFormat="1" ht="15.75" thickBot="1" x14ac:dyDescent="0.3">
      <c r="A84" s="48"/>
      <c r="B84" s="48"/>
      <c r="C84" s="206" t="s">
        <v>1721</v>
      </c>
      <c r="D84" s="56">
        <f>SUM(D65:D83)</f>
        <v>7837</v>
      </c>
      <c r="E84" s="49"/>
      <c r="F84" s="56">
        <f>SUM(F65:F83)</f>
        <v>5598</v>
      </c>
      <c r="G84" s="40"/>
      <c r="H84" s="56">
        <f>SUM(H65:H83)</f>
        <v>2239</v>
      </c>
      <c r="J84" s="117">
        <f>SUM(J65:J83)</f>
        <v>67176</v>
      </c>
      <c r="K84" s="117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  <c r="HQ84" s="179"/>
      <c r="HR84" s="179"/>
      <c r="HS84" s="179"/>
      <c r="HT84" s="179"/>
      <c r="HU84" s="179"/>
      <c r="HV84" s="179"/>
      <c r="HW84" s="179"/>
      <c r="HX84" s="179"/>
      <c r="HY84" s="179"/>
      <c r="HZ84" s="179"/>
      <c r="IA84" s="179"/>
      <c r="IB84" s="179"/>
      <c r="IC84" s="179"/>
      <c r="ID84" s="179"/>
      <c r="IE84" s="179"/>
      <c r="IF84" s="179"/>
      <c r="IG84" s="179"/>
      <c r="IH84" s="179"/>
      <c r="II84" s="179"/>
      <c r="IJ84" s="179"/>
      <c r="IK84" s="179"/>
      <c r="IL84" s="179"/>
      <c r="IM84" s="179"/>
      <c r="IN84" s="179"/>
      <c r="IO84" s="179"/>
      <c r="IP84" s="179"/>
      <c r="IQ84" s="179"/>
      <c r="IR84" s="179"/>
      <c r="IS84" s="179"/>
      <c r="IT84" s="179"/>
      <c r="IU84" s="179"/>
      <c r="IV84" s="179"/>
      <c r="IW84" s="179"/>
      <c r="IX84" s="179"/>
      <c r="IY84" s="179"/>
      <c r="IZ84" s="179"/>
      <c r="JA84" s="179"/>
      <c r="JB84" s="179"/>
      <c r="JC84" s="179"/>
      <c r="JD84" s="179"/>
      <c r="JE84" s="179"/>
      <c r="JF84" s="179"/>
      <c r="JG84" s="179"/>
      <c r="JH84" s="179"/>
      <c r="JI84" s="179"/>
      <c r="JJ84" s="179"/>
      <c r="JK84" s="179"/>
      <c r="JL84" s="179"/>
      <c r="JM84" s="179"/>
      <c r="JN84" s="179"/>
      <c r="JO84" s="179"/>
      <c r="JP84" s="179"/>
      <c r="JQ84" s="179"/>
      <c r="JR84" s="179"/>
      <c r="JS84" s="179"/>
      <c r="JT84" s="179"/>
      <c r="JU84" s="179"/>
      <c r="JV84" s="179"/>
      <c r="JW84" s="179"/>
      <c r="JX84" s="179"/>
      <c r="JY84" s="179"/>
      <c r="JZ84" s="179"/>
      <c r="KA84" s="179"/>
      <c r="KB84" s="179"/>
      <c r="KC84" s="179"/>
      <c r="KD84" s="179"/>
      <c r="KE84" s="179"/>
      <c r="KF84" s="179"/>
      <c r="KG84" s="179"/>
      <c r="KH84" s="179"/>
      <c r="KI84" s="179"/>
      <c r="KJ84" s="179"/>
      <c r="KK84" s="179"/>
      <c r="KL84" s="179"/>
      <c r="KM84" s="179"/>
      <c r="KN84" s="179"/>
      <c r="KO84" s="179"/>
      <c r="KP84" s="179"/>
      <c r="KQ84" s="179"/>
      <c r="KR84" s="179"/>
      <c r="KS84" s="179"/>
      <c r="KT84" s="179"/>
      <c r="KU84" s="179"/>
      <c r="KV84" s="179"/>
      <c r="KW84" s="179"/>
      <c r="KX84" s="179"/>
      <c r="KY84" s="179"/>
      <c r="KZ84" s="179"/>
      <c r="LA84" s="179"/>
      <c r="LB84" s="179"/>
      <c r="LC84" s="179"/>
      <c r="LD84" s="179"/>
      <c r="LE84" s="179"/>
      <c r="LF84" s="179"/>
      <c r="LG84" s="179"/>
      <c r="LH84" s="179"/>
      <c r="LI84" s="179"/>
      <c r="LJ84" s="179"/>
      <c r="LK84" s="179"/>
      <c r="LL84" s="179"/>
      <c r="LM84" s="179"/>
      <c r="LN84" s="179"/>
      <c r="LO84" s="179"/>
      <c r="LP84" s="179"/>
      <c r="LQ84" s="179"/>
      <c r="LR84" s="179"/>
      <c r="LS84" s="179"/>
      <c r="LT84" s="179"/>
      <c r="LU84" s="179"/>
      <c r="LV84" s="179"/>
      <c r="LW84" s="179"/>
      <c r="LX84" s="179"/>
      <c r="LY84" s="179"/>
      <c r="LZ84" s="179"/>
      <c r="MA84" s="179"/>
      <c r="MB84" s="179"/>
      <c r="MC84" s="179"/>
      <c r="MD84" s="179"/>
      <c r="ME84" s="179"/>
      <c r="MF84" s="179"/>
      <c r="MG84" s="179"/>
      <c r="MH84" s="179"/>
      <c r="MI84" s="179"/>
      <c r="MJ84" s="179"/>
      <c r="MK84" s="179"/>
      <c r="ML84" s="179"/>
      <c r="MM84" s="179"/>
      <c r="MN84" s="179"/>
      <c r="MO84" s="179"/>
      <c r="MP84" s="179"/>
      <c r="MQ84" s="179"/>
      <c r="MR84" s="179"/>
      <c r="MS84" s="179"/>
      <c r="MT84" s="179"/>
      <c r="MU84" s="179"/>
      <c r="MV84" s="179"/>
      <c r="MW84" s="179"/>
      <c r="MX84" s="179"/>
      <c r="MY84" s="179"/>
      <c r="MZ84" s="179"/>
      <c r="NA84" s="179"/>
      <c r="NB84" s="179"/>
      <c r="NC84" s="179"/>
      <c r="ND84" s="179"/>
      <c r="NE84" s="179"/>
      <c r="NF84" s="179"/>
      <c r="NG84" s="179"/>
      <c r="NH84" s="179"/>
      <c r="NI84" s="179"/>
      <c r="NJ84" s="179"/>
      <c r="NK84" s="179"/>
      <c r="NL84" s="179"/>
      <c r="NM84" s="179"/>
      <c r="NN84" s="179"/>
      <c r="NO84" s="179"/>
      <c r="NP84" s="179"/>
      <c r="NQ84" s="179"/>
      <c r="NR84" s="179"/>
      <c r="NS84" s="179"/>
      <c r="NT84" s="179"/>
      <c r="NU84" s="179"/>
      <c r="NV84" s="179"/>
      <c r="NW84" s="179"/>
      <c r="NX84" s="179"/>
      <c r="NY84" s="179"/>
      <c r="NZ84" s="179"/>
      <c r="OA84" s="179"/>
      <c r="OB84" s="179"/>
      <c r="OC84" s="179"/>
      <c r="OD84" s="179"/>
      <c r="OE84" s="179"/>
      <c r="OF84" s="179"/>
      <c r="OG84" s="179"/>
      <c r="OH84" s="179"/>
      <c r="OI84" s="179"/>
      <c r="OJ84" s="179"/>
      <c r="OK84" s="179"/>
      <c r="OL84" s="179"/>
      <c r="OM84" s="179"/>
      <c r="ON84" s="179"/>
      <c r="OO84" s="179"/>
      <c r="OP84" s="179"/>
      <c r="OQ84" s="179"/>
      <c r="OR84" s="179"/>
      <c r="OS84" s="179"/>
      <c r="OT84" s="179"/>
      <c r="OU84" s="179"/>
      <c r="OV84" s="179"/>
      <c r="OW84" s="179"/>
      <c r="OX84" s="179"/>
      <c r="OY84" s="179"/>
      <c r="OZ84" s="179"/>
      <c r="PA84" s="179"/>
      <c r="PB84" s="179"/>
      <c r="PC84" s="179"/>
      <c r="PD84" s="179"/>
      <c r="PE84" s="179"/>
      <c r="PF84" s="179"/>
      <c r="PG84" s="179"/>
      <c r="PH84" s="179"/>
      <c r="PI84" s="179"/>
      <c r="PJ84" s="179"/>
      <c r="PK84" s="179"/>
      <c r="PL84" s="179"/>
      <c r="PM84" s="179"/>
      <c r="PN84" s="179"/>
      <c r="PO84" s="179"/>
      <c r="PP84" s="179"/>
      <c r="PQ84" s="179"/>
      <c r="PR84" s="179"/>
      <c r="PS84" s="179"/>
      <c r="PT84" s="179"/>
      <c r="PU84" s="179"/>
      <c r="PV84" s="179"/>
      <c r="PW84" s="179"/>
      <c r="PX84" s="179"/>
      <c r="PY84" s="179"/>
      <c r="PZ84" s="179"/>
      <c r="QA84" s="179"/>
      <c r="QB84" s="179"/>
      <c r="QC84" s="179"/>
      <c r="QD84" s="179"/>
      <c r="QE84" s="179"/>
      <c r="QF84" s="179"/>
      <c r="QG84" s="179"/>
      <c r="QH84" s="179"/>
    </row>
    <row r="85" spans="1:450" ht="15.75" thickTop="1" x14ac:dyDescent="0.25"/>
    <row r="86" spans="1:450" x14ac:dyDescent="0.25">
      <c r="L86" s="471">
        <f>L62+L83</f>
        <v>801900</v>
      </c>
      <c r="M86" s="470" t="s">
        <v>1724</v>
      </c>
    </row>
  </sheetData>
  <sortState ref="A66:QI78">
    <sortCondition ref="B66:B78"/>
  </sortState>
  <mergeCells count="1">
    <mergeCell ref="A3:L3"/>
  </mergeCells>
  <pageMargins left="0.75" right="0.75" top="1" bottom="1" header="0.5" footer="0.5"/>
  <pageSetup scale="61" orientation="portrait" r:id="rId1"/>
  <headerFooter alignWithMargins="0">
    <oddHeader>&amp;C&amp;"-,Bold"Proposed Budget &amp; Analysis Report for FY22</oddHeader>
    <oddFooter>&amp;C&amp;D&amp;T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5" right="0.75" top="1" bottom="1" header="0.5" footer="0.5"/>
  <pageSetup scale="61" orientation="portrait" r:id="rId1"/>
  <headerFooter alignWithMargins="0">
    <oddHeader>&amp;C&amp;"-,Bold"Proposed Budget &amp; Analysis Report for FY22</oddHeader>
    <oddFooter>&amp;C&amp;D&amp;T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6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29.5703125" style="106" customWidth="1"/>
    <col min="4" max="5" width="10.5703125" style="135" bestFit="1" customWidth="1"/>
    <col min="6" max="6" width="6.140625" style="135" bestFit="1" customWidth="1"/>
    <col min="7" max="7" width="1.42578125" style="137" customWidth="1"/>
    <col min="8" max="9" width="10.5703125" style="135" bestFit="1" customWidth="1"/>
    <col min="10" max="10" width="6.140625" style="135" bestFit="1" customWidth="1"/>
    <col min="11" max="11" width="1.42578125" style="137" customWidth="1"/>
    <col min="12" max="13" width="10.5703125" style="135" bestFit="1" customWidth="1"/>
    <col min="14" max="14" width="6.140625" style="135" bestFit="1" customWidth="1"/>
    <col min="15" max="15" width="1.42578125" style="137" customWidth="1"/>
    <col min="16" max="17" width="10.5703125" style="135" bestFit="1" customWidth="1"/>
    <col min="18" max="18" width="6.140625" style="135" bestFit="1" customWidth="1"/>
    <col min="19" max="19" width="1.42578125" style="137" customWidth="1"/>
    <col min="20" max="20" width="11.5703125" style="106" bestFit="1" customWidth="1"/>
    <col min="21" max="21" width="10.5703125" style="106" bestFit="1" customWidth="1"/>
    <col min="22" max="22" width="6.140625" style="106" bestFit="1" customWidth="1"/>
    <col min="23" max="23" width="1.42578125" style="59" customWidth="1"/>
    <col min="24" max="25" width="11.5703125" style="106" customWidth="1"/>
    <col min="26" max="26" width="7.7109375" style="106" bestFit="1" customWidth="1"/>
    <col min="27" max="27" width="1.42578125" style="59" customWidth="1"/>
    <col min="28" max="29" width="11.5703125" style="106" bestFit="1" customWidth="1"/>
    <col min="30" max="30" width="8.28515625" style="106" bestFit="1" customWidth="1"/>
    <col min="31" max="31" width="3.5703125" style="137" customWidth="1"/>
    <col min="32" max="34" width="11.5703125" style="135" bestFit="1" customWidth="1"/>
    <col min="35" max="35" width="8.28515625" style="135" bestFit="1" customWidth="1"/>
    <col min="36" max="36" width="1.85546875" style="106" customWidth="1"/>
    <col min="37" max="38" width="11.5703125" style="347" customWidth="1"/>
    <col min="39" max="39" width="7.7109375" style="347" customWidth="1"/>
    <col min="40" max="40" width="2.42578125" style="290" customWidth="1"/>
    <col min="41" max="42" width="11.5703125" style="287" bestFit="1" customWidth="1"/>
    <col min="43" max="43" width="7.7109375" style="287" bestFit="1" customWidth="1"/>
    <col min="44" max="44" width="2.140625" style="347" customWidth="1"/>
    <col min="45" max="45" width="11.5703125" style="347" bestFit="1" customWidth="1"/>
    <col min="46" max="46" width="10.5703125" style="347" bestFit="1" customWidth="1"/>
    <col min="47" max="47" width="9.28515625" style="347" bestFit="1" customWidth="1"/>
    <col min="48" max="48" width="2.140625" style="290" hidden="1" customWidth="1"/>
    <col min="49" max="49" width="12" style="60" hidden="1" customWidth="1"/>
    <col min="50" max="50" width="10.85546875" style="60" hidden="1" customWidth="1"/>
    <col min="51" max="51" width="11.85546875" style="106" hidden="1" customWidth="1"/>
    <col min="52" max="52" width="26.1406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474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1262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7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223</v>
      </c>
      <c r="B6" s="66" t="str">
        <f>MID(A6,14,4)</f>
        <v>5101</v>
      </c>
      <c r="C6" s="106" t="s">
        <v>1036</v>
      </c>
      <c r="D6" s="168">
        <v>1500</v>
      </c>
      <c r="E6" s="168">
        <v>1500</v>
      </c>
      <c r="F6" s="139"/>
      <c r="H6" s="168">
        <v>1500</v>
      </c>
      <c r="I6" s="168">
        <v>1500</v>
      </c>
      <c r="J6" s="139"/>
      <c r="L6" s="168">
        <v>1500</v>
      </c>
      <c r="M6" s="168">
        <v>1500</v>
      </c>
      <c r="N6" s="139"/>
      <c r="P6" s="168">
        <v>1500</v>
      </c>
      <c r="Q6" s="168">
        <v>1500</v>
      </c>
      <c r="R6" s="139"/>
      <c r="T6" s="168">
        <v>1500</v>
      </c>
      <c r="U6" s="168">
        <v>1500</v>
      </c>
      <c r="V6" s="139"/>
      <c r="W6" s="137"/>
      <c r="X6" s="168">
        <v>1500</v>
      </c>
      <c r="Y6" s="168">
        <v>1500</v>
      </c>
      <c r="Z6" s="139">
        <v>0</v>
      </c>
      <c r="AA6" s="137"/>
      <c r="AB6" s="168">
        <v>1500</v>
      </c>
      <c r="AC6" s="168">
        <v>1500</v>
      </c>
      <c r="AD6" s="139">
        <f>(AB6-X6)/X6</f>
        <v>0</v>
      </c>
      <c r="AF6" s="168">
        <v>1500</v>
      </c>
      <c r="AG6" s="278">
        <v>1500</v>
      </c>
      <c r="AH6" s="168">
        <v>1500</v>
      </c>
      <c r="AI6" s="139">
        <f>(AG6-AB6)/AB6</f>
        <v>0</v>
      </c>
      <c r="AJ6" s="38"/>
      <c r="AK6" s="300">
        <v>1500</v>
      </c>
      <c r="AL6" s="348">
        <v>1500</v>
      </c>
      <c r="AM6" s="289">
        <f>(AK6-AG6)/AG6</f>
        <v>0</v>
      </c>
      <c r="AO6" s="300">
        <v>1500</v>
      </c>
      <c r="AP6" s="291">
        <v>1500</v>
      </c>
      <c r="AQ6" s="289">
        <f>(AO6-AK6)/AK6</f>
        <v>0</v>
      </c>
      <c r="AR6" s="289"/>
      <c r="AS6" s="300">
        <v>1500</v>
      </c>
      <c r="AT6" s="348">
        <v>750</v>
      </c>
      <c r="AU6" s="289">
        <f>(AS6-AO6)/AO6</f>
        <v>0</v>
      </c>
      <c r="AW6" s="300">
        <v>1500</v>
      </c>
      <c r="AX6" s="292">
        <f>AW6-AS6</f>
        <v>0</v>
      </c>
      <c r="AY6" s="289">
        <f>(AW6-AS6)/AS6</f>
        <v>0</v>
      </c>
      <c r="AZ6" s="111" t="s">
        <v>224</v>
      </c>
    </row>
    <row r="7" spans="1:52" x14ac:dyDescent="0.25">
      <c r="A7" s="106" t="s">
        <v>222</v>
      </c>
      <c r="B7" s="66" t="str">
        <f>MID(A7,14,4)</f>
        <v>5105</v>
      </c>
      <c r="C7" s="106" t="s">
        <v>1330</v>
      </c>
      <c r="D7" s="168">
        <v>63717</v>
      </c>
      <c r="E7" s="168">
        <v>63716.98</v>
      </c>
      <c r="F7" s="139"/>
      <c r="H7" s="168">
        <v>67676</v>
      </c>
      <c r="I7" s="168">
        <v>67676.259999999995</v>
      </c>
      <c r="J7" s="139"/>
      <c r="L7" s="168">
        <v>72118.48</v>
      </c>
      <c r="M7" s="168">
        <v>71842.210000000006</v>
      </c>
      <c r="N7" s="139"/>
      <c r="P7" s="168">
        <v>76850.929999999993</v>
      </c>
      <c r="Q7" s="168">
        <v>76850.929999999993</v>
      </c>
      <c r="R7" s="139"/>
      <c r="T7" s="107">
        <v>77996.460000000006</v>
      </c>
      <c r="U7" s="107">
        <v>77996.5</v>
      </c>
      <c r="V7" s="38"/>
      <c r="X7" s="107">
        <v>79324.17</v>
      </c>
      <c r="Y7" s="107">
        <v>79626.91</v>
      </c>
      <c r="Z7" s="38">
        <v>1.7022695645417647E-2</v>
      </c>
      <c r="AB7" s="107">
        <v>79805.19</v>
      </c>
      <c r="AC7" s="107">
        <v>79727.789999999994</v>
      </c>
      <c r="AD7" s="38">
        <f>(AB7-X7)/X7</f>
        <v>6.0639777258306524E-3</v>
      </c>
      <c r="AF7" s="168">
        <v>80609.070000000007</v>
      </c>
      <c r="AG7" s="278">
        <v>87683.21</v>
      </c>
      <c r="AH7" s="168">
        <v>87683.21</v>
      </c>
      <c r="AI7" s="139">
        <f>(AG7-AB7)/AB7</f>
        <v>9.8715634910461383E-2</v>
      </c>
      <c r="AJ7" s="38"/>
      <c r="AK7" s="348">
        <v>92486.39</v>
      </c>
      <c r="AL7" s="348">
        <v>92132.11</v>
      </c>
      <c r="AM7" s="289">
        <f>(AK7-AG7)/AG7</f>
        <v>5.4778788322188396E-2</v>
      </c>
      <c r="AO7" s="348">
        <v>97832.2</v>
      </c>
      <c r="AP7" s="291">
        <v>98207.039999999994</v>
      </c>
      <c r="AQ7" s="289">
        <f>(AO7-AK7)/AK7</f>
        <v>5.780104510512301E-2</v>
      </c>
      <c r="AR7" s="289"/>
      <c r="AS7" s="348">
        <v>102776.07</v>
      </c>
      <c r="AT7" s="348">
        <v>48434.7</v>
      </c>
      <c r="AU7" s="289">
        <f>(AS7-AO7)/AO7</f>
        <v>5.0534179953021702E-2</v>
      </c>
      <c r="AW7" s="108" t="e">
        <f>#REF!</f>
        <v>#REF!</v>
      </c>
      <c r="AX7" s="292" t="e">
        <f>AW7-AS7</f>
        <v>#REF!</v>
      </c>
      <c r="AY7" s="289" t="e">
        <f>(AW7-AS7)/AS7</f>
        <v>#REF!</v>
      </c>
      <c r="AZ7" s="343" t="s">
        <v>1598</v>
      </c>
    </row>
    <row r="8" spans="1:52" x14ac:dyDescent="0.25">
      <c r="A8" s="106" t="s">
        <v>225</v>
      </c>
      <c r="B8" s="66" t="str">
        <f>MID(A8,14,4)</f>
        <v>5120</v>
      </c>
      <c r="C8" s="106" t="s">
        <v>1326</v>
      </c>
      <c r="D8" s="168">
        <v>1200</v>
      </c>
      <c r="E8" s="168">
        <v>1200</v>
      </c>
      <c r="F8" s="139"/>
      <c r="H8" s="168">
        <v>1200</v>
      </c>
      <c r="I8" s="168">
        <v>207.63</v>
      </c>
      <c r="J8" s="139"/>
      <c r="L8" s="168">
        <v>1200</v>
      </c>
      <c r="M8" s="168">
        <v>718.24</v>
      </c>
      <c r="N8" s="139"/>
      <c r="P8" s="168">
        <v>3300</v>
      </c>
      <c r="Q8" s="168">
        <v>1725.3</v>
      </c>
      <c r="R8" s="139"/>
      <c r="T8" s="168">
        <v>3300</v>
      </c>
      <c r="U8" s="168">
        <v>3300</v>
      </c>
      <c r="V8" s="139"/>
      <c r="W8" s="137"/>
      <c r="X8" s="168">
        <v>3300</v>
      </c>
      <c r="Y8" s="168">
        <v>3157.66</v>
      </c>
      <c r="Z8" s="139">
        <v>0</v>
      </c>
      <c r="AA8" s="137"/>
      <c r="AB8" s="168">
        <v>3330.98</v>
      </c>
      <c r="AC8" s="168">
        <v>1605.3</v>
      </c>
      <c r="AD8" s="139">
        <f>(AB8-X8)/X8</f>
        <v>9.387878787878794E-3</v>
      </c>
      <c r="AF8" s="168">
        <v>3363.96</v>
      </c>
      <c r="AG8" s="278">
        <v>3363.96</v>
      </c>
      <c r="AH8" s="168">
        <v>3363.96</v>
      </c>
      <c r="AI8" s="139">
        <f>(AG8-AB8)/AB8</f>
        <v>9.9009900990099063E-3</v>
      </c>
      <c r="AJ8" s="38"/>
      <c r="AK8" s="348">
        <v>3806.28</v>
      </c>
      <c r="AL8" s="348">
        <v>3806.28</v>
      </c>
      <c r="AM8" s="289">
        <f>(AK8-AG8)/AG8</f>
        <v>0.13148788927335645</v>
      </c>
      <c r="AO8" s="348">
        <v>4027.44</v>
      </c>
      <c r="AP8" s="291">
        <v>2554.66</v>
      </c>
      <c r="AQ8" s="289">
        <f>(AO8-AK8)/AK8</f>
        <v>5.8103975535168155E-2</v>
      </c>
      <c r="AR8" s="289"/>
      <c r="AS8" s="348">
        <v>4200</v>
      </c>
      <c r="AT8" s="348">
        <v>0</v>
      </c>
      <c r="AU8" s="289">
        <f>(AS8-AO8)/AO8</f>
        <v>4.2846075919194315E-2</v>
      </c>
      <c r="AW8" s="300" t="e">
        <f>#REF!</f>
        <v>#REF!</v>
      </c>
      <c r="AX8" s="292" t="e">
        <f t="shared" ref="AX8:AX9" si="0">AW8-AS8</f>
        <v>#REF!</v>
      </c>
      <c r="AY8" s="289" t="e">
        <f>(AW8-AS8)/AS8</f>
        <v>#REF!</v>
      </c>
      <c r="AZ8" s="451" t="s">
        <v>1660</v>
      </c>
    </row>
    <row r="9" spans="1:52" x14ac:dyDescent="0.25">
      <c r="A9" s="106" t="s">
        <v>226</v>
      </c>
      <c r="B9" s="66" t="str">
        <f>MID(A9,14,4)</f>
        <v>5142</v>
      </c>
      <c r="C9" s="106" t="s">
        <v>1088</v>
      </c>
      <c r="D9" s="168">
        <v>637</v>
      </c>
      <c r="E9" s="168">
        <v>0</v>
      </c>
      <c r="F9" s="139"/>
      <c r="H9" s="168">
        <v>676</v>
      </c>
      <c r="I9" s="168">
        <v>676</v>
      </c>
      <c r="J9" s="139"/>
      <c r="L9" s="168">
        <v>721.18</v>
      </c>
      <c r="M9" s="168">
        <v>721.18</v>
      </c>
      <c r="N9" s="139"/>
      <c r="P9" s="168">
        <v>1537.02</v>
      </c>
      <c r="Q9" s="168">
        <v>1537.02</v>
      </c>
      <c r="R9" s="139"/>
      <c r="T9" s="168">
        <v>1559.93</v>
      </c>
      <c r="U9" s="168">
        <v>1559.93</v>
      </c>
      <c r="V9" s="139"/>
      <c r="W9" s="137"/>
      <c r="X9" s="168">
        <v>1586.48</v>
      </c>
      <c r="Y9" s="168">
        <v>1586.48</v>
      </c>
      <c r="Z9" s="139">
        <v>1.7019994486932075E-2</v>
      </c>
      <c r="AA9" s="137"/>
      <c r="AB9" s="168">
        <v>1596.1</v>
      </c>
      <c r="AC9" s="168">
        <v>1596.23</v>
      </c>
      <c r="AD9" s="139">
        <f>(AB9-X9)/X9</f>
        <v>6.0637385910946818E-3</v>
      </c>
      <c r="AF9" s="168">
        <v>1612.18</v>
      </c>
      <c r="AG9" s="278">
        <v>1754.07</v>
      </c>
      <c r="AH9" s="168">
        <v>1753.66</v>
      </c>
      <c r="AI9" s="139">
        <f t="shared" ref="AI9:AI28" si="1">(AG9-AB9)/AB9</f>
        <v>9.8972495457678111E-2</v>
      </c>
      <c r="AJ9" s="38"/>
      <c r="AK9" s="348">
        <v>2774.59</v>
      </c>
      <c r="AL9" s="348">
        <v>2774.59</v>
      </c>
      <c r="AM9" s="289">
        <f>(AK9-AG9)/AG9</f>
        <v>0.58180118239294909</v>
      </c>
      <c r="AO9" s="348">
        <v>2934.97</v>
      </c>
      <c r="AP9" s="291">
        <v>2934.973</v>
      </c>
      <c r="AQ9" s="289">
        <f>(AO9-AK9)/AK9</f>
        <v>5.7803134877585392E-2</v>
      </c>
      <c r="AR9" s="289"/>
      <c r="AS9" s="348">
        <v>3083.28</v>
      </c>
      <c r="AT9" s="348">
        <v>3083.28</v>
      </c>
      <c r="AU9" s="289">
        <f>(AS9-AO9)/AO9</f>
        <v>5.0532032695393962E-2</v>
      </c>
      <c r="AW9" s="108" t="e">
        <f>#REF!</f>
        <v>#REF!</v>
      </c>
      <c r="AX9" s="292" t="e">
        <f t="shared" si="0"/>
        <v>#REF!</v>
      </c>
      <c r="AY9" s="289" t="e">
        <f>(AW9-AS9)/AS9</f>
        <v>#REF!</v>
      </c>
      <c r="AZ9" s="293" t="s">
        <v>1333</v>
      </c>
    </row>
    <row r="10" spans="1:52" s="64" customFormat="1" x14ac:dyDescent="0.25">
      <c r="A10" s="147"/>
      <c r="B10" s="147"/>
      <c r="C10" s="147" t="s">
        <v>26</v>
      </c>
      <c r="D10" s="148">
        <f>SUM(D7:D9)</f>
        <v>65554</v>
      </c>
      <c r="E10" s="148">
        <f>SUM(E7:E9)</f>
        <v>64916.98</v>
      </c>
      <c r="F10" s="149">
        <v>6.3200000000000006E-2</v>
      </c>
      <c r="G10" s="147"/>
      <c r="H10" s="148">
        <f>SUM(H7:H9)</f>
        <v>69552</v>
      </c>
      <c r="I10" s="148">
        <f>SUM(I7:I9)</f>
        <v>68559.89</v>
      </c>
      <c r="J10" s="149">
        <v>6.3200000000000006E-2</v>
      </c>
      <c r="K10" s="147"/>
      <c r="L10" s="148">
        <f>SUM(L7:L9)</f>
        <v>74039.659999999989</v>
      </c>
      <c r="M10" s="148">
        <f>SUM(M7:M9)</f>
        <v>73281.63</v>
      </c>
      <c r="N10" s="149">
        <v>6.3200000000000006E-2</v>
      </c>
      <c r="O10" s="147"/>
      <c r="P10" s="148">
        <f>SUM(P7:P9)</f>
        <v>81687.95</v>
      </c>
      <c r="Q10" s="148">
        <f>SUM(Q7:Q9)</f>
        <v>80113.25</v>
      </c>
      <c r="R10" s="149">
        <v>6.3200000000000006E-2</v>
      </c>
      <c r="S10" s="147"/>
      <c r="T10" s="148">
        <f>SUM(T7:T9)</f>
        <v>82856.39</v>
      </c>
      <c r="U10" s="148">
        <f>SUM(U7:U9)</f>
        <v>82856.429999999993</v>
      </c>
      <c r="V10" s="149">
        <v>6.3200000000000006E-2</v>
      </c>
      <c r="W10" s="147"/>
      <c r="X10" s="148">
        <f>SUM(X7:X9)</f>
        <v>84210.65</v>
      </c>
      <c r="Y10" s="148">
        <f>SUM(Y7:Y9)</f>
        <v>84371.05</v>
      </c>
      <c r="Z10" s="149">
        <f>(X10-T10)/T10</f>
        <v>1.634466575239393E-2</v>
      </c>
      <c r="AA10" s="147"/>
      <c r="AB10" s="148">
        <f>SUM(AB6:AB9)</f>
        <v>86232.27</v>
      </c>
      <c r="AC10" s="148">
        <f>SUM(AC6:AC9)</f>
        <v>84429.319999999992</v>
      </c>
      <c r="AD10" s="149">
        <f>(AB10-X10)/X10</f>
        <v>2.4006702240156205E-2</v>
      </c>
      <c r="AE10" s="147"/>
      <c r="AF10" s="148">
        <f>SUM(AF7:AF9)</f>
        <v>85585.21</v>
      </c>
      <c r="AG10" s="148">
        <f>SUM(AG6:AG9)</f>
        <v>94301.24000000002</v>
      </c>
      <c r="AH10" s="148">
        <f>SUM(AH6:AH9)</f>
        <v>94300.830000000016</v>
      </c>
      <c r="AI10" s="149">
        <f t="shared" si="1"/>
        <v>9.3572510615805612E-2</v>
      </c>
      <c r="AJ10" s="149"/>
      <c r="AK10" s="148">
        <f>SUM(AK6:AK9)</f>
        <v>100567.26</v>
      </c>
      <c r="AL10" s="148">
        <f>SUM(AL6:AL9)</f>
        <v>100212.98</v>
      </c>
      <c r="AM10" s="149">
        <f>(AK10-AG10)/AG10</f>
        <v>6.6446846298097176E-2</v>
      </c>
      <c r="AN10" s="147"/>
      <c r="AO10" s="148">
        <f>SUM(AO6:AO9)</f>
        <v>106294.61</v>
      </c>
      <c r="AP10" s="148">
        <f>SUM(AP6:AP9)</f>
        <v>105196.673</v>
      </c>
      <c r="AQ10" s="149">
        <f>(AO10-AK10)/AK10</f>
        <v>5.6950442917506214E-2</v>
      </c>
      <c r="AR10" s="149"/>
      <c r="AS10" s="148">
        <f>SUM(AS6:AS9)</f>
        <v>111559.35</v>
      </c>
      <c r="AT10" s="148">
        <f>SUM(AT6:AT9)</f>
        <v>52267.979999999996</v>
      </c>
      <c r="AU10" s="149">
        <f>(AS10-AO10)/AO10</f>
        <v>4.9529698636647759E-2</v>
      </c>
      <c r="AV10" s="147"/>
      <c r="AW10" s="148" t="e">
        <f>SUM(AW6:AW9)</f>
        <v>#REF!</v>
      </c>
      <c r="AX10" s="148" t="e">
        <f>SUM(AX6:AX9)</f>
        <v>#REF!</v>
      </c>
      <c r="AY10" s="149" t="e">
        <f>(AW10-AS10)/AS10</f>
        <v>#REF!</v>
      </c>
      <c r="AZ10" s="147"/>
    </row>
    <row r="11" spans="1:52" x14ac:dyDescent="0.25">
      <c r="D11" s="62"/>
      <c r="E11" s="62"/>
      <c r="H11" s="62"/>
      <c r="I11" s="62"/>
      <c r="L11" s="62"/>
      <c r="M11" s="62"/>
      <c r="P11" s="62"/>
      <c r="Q11" s="62"/>
      <c r="T11" s="62"/>
      <c r="U11" s="62"/>
      <c r="X11" s="62"/>
      <c r="Y11" s="62"/>
      <c r="AB11" s="62"/>
      <c r="AC11" s="62"/>
      <c r="AF11" s="62"/>
      <c r="AG11" s="62"/>
      <c r="AH11" s="62"/>
      <c r="AK11" s="62"/>
      <c r="AL11" s="62"/>
      <c r="AO11" s="62"/>
      <c r="AP11" s="62"/>
      <c r="AQ11" s="347"/>
      <c r="AS11" s="62"/>
      <c r="AT11" s="62"/>
      <c r="AX11" s="136"/>
      <c r="AY11" s="347"/>
    </row>
    <row r="12" spans="1:52" x14ac:dyDescent="0.25">
      <c r="C12" s="61" t="s">
        <v>166</v>
      </c>
      <c r="D12" s="62"/>
      <c r="E12" s="62"/>
      <c r="F12" s="139"/>
      <c r="H12" s="62"/>
      <c r="I12" s="62"/>
      <c r="J12" s="139"/>
      <c r="L12" s="62"/>
      <c r="M12" s="62"/>
      <c r="N12" s="139"/>
      <c r="P12" s="62"/>
      <c r="Q12" s="62"/>
      <c r="R12" s="139"/>
      <c r="T12" s="62"/>
      <c r="U12" s="62"/>
      <c r="V12" s="38"/>
      <c r="X12" s="62"/>
      <c r="Y12" s="62"/>
      <c r="Z12" s="38"/>
      <c r="AB12" s="62"/>
      <c r="AC12" s="62"/>
      <c r="AD12" s="38"/>
      <c r="AF12" s="62"/>
      <c r="AG12" s="62"/>
      <c r="AH12" s="62"/>
      <c r="AI12" s="139"/>
      <c r="AJ12" s="38"/>
      <c r="AK12" s="62"/>
      <c r="AL12" s="62"/>
      <c r="AM12" s="289"/>
      <c r="AO12" s="62"/>
      <c r="AP12" s="62"/>
      <c r="AQ12" s="289"/>
      <c r="AR12" s="289"/>
      <c r="AS12" s="62"/>
      <c r="AT12" s="62"/>
      <c r="AU12" s="289"/>
      <c r="AX12" s="136"/>
      <c r="AY12" s="289"/>
      <c r="AZ12" s="61"/>
    </row>
    <row r="13" spans="1:52" s="135" customFormat="1" x14ac:dyDescent="0.25">
      <c r="A13" s="135" t="s">
        <v>227</v>
      </c>
      <c r="B13" s="138" t="str">
        <f t="shared" ref="B13:B24" si="2">MID(A13,14,4)</f>
        <v>5248</v>
      </c>
      <c r="C13" s="135" t="s">
        <v>1217</v>
      </c>
      <c r="D13" s="168">
        <v>9810</v>
      </c>
      <c r="E13" s="168">
        <v>9809.99</v>
      </c>
      <c r="F13" s="139"/>
      <c r="G13" s="137"/>
      <c r="H13" s="168">
        <v>10350</v>
      </c>
      <c r="I13" s="168">
        <v>10336.9</v>
      </c>
      <c r="J13" s="139"/>
      <c r="K13" s="137"/>
      <c r="L13" s="168">
        <v>10984</v>
      </c>
      <c r="M13" s="168">
        <v>10983.4</v>
      </c>
      <c r="N13" s="139"/>
      <c r="O13" s="137"/>
      <c r="P13" s="168">
        <v>10984</v>
      </c>
      <c r="Q13" s="168">
        <v>10948</v>
      </c>
      <c r="R13" s="139"/>
      <c r="S13" s="137"/>
      <c r="T13" s="168">
        <v>14394.5</v>
      </c>
      <c r="U13" s="168">
        <v>9815.16</v>
      </c>
      <c r="V13" s="139"/>
      <c r="W13" s="137"/>
      <c r="X13" s="168">
        <v>16945.5</v>
      </c>
      <c r="Y13" s="168">
        <v>16945.5</v>
      </c>
      <c r="Z13" s="139">
        <v>0.17722046615026574</v>
      </c>
      <c r="AA13" s="137"/>
      <c r="AB13" s="168">
        <v>20574.5</v>
      </c>
      <c r="AC13" s="168">
        <v>21464.5</v>
      </c>
      <c r="AD13" s="139">
        <f t="shared" ref="AD13:AD25" si="3">(AB13-X13)/X13</f>
        <v>0.21415715086601161</v>
      </c>
      <c r="AE13" s="137"/>
      <c r="AF13" s="168">
        <v>21700</v>
      </c>
      <c r="AG13" s="168">
        <v>21700</v>
      </c>
      <c r="AH13" s="168">
        <v>19433.34</v>
      </c>
      <c r="AI13" s="139">
        <f t="shared" si="1"/>
        <v>5.4703637998493281E-2</v>
      </c>
      <c r="AJ13" s="139"/>
      <c r="AK13" s="348">
        <v>22100</v>
      </c>
      <c r="AL13" s="348">
        <v>19819.169999999998</v>
      </c>
      <c r="AM13" s="289">
        <f t="shared" ref="AM13:AM25" si="4">(AK13-AG13)/AG13</f>
        <v>1.8433179723502304E-2</v>
      </c>
      <c r="AN13" s="290"/>
      <c r="AO13" s="291">
        <v>22683</v>
      </c>
      <c r="AP13" s="291">
        <v>22502.83</v>
      </c>
      <c r="AQ13" s="289">
        <f t="shared" ref="AQ13:AQ25" si="5">(AO13-AK13)/AK13</f>
        <v>2.6380090497737558E-2</v>
      </c>
      <c r="AR13" s="289"/>
      <c r="AS13" s="348">
        <v>23227</v>
      </c>
      <c r="AT13" s="348">
        <v>11752.17</v>
      </c>
      <c r="AU13" s="289">
        <f t="shared" ref="AU13:AU25" si="6">(AS13-AO13)/AO13</f>
        <v>2.3982718335317198E-2</v>
      </c>
      <c r="AV13" s="290"/>
      <c r="AW13" s="211">
        <v>23227</v>
      </c>
      <c r="AX13" s="292">
        <f>AW13-AS13</f>
        <v>0</v>
      </c>
      <c r="AY13" s="289">
        <f t="shared" ref="AY13:AY25" si="7">(AW13-AS13)/AS13</f>
        <v>0</v>
      </c>
      <c r="AZ13" s="293" t="s">
        <v>1000</v>
      </c>
    </row>
    <row r="14" spans="1:52" s="135" customFormat="1" x14ac:dyDescent="0.25">
      <c r="A14" s="135" t="s">
        <v>228</v>
      </c>
      <c r="B14" s="288" t="str">
        <f t="shared" si="2"/>
        <v>5303</v>
      </c>
      <c r="C14" s="135" t="s">
        <v>1113</v>
      </c>
      <c r="D14" s="168">
        <v>500</v>
      </c>
      <c r="E14" s="168">
        <v>579.59</v>
      </c>
      <c r="F14" s="139"/>
      <c r="G14" s="137"/>
      <c r="H14" s="168">
        <v>500</v>
      </c>
      <c r="I14" s="168">
        <v>0</v>
      </c>
      <c r="J14" s="139"/>
      <c r="K14" s="137"/>
      <c r="L14" s="168">
        <v>600</v>
      </c>
      <c r="M14" s="168">
        <v>530</v>
      </c>
      <c r="N14" s="139"/>
      <c r="O14" s="137"/>
      <c r="P14" s="168">
        <v>600</v>
      </c>
      <c r="Q14" s="168">
        <v>539.25</v>
      </c>
      <c r="R14" s="139"/>
      <c r="S14" s="137"/>
      <c r="T14" s="168">
        <v>550</v>
      </c>
      <c r="U14" s="168">
        <v>12.17</v>
      </c>
      <c r="V14" s="139"/>
      <c r="W14" s="137"/>
      <c r="X14" s="168">
        <v>550</v>
      </c>
      <c r="Y14" s="168">
        <v>565</v>
      </c>
      <c r="Z14" s="139">
        <v>0</v>
      </c>
      <c r="AA14" s="137"/>
      <c r="AB14" s="168">
        <v>565</v>
      </c>
      <c r="AC14" s="168">
        <v>509.85</v>
      </c>
      <c r="AD14" s="139">
        <f t="shared" si="3"/>
        <v>2.7272727272727271E-2</v>
      </c>
      <c r="AE14" s="137"/>
      <c r="AF14" s="168">
        <v>715</v>
      </c>
      <c r="AG14" s="168">
        <v>715</v>
      </c>
      <c r="AH14" s="168">
        <v>434.65</v>
      </c>
      <c r="AI14" s="139">
        <f t="shared" si="1"/>
        <v>0.26548672566371684</v>
      </c>
      <c r="AJ14" s="139"/>
      <c r="AK14" s="348">
        <v>715</v>
      </c>
      <c r="AL14" s="348">
        <v>50</v>
      </c>
      <c r="AM14" s="289">
        <f t="shared" si="4"/>
        <v>0</v>
      </c>
      <c r="AN14" s="290"/>
      <c r="AO14" s="291">
        <v>715</v>
      </c>
      <c r="AP14" s="291">
        <v>778.66</v>
      </c>
      <c r="AQ14" s="289">
        <f t="shared" si="5"/>
        <v>0</v>
      </c>
      <c r="AR14" s="289"/>
      <c r="AS14" s="348">
        <v>780</v>
      </c>
      <c r="AT14" s="348">
        <v>616.51</v>
      </c>
      <c r="AU14" s="289">
        <f t="shared" si="6"/>
        <v>9.0909090909090912E-2</v>
      </c>
      <c r="AV14" s="290"/>
      <c r="AW14" s="211">
        <v>780</v>
      </c>
      <c r="AX14" s="292">
        <f t="shared" ref="AX14:AX24" si="8">AW14-AS14</f>
        <v>0</v>
      </c>
      <c r="AY14" s="289">
        <f t="shared" si="7"/>
        <v>0</v>
      </c>
      <c r="AZ14" s="208"/>
    </row>
    <row r="15" spans="1:52" s="135" customFormat="1" x14ac:dyDescent="0.25">
      <c r="A15" s="288" t="s">
        <v>1334</v>
      </c>
      <c r="B15" s="288" t="str">
        <f t="shared" si="2"/>
        <v>5306</v>
      </c>
      <c r="C15" s="135" t="s">
        <v>1203</v>
      </c>
      <c r="D15" s="168">
        <v>0</v>
      </c>
      <c r="E15" s="168">
        <v>0</v>
      </c>
      <c r="F15" s="139"/>
      <c r="G15" s="137"/>
      <c r="H15" s="168">
        <v>0</v>
      </c>
      <c r="I15" s="168">
        <v>0</v>
      </c>
      <c r="J15" s="139"/>
      <c r="K15" s="137"/>
      <c r="L15" s="168">
        <v>0</v>
      </c>
      <c r="M15" s="168">
        <v>0</v>
      </c>
      <c r="N15" s="139"/>
      <c r="O15" s="137"/>
      <c r="P15" s="168">
        <v>0</v>
      </c>
      <c r="Q15" s="168">
        <v>0</v>
      </c>
      <c r="R15" s="139"/>
      <c r="S15" s="137"/>
      <c r="T15" s="168">
        <v>0</v>
      </c>
      <c r="U15" s="168">
        <v>0</v>
      </c>
      <c r="V15" s="139"/>
      <c r="W15" s="137"/>
      <c r="X15" s="168">
        <v>0</v>
      </c>
      <c r="Y15" s="168">
        <v>42.7</v>
      </c>
      <c r="Z15" s="139" t="e">
        <v>#DIV/0!</v>
      </c>
      <c r="AA15" s="137"/>
      <c r="AB15" s="168">
        <v>45</v>
      </c>
      <c r="AC15" s="168">
        <v>0</v>
      </c>
      <c r="AD15" s="139"/>
      <c r="AE15" s="137"/>
      <c r="AF15" s="168">
        <v>45</v>
      </c>
      <c r="AG15" s="168">
        <v>45</v>
      </c>
      <c r="AH15" s="168">
        <v>0</v>
      </c>
      <c r="AI15" s="139">
        <f t="shared" si="1"/>
        <v>0</v>
      </c>
      <c r="AJ15" s="139"/>
      <c r="AK15" s="348">
        <v>45</v>
      </c>
      <c r="AL15" s="348">
        <v>0</v>
      </c>
      <c r="AM15" s="289">
        <f t="shared" si="4"/>
        <v>0</v>
      </c>
      <c r="AN15" s="290"/>
      <c r="AO15" s="291">
        <v>45</v>
      </c>
      <c r="AP15" s="291">
        <v>0</v>
      </c>
      <c r="AQ15" s="289">
        <f t="shared" si="5"/>
        <v>0</v>
      </c>
      <c r="AR15" s="289"/>
      <c r="AS15" s="348">
        <v>0</v>
      </c>
      <c r="AT15" s="348">
        <v>0</v>
      </c>
      <c r="AU15" s="289">
        <f t="shared" si="6"/>
        <v>-1</v>
      </c>
      <c r="AV15" s="290"/>
      <c r="AW15" s="211">
        <v>0</v>
      </c>
      <c r="AX15" s="292">
        <f t="shared" si="8"/>
        <v>0</v>
      </c>
      <c r="AY15" s="289" t="e">
        <f t="shared" si="7"/>
        <v>#DIV/0!</v>
      </c>
      <c r="AZ15" s="208"/>
    </row>
    <row r="16" spans="1:52" s="135" customFormat="1" x14ac:dyDescent="0.25">
      <c r="A16" s="135" t="s">
        <v>229</v>
      </c>
      <c r="B16" s="288" t="str">
        <f t="shared" si="2"/>
        <v>5313</v>
      </c>
      <c r="C16" s="135" t="s">
        <v>1331</v>
      </c>
      <c r="D16" s="168">
        <v>800</v>
      </c>
      <c r="E16" s="168">
        <v>800</v>
      </c>
      <c r="F16" s="139"/>
      <c r="G16" s="137"/>
      <c r="H16" s="168">
        <v>800</v>
      </c>
      <c r="I16" s="168">
        <v>100</v>
      </c>
      <c r="J16" s="139"/>
      <c r="K16" s="137"/>
      <c r="L16" s="168">
        <v>800</v>
      </c>
      <c r="M16" s="168">
        <v>800</v>
      </c>
      <c r="N16" s="139"/>
      <c r="O16" s="137"/>
      <c r="P16" s="168">
        <v>800</v>
      </c>
      <c r="Q16" s="168">
        <v>800</v>
      </c>
      <c r="R16" s="139"/>
      <c r="S16" s="137"/>
      <c r="T16" s="168">
        <v>800</v>
      </c>
      <c r="U16" s="168">
        <v>800</v>
      </c>
      <c r="V16" s="139"/>
      <c r="W16" s="137"/>
      <c r="X16" s="168">
        <v>1200</v>
      </c>
      <c r="Y16" s="168">
        <v>1200</v>
      </c>
      <c r="Z16" s="139">
        <v>0.5</v>
      </c>
      <c r="AA16" s="137"/>
      <c r="AB16" s="168">
        <v>1400</v>
      </c>
      <c r="AC16" s="168">
        <v>1700</v>
      </c>
      <c r="AD16" s="139">
        <f t="shared" si="3"/>
        <v>0.16666666666666666</v>
      </c>
      <c r="AE16" s="137"/>
      <c r="AF16" s="168">
        <v>1600</v>
      </c>
      <c r="AG16" s="168">
        <v>1600</v>
      </c>
      <c r="AH16" s="168">
        <v>1600</v>
      </c>
      <c r="AI16" s="139">
        <f t="shared" si="1"/>
        <v>0.14285714285714285</v>
      </c>
      <c r="AJ16" s="139"/>
      <c r="AK16" s="348">
        <v>1700</v>
      </c>
      <c r="AL16" s="348">
        <v>0</v>
      </c>
      <c r="AM16" s="289">
        <f t="shared" si="4"/>
        <v>6.25E-2</v>
      </c>
      <c r="AN16" s="290"/>
      <c r="AO16" s="291">
        <v>1700</v>
      </c>
      <c r="AP16" s="291">
        <v>1700</v>
      </c>
      <c r="AQ16" s="289">
        <f t="shared" si="5"/>
        <v>0</v>
      </c>
      <c r="AR16" s="289"/>
      <c r="AS16" s="348">
        <v>1700</v>
      </c>
      <c r="AT16" s="348">
        <v>0</v>
      </c>
      <c r="AU16" s="289">
        <f t="shared" si="6"/>
        <v>0</v>
      </c>
      <c r="AV16" s="290"/>
      <c r="AW16" s="211">
        <v>1700</v>
      </c>
      <c r="AX16" s="292">
        <f t="shared" si="8"/>
        <v>0</v>
      </c>
      <c r="AY16" s="289">
        <f t="shared" si="7"/>
        <v>0</v>
      </c>
      <c r="AZ16" s="208" t="s">
        <v>940</v>
      </c>
    </row>
    <row r="17" spans="1:52" s="135" customFormat="1" x14ac:dyDescent="0.25">
      <c r="A17" s="135" t="s">
        <v>230</v>
      </c>
      <c r="B17" s="288" t="str">
        <f t="shared" si="2"/>
        <v>5344</v>
      </c>
      <c r="C17" s="135" t="s">
        <v>1205</v>
      </c>
      <c r="D17" s="168">
        <v>400</v>
      </c>
      <c r="E17" s="168">
        <v>400</v>
      </c>
      <c r="F17" s="139"/>
      <c r="G17" s="137"/>
      <c r="H17" s="168">
        <v>400</v>
      </c>
      <c r="I17" s="168">
        <v>736.56</v>
      </c>
      <c r="J17" s="139"/>
      <c r="K17" s="137"/>
      <c r="L17" s="168">
        <v>400</v>
      </c>
      <c r="M17" s="168">
        <v>90.95</v>
      </c>
      <c r="N17" s="139"/>
      <c r="O17" s="137"/>
      <c r="P17" s="168">
        <v>400</v>
      </c>
      <c r="Q17" s="168">
        <v>122.15</v>
      </c>
      <c r="R17" s="139"/>
      <c r="S17" s="137"/>
      <c r="T17" s="168">
        <v>200</v>
      </c>
      <c r="U17" s="168">
        <v>32.22</v>
      </c>
      <c r="V17" s="139"/>
      <c r="W17" s="137"/>
      <c r="X17" s="168">
        <v>200</v>
      </c>
      <c r="Y17" s="168">
        <v>51.23</v>
      </c>
      <c r="Z17" s="139">
        <v>0</v>
      </c>
      <c r="AA17" s="137"/>
      <c r="AB17" s="168">
        <v>100</v>
      </c>
      <c r="AC17" s="168">
        <v>99.47</v>
      </c>
      <c r="AD17" s="139">
        <f t="shared" si="3"/>
        <v>-0.5</v>
      </c>
      <c r="AE17" s="137"/>
      <c r="AF17" s="168">
        <v>100</v>
      </c>
      <c r="AG17" s="168">
        <v>100</v>
      </c>
      <c r="AH17" s="168">
        <v>66.31</v>
      </c>
      <c r="AI17" s="139">
        <f t="shared" si="1"/>
        <v>0</v>
      </c>
      <c r="AJ17" s="139"/>
      <c r="AK17" s="348">
        <v>100</v>
      </c>
      <c r="AL17" s="348">
        <v>41.12</v>
      </c>
      <c r="AM17" s="289">
        <f t="shared" si="4"/>
        <v>0</v>
      </c>
      <c r="AN17" s="290"/>
      <c r="AO17" s="291">
        <v>100</v>
      </c>
      <c r="AP17" s="291">
        <v>56.1</v>
      </c>
      <c r="AQ17" s="289">
        <f t="shared" si="5"/>
        <v>0</v>
      </c>
      <c r="AR17" s="289"/>
      <c r="AS17" s="348">
        <v>50</v>
      </c>
      <c r="AT17" s="348">
        <v>20</v>
      </c>
      <c r="AU17" s="289">
        <f t="shared" si="6"/>
        <v>-0.5</v>
      </c>
      <c r="AV17" s="290"/>
      <c r="AW17" s="211">
        <v>50</v>
      </c>
      <c r="AX17" s="292">
        <f t="shared" si="8"/>
        <v>0</v>
      </c>
      <c r="AY17" s="289">
        <f t="shared" si="7"/>
        <v>0</v>
      </c>
      <c r="AZ17" s="208"/>
    </row>
    <row r="18" spans="1:52" s="135" customFormat="1" x14ac:dyDescent="0.25">
      <c r="A18" s="135" t="s">
        <v>231</v>
      </c>
      <c r="B18" s="288" t="str">
        <f t="shared" si="2"/>
        <v>5420</v>
      </c>
      <c r="C18" s="135" t="s">
        <v>1099</v>
      </c>
      <c r="D18" s="168">
        <v>500</v>
      </c>
      <c r="E18" s="168">
        <v>357.74</v>
      </c>
      <c r="F18" s="139"/>
      <c r="G18" s="137"/>
      <c r="H18" s="168">
        <v>400</v>
      </c>
      <c r="I18" s="168">
        <v>87.5</v>
      </c>
      <c r="J18" s="139"/>
      <c r="K18" s="137"/>
      <c r="L18" s="168">
        <v>0</v>
      </c>
      <c r="M18" s="168">
        <v>16.510000000000002</v>
      </c>
      <c r="N18" s="139"/>
      <c r="O18" s="137"/>
      <c r="P18" s="168">
        <v>0</v>
      </c>
      <c r="Q18" s="168">
        <v>149.94999999999999</v>
      </c>
      <c r="R18" s="139"/>
      <c r="S18" s="137"/>
      <c r="T18" s="168">
        <v>20</v>
      </c>
      <c r="U18" s="168">
        <v>249.48</v>
      </c>
      <c r="V18" s="139"/>
      <c r="W18" s="137"/>
      <c r="X18" s="168">
        <v>20</v>
      </c>
      <c r="Y18" s="168">
        <v>146.83000000000001</v>
      </c>
      <c r="Z18" s="139">
        <v>0</v>
      </c>
      <c r="AA18" s="137"/>
      <c r="AB18" s="168">
        <v>100</v>
      </c>
      <c r="AC18" s="168">
        <v>65.680000000000007</v>
      </c>
      <c r="AD18" s="139">
        <f t="shared" si="3"/>
        <v>4</v>
      </c>
      <c r="AE18" s="137"/>
      <c r="AF18" s="168">
        <v>150</v>
      </c>
      <c r="AG18" s="168">
        <v>150</v>
      </c>
      <c r="AH18" s="168">
        <v>490.54</v>
      </c>
      <c r="AI18" s="139">
        <f t="shared" si="1"/>
        <v>0.5</v>
      </c>
      <c r="AJ18" s="139"/>
      <c r="AK18" s="348">
        <v>150</v>
      </c>
      <c r="AL18" s="348">
        <v>52.57</v>
      </c>
      <c r="AM18" s="289">
        <f t="shared" si="4"/>
        <v>0</v>
      </c>
      <c r="AN18" s="290"/>
      <c r="AO18" s="291">
        <v>150</v>
      </c>
      <c r="AP18" s="291">
        <v>234.05</v>
      </c>
      <c r="AQ18" s="289">
        <f t="shared" si="5"/>
        <v>0</v>
      </c>
      <c r="AR18" s="289"/>
      <c r="AS18" s="348">
        <v>150</v>
      </c>
      <c r="AT18" s="348">
        <v>0</v>
      </c>
      <c r="AU18" s="289">
        <f t="shared" si="6"/>
        <v>0</v>
      </c>
      <c r="AV18" s="290"/>
      <c r="AW18" s="211">
        <v>150</v>
      </c>
      <c r="AX18" s="292">
        <f t="shared" si="8"/>
        <v>0</v>
      </c>
      <c r="AY18" s="289">
        <f t="shared" si="7"/>
        <v>0</v>
      </c>
      <c r="AZ18" s="208"/>
    </row>
    <row r="19" spans="1:52" s="135" customFormat="1" x14ac:dyDescent="0.25">
      <c r="A19" s="135" t="s">
        <v>232</v>
      </c>
      <c r="B19" s="288" t="str">
        <f t="shared" si="2"/>
        <v>5582</v>
      </c>
      <c r="C19" s="135" t="s">
        <v>1219</v>
      </c>
      <c r="D19" s="168">
        <v>175</v>
      </c>
      <c r="E19" s="168">
        <v>115.88</v>
      </c>
      <c r="F19" s="139"/>
      <c r="G19" s="137"/>
      <c r="H19" s="168">
        <v>100</v>
      </c>
      <c r="I19" s="168">
        <v>123.62</v>
      </c>
      <c r="J19" s="139"/>
      <c r="K19" s="137"/>
      <c r="L19" s="168">
        <v>100</v>
      </c>
      <c r="M19" s="168">
        <v>240.97</v>
      </c>
      <c r="N19" s="139"/>
      <c r="O19" s="137"/>
      <c r="P19" s="168">
        <v>180.72</v>
      </c>
      <c r="Q19" s="168">
        <v>224.92</v>
      </c>
      <c r="R19" s="139"/>
      <c r="S19" s="137"/>
      <c r="T19" s="168">
        <v>300</v>
      </c>
      <c r="U19" s="168">
        <v>0</v>
      </c>
      <c r="V19" s="139"/>
      <c r="W19" s="137"/>
      <c r="X19" s="168">
        <v>300</v>
      </c>
      <c r="Y19" s="168">
        <v>51.31</v>
      </c>
      <c r="Z19" s="139">
        <v>0</v>
      </c>
      <c r="AA19" s="137"/>
      <c r="AB19" s="168">
        <v>200</v>
      </c>
      <c r="AC19" s="168">
        <v>54.94</v>
      </c>
      <c r="AD19" s="139">
        <f t="shared" si="3"/>
        <v>-0.33333333333333331</v>
      </c>
      <c r="AE19" s="137"/>
      <c r="AF19" s="168">
        <v>100</v>
      </c>
      <c r="AG19" s="168">
        <v>100</v>
      </c>
      <c r="AH19" s="168">
        <v>36.81</v>
      </c>
      <c r="AI19" s="139">
        <f t="shared" si="1"/>
        <v>-0.5</v>
      </c>
      <c r="AJ19" s="139"/>
      <c r="AK19" s="348">
        <v>100</v>
      </c>
      <c r="AL19" s="348">
        <v>53.9</v>
      </c>
      <c r="AM19" s="289">
        <f t="shared" si="4"/>
        <v>0</v>
      </c>
      <c r="AN19" s="290"/>
      <c r="AO19" s="291">
        <v>100</v>
      </c>
      <c r="AP19" s="291">
        <v>52.57</v>
      </c>
      <c r="AQ19" s="289">
        <f t="shared" si="5"/>
        <v>0</v>
      </c>
      <c r="AR19" s="289"/>
      <c r="AS19" s="348">
        <v>75</v>
      </c>
      <c r="AT19" s="348">
        <v>0</v>
      </c>
      <c r="AU19" s="289">
        <f t="shared" si="6"/>
        <v>-0.25</v>
      </c>
      <c r="AV19" s="290"/>
      <c r="AW19" s="211">
        <v>75</v>
      </c>
      <c r="AX19" s="292">
        <f t="shared" si="8"/>
        <v>0</v>
      </c>
      <c r="AY19" s="289">
        <f t="shared" si="7"/>
        <v>0</v>
      </c>
      <c r="AZ19" s="208"/>
    </row>
    <row r="20" spans="1:52" s="135" customFormat="1" x14ac:dyDescent="0.25">
      <c r="A20" s="135" t="s">
        <v>233</v>
      </c>
      <c r="B20" s="288" t="str">
        <f t="shared" si="2"/>
        <v>5588</v>
      </c>
      <c r="C20" s="135" t="s">
        <v>1332</v>
      </c>
      <c r="D20" s="168">
        <v>10</v>
      </c>
      <c r="E20" s="168">
        <v>9.83</v>
      </c>
      <c r="F20" s="139"/>
      <c r="G20" s="137"/>
      <c r="H20" s="168">
        <v>10</v>
      </c>
      <c r="I20" s="168">
        <v>17.100000000000001</v>
      </c>
      <c r="J20" s="139"/>
      <c r="K20" s="137"/>
      <c r="L20" s="168">
        <v>10</v>
      </c>
      <c r="M20" s="168">
        <v>24.1</v>
      </c>
      <c r="N20" s="139"/>
      <c r="O20" s="137"/>
      <c r="P20" s="168">
        <v>10</v>
      </c>
      <c r="Q20" s="168">
        <v>16.87</v>
      </c>
      <c r="R20" s="139"/>
      <c r="S20" s="137"/>
      <c r="T20" s="168">
        <v>25</v>
      </c>
      <c r="U20" s="168">
        <v>15</v>
      </c>
      <c r="V20" s="139"/>
      <c r="W20" s="137"/>
      <c r="X20" s="168">
        <v>25</v>
      </c>
      <c r="Y20" s="168">
        <v>7.61</v>
      </c>
      <c r="Z20" s="139">
        <v>0</v>
      </c>
      <c r="AA20" s="137"/>
      <c r="AB20" s="168">
        <v>20</v>
      </c>
      <c r="AC20" s="168">
        <v>10</v>
      </c>
      <c r="AD20" s="139">
        <f t="shared" si="3"/>
        <v>-0.2</v>
      </c>
      <c r="AE20" s="137"/>
      <c r="AF20" s="168">
        <v>10</v>
      </c>
      <c r="AG20" s="168">
        <v>10</v>
      </c>
      <c r="AH20" s="168">
        <v>21.72</v>
      </c>
      <c r="AI20" s="139">
        <f t="shared" si="1"/>
        <v>-0.5</v>
      </c>
      <c r="AJ20" s="139"/>
      <c r="AK20" s="348">
        <v>10</v>
      </c>
      <c r="AL20" s="348">
        <v>0</v>
      </c>
      <c r="AM20" s="289">
        <f t="shared" si="4"/>
        <v>0</v>
      </c>
      <c r="AN20" s="290"/>
      <c r="AO20" s="291">
        <v>10</v>
      </c>
      <c r="AP20" s="291">
        <v>0</v>
      </c>
      <c r="AQ20" s="289">
        <f t="shared" si="5"/>
        <v>0</v>
      </c>
      <c r="AR20" s="289"/>
      <c r="AS20" s="348">
        <v>10</v>
      </c>
      <c r="AT20" s="348">
        <v>0</v>
      </c>
      <c r="AU20" s="289">
        <f t="shared" si="6"/>
        <v>0</v>
      </c>
      <c r="AV20" s="290"/>
      <c r="AW20" s="211">
        <v>10</v>
      </c>
      <c r="AX20" s="292">
        <f t="shared" si="8"/>
        <v>0</v>
      </c>
      <c r="AY20" s="289">
        <f t="shared" si="7"/>
        <v>0</v>
      </c>
      <c r="AZ20" s="208"/>
    </row>
    <row r="21" spans="1:52" s="135" customFormat="1" x14ac:dyDescent="0.25">
      <c r="A21" s="135" t="s">
        <v>234</v>
      </c>
      <c r="B21" s="288" t="str">
        <f t="shared" si="2"/>
        <v>5595</v>
      </c>
      <c r="C21" s="135" t="s">
        <v>1258</v>
      </c>
      <c r="D21" s="168">
        <v>0</v>
      </c>
      <c r="E21" s="168">
        <v>0</v>
      </c>
      <c r="F21" s="139"/>
      <c r="G21" s="137"/>
      <c r="H21" s="168">
        <v>0</v>
      </c>
      <c r="I21" s="168">
        <v>152.5</v>
      </c>
      <c r="J21" s="139"/>
      <c r="K21" s="137"/>
      <c r="L21" s="168">
        <v>465</v>
      </c>
      <c r="M21" s="168">
        <v>282.5</v>
      </c>
      <c r="N21" s="139"/>
      <c r="O21" s="137"/>
      <c r="P21" s="168">
        <v>465</v>
      </c>
      <c r="Q21" s="168">
        <v>325.83999999999997</v>
      </c>
      <c r="R21" s="139"/>
      <c r="S21" s="137"/>
      <c r="T21" s="168">
        <v>465</v>
      </c>
      <c r="U21" s="168">
        <v>193.68</v>
      </c>
      <c r="V21" s="139"/>
      <c r="W21" s="137"/>
      <c r="X21" s="168">
        <v>465</v>
      </c>
      <c r="Y21" s="168">
        <v>288.25</v>
      </c>
      <c r="Z21" s="139">
        <v>0</v>
      </c>
      <c r="AA21" s="137"/>
      <c r="AB21" s="168">
        <v>300</v>
      </c>
      <c r="AC21" s="168">
        <v>308</v>
      </c>
      <c r="AD21" s="139">
        <f t="shared" si="3"/>
        <v>-0.35483870967741937</v>
      </c>
      <c r="AE21" s="137"/>
      <c r="AF21" s="168">
        <v>300</v>
      </c>
      <c r="AG21" s="168">
        <v>300</v>
      </c>
      <c r="AH21" s="168">
        <v>311.5</v>
      </c>
      <c r="AI21" s="139">
        <f t="shared" si="1"/>
        <v>0</v>
      </c>
      <c r="AJ21" s="139"/>
      <c r="AK21" s="348">
        <v>300</v>
      </c>
      <c r="AL21" s="348">
        <v>404.25</v>
      </c>
      <c r="AM21" s="289">
        <f t="shared" si="4"/>
        <v>0</v>
      </c>
      <c r="AN21" s="290"/>
      <c r="AO21" s="291">
        <v>300</v>
      </c>
      <c r="AP21" s="291">
        <v>425.5</v>
      </c>
      <c r="AQ21" s="289">
        <f t="shared" si="5"/>
        <v>0</v>
      </c>
      <c r="AR21" s="289"/>
      <c r="AS21" s="348">
        <v>425</v>
      </c>
      <c r="AT21" s="348">
        <v>55</v>
      </c>
      <c r="AU21" s="289">
        <f t="shared" si="6"/>
        <v>0.41666666666666669</v>
      </c>
      <c r="AV21" s="290"/>
      <c r="AW21" s="211">
        <v>425</v>
      </c>
      <c r="AX21" s="292">
        <f t="shared" si="8"/>
        <v>0</v>
      </c>
      <c r="AY21" s="289">
        <f t="shared" si="7"/>
        <v>0</v>
      </c>
      <c r="AZ21" s="208"/>
    </row>
    <row r="22" spans="1:52" s="135" customFormat="1" x14ac:dyDescent="0.25">
      <c r="A22" s="135" t="s">
        <v>235</v>
      </c>
      <c r="B22" s="288" t="str">
        <f t="shared" si="2"/>
        <v>5710</v>
      </c>
      <c r="C22" s="135" t="s">
        <v>1209</v>
      </c>
      <c r="D22" s="168">
        <v>700</v>
      </c>
      <c r="E22" s="168">
        <v>725.02</v>
      </c>
      <c r="F22" s="139"/>
      <c r="G22" s="137"/>
      <c r="H22" s="168">
        <v>700</v>
      </c>
      <c r="I22" s="168">
        <v>0</v>
      </c>
      <c r="J22" s="139"/>
      <c r="K22" s="137"/>
      <c r="L22" s="168">
        <v>700</v>
      </c>
      <c r="M22" s="168">
        <v>879.2</v>
      </c>
      <c r="N22" s="139"/>
      <c r="O22" s="137"/>
      <c r="P22" s="168">
        <v>880</v>
      </c>
      <c r="Q22" s="168">
        <v>1251.07</v>
      </c>
      <c r="R22" s="139"/>
      <c r="S22" s="137"/>
      <c r="T22" s="168">
        <v>1152</v>
      </c>
      <c r="U22" s="168">
        <v>0</v>
      </c>
      <c r="V22" s="139"/>
      <c r="W22" s="137"/>
      <c r="X22" s="168">
        <v>1152</v>
      </c>
      <c r="Y22" s="168">
        <v>1075.03</v>
      </c>
      <c r="Z22" s="139">
        <v>0</v>
      </c>
      <c r="AA22" s="137"/>
      <c r="AB22" s="168">
        <v>1152</v>
      </c>
      <c r="AC22" s="168">
        <v>1241.8900000000001</v>
      </c>
      <c r="AD22" s="139">
        <f t="shared" si="3"/>
        <v>0</v>
      </c>
      <c r="AE22" s="137"/>
      <c r="AF22" s="168">
        <v>1300</v>
      </c>
      <c r="AG22" s="168">
        <v>1300</v>
      </c>
      <c r="AH22" s="168">
        <v>1187.22</v>
      </c>
      <c r="AI22" s="139">
        <f t="shared" si="1"/>
        <v>0.12847222222222221</v>
      </c>
      <c r="AJ22" s="139"/>
      <c r="AK22" s="348">
        <v>1400</v>
      </c>
      <c r="AL22" s="348">
        <v>0</v>
      </c>
      <c r="AM22" s="289">
        <f t="shared" si="4"/>
        <v>7.6923076923076927E-2</v>
      </c>
      <c r="AN22" s="290"/>
      <c r="AO22" s="291">
        <v>1400</v>
      </c>
      <c r="AP22" s="291">
        <v>1170.0999999999999</v>
      </c>
      <c r="AQ22" s="289">
        <f t="shared" si="5"/>
        <v>0</v>
      </c>
      <c r="AR22" s="289"/>
      <c r="AS22" s="348">
        <v>1300</v>
      </c>
      <c r="AT22" s="348">
        <v>0</v>
      </c>
      <c r="AU22" s="289">
        <f t="shared" si="6"/>
        <v>-7.1428571428571425E-2</v>
      </c>
      <c r="AV22" s="290"/>
      <c r="AW22" s="211">
        <v>1300</v>
      </c>
      <c r="AX22" s="292">
        <f t="shared" si="8"/>
        <v>0</v>
      </c>
      <c r="AY22" s="289">
        <f t="shared" si="7"/>
        <v>0</v>
      </c>
      <c r="AZ22" s="208"/>
    </row>
    <row r="23" spans="1:52" s="135" customFormat="1" x14ac:dyDescent="0.25">
      <c r="A23" s="135" t="s">
        <v>236</v>
      </c>
      <c r="B23" s="288" t="str">
        <f t="shared" si="2"/>
        <v>5711</v>
      </c>
      <c r="C23" s="135" t="s">
        <v>1210</v>
      </c>
      <c r="D23" s="168">
        <v>350</v>
      </c>
      <c r="E23" s="168">
        <v>301</v>
      </c>
      <c r="F23" s="139"/>
      <c r="G23" s="137"/>
      <c r="H23" s="168">
        <v>350</v>
      </c>
      <c r="I23" s="168">
        <v>228.1</v>
      </c>
      <c r="J23" s="139"/>
      <c r="K23" s="137"/>
      <c r="L23" s="168">
        <v>350</v>
      </c>
      <c r="M23" s="168">
        <v>369.62</v>
      </c>
      <c r="N23" s="139"/>
      <c r="O23" s="137"/>
      <c r="P23" s="168">
        <v>450</v>
      </c>
      <c r="Q23" s="168">
        <v>287.27999999999997</v>
      </c>
      <c r="R23" s="139"/>
      <c r="S23" s="137"/>
      <c r="T23" s="168">
        <v>450</v>
      </c>
      <c r="U23" s="168">
        <v>450</v>
      </c>
      <c r="V23" s="139"/>
      <c r="W23" s="137"/>
      <c r="X23" s="168">
        <v>450</v>
      </c>
      <c r="Y23" s="168">
        <v>551.77</v>
      </c>
      <c r="Z23" s="139">
        <v>0</v>
      </c>
      <c r="AA23" s="137"/>
      <c r="AB23" s="168">
        <v>450</v>
      </c>
      <c r="AC23" s="168">
        <v>450</v>
      </c>
      <c r="AD23" s="139">
        <f t="shared" si="3"/>
        <v>0</v>
      </c>
      <c r="AE23" s="137"/>
      <c r="AF23" s="168">
        <v>500</v>
      </c>
      <c r="AG23" s="168">
        <v>500</v>
      </c>
      <c r="AH23" s="168">
        <v>489.96</v>
      </c>
      <c r="AI23" s="139">
        <f t="shared" si="1"/>
        <v>0.1111111111111111</v>
      </c>
      <c r="AJ23" s="139"/>
      <c r="AK23" s="348">
        <v>500</v>
      </c>
      <c r="AL23" s="348">
        <v>578.07000000000005</v>
      </c>
      <c r="AM23" s="289">
        <f t="shared" si="4"/>
        <v>0</v>
      </c>
      <c r="AN23" s="290"/>
      <c r="AO23" s="291">
        <v>500</v>
      </c>
      <c r="AP23" s="291">
        <v>650.47</v>
      </c>
      <c r="AQ23" s="289">
        <f t="shared" si="5"/>
        <v>0</v>
      </c>
      <c r="AR23" s="289"/>
      <c r="AS23" s="348">
        <v>550</v>
      </c>
      <c r="AT23" s="348">
        <v>240.93</v>
      </c>
      <c r="AU23" s="289">
        <f t="shared" si="6"/>
        <v>0.1</v>
      </c>
      <c r="AV23" s="290"/>
      <c r="AW23" s="211">
        <v>550</v>
      </c>
      <c r="AX23" s="292">
        <f t="shared" si="8"/>
        <v>0</v>
      </c>
      <c r="AY23" s="289">
        <f t="shared" si="7"/>
        <v>0</v>
      </c>
      <c r="AZ23" s="208"/>
    </row>
    <row r="24" spans="1:52" s="135" customFormat="1" x14ac:dyDescent="0.25">
      <c r="A24" s="135" t="s">
        <v>237</v>
      </c>
      <c r="B24" s="288" t="str">
        <f t="shared" si="2"/>
        <v>5730</v>
      </c>
      <c r="C24" s="135" t="s">
        <v>1199</v>
      </c>
      <c r="D24" s="168">
        <v>200</v>
      </c>
      <c r="E24" s="168">
        <v>155</v>
      </c>
      <c r="F24" s="139"/>
      <c r="G24" s="137"/>
      <c r="H24" s="168">
        <v>135</v>
      </c>
      <c r="I24" s="168">
        <v>115</v>
      </c>
      <c r="J24" s="139"/>
      <c r="K24" s="137"/>
      <c r="L24" s="168">
        <v>95</v>
      </c>
      <c r="M24" s="168">
        <v>115</v>
      </c>
      <c r="N24" s="139"/>
      <c r="O24" s="137"/>
      <c r="P24" s="168">
        <v>95</v>
      </c>
      <c r="Q24" s="168">
        <v>220</v>
      </c>
      <c r="R24" s="139"/>
      <c r="S24" s="137"/>
      <c r="T24" s="168">
        <v>200</v>
      </c>
      <c r="U24" s="168">
        <v>200</v>
      </c>
      <c r="V24" s="139"/>
      <c r="W24" s="137"/>
      <c r="X24" s="168">
        <v>200</v>
      </c>
      <c r="Y24" s="168">
        <v>200</v>
      </c>
      <c r="Z24" s="139">
        <v>0</v>
      </c>
      <c r="AA24" s="137"/>
      <c r="AB24" s="168">
        <v>200</v>
      </c>
      <c r="AC24" s="168">
        <v>200</v>
      </c>
      <c r="AD24" s="139">
        <f t="shared" si="3"/>
        <v>0</v>
      </c>
      <c r="AE24" s="137"/>
      <c r="AF24" s="168">
        <v>200</v>
      </c>
      <c r="AG24" s="168">
        <v>200</v>
      </c>
      <c r="AH24" s="168">
        <v>200</v>
      </c>
      <c r="AI24" s="139">
        <f t="shared" si="1"/>
        <v>0</v>
      </c>
      <c r="AJ24" s="139"/>
      <c r="AK24" s="348">
        <v>200</v>
      </c>
      <c r="AL24" s="348">
        <v>200</v>
      </c>
      <c r="AM24" s="289">
        <f t="shared" si="4"/>
        <v>0</v>
      </c>
      <c r="AN24" s="290"/>
      <c r="AO24" s="291">
        <v>200</v>
      </c>
      <c r="AP24" s="291">
        <v>200</v>
      </c>
      <c r="AQ24" s="289">
        <f>(AO24-AK24)/AK24</f>
        <v>0</v>
      </c>
      <c r="AR24" s="289"/>
      <c r="AS24" s="348">
        <v>200</v>
      </c>
      <c r="AT24" s="348">
        <v>200</v>
      </c>
      <c r="AU24" s="289">
        <f>(AS24-AO24)/AO24</f>
        <v>0</v>
      </c>
      <c r="AV24" s="290"/>
      <c r="AW24" s="211">
        <v>200</v>
      </c>
      <c r="AX24" s="292">
        <f t="shared" si="8"/>
        <v>0</v>
      </c>
      <c r="AY24" s="289">
        <f>(AW24-AS24)/AS24</f>
        <v>0</v>
      </c>
      <c r="AZ24" s="208"/>
    </row>
    <row r="25" spans="1:52" hidden="1" x14ac:dyDescent="0.25">
      <c r="A25" s="66" t="s">
        <v>238</v>
      </c>
      <c r="B25" s="66">
        <v>5870</v>
      </c>
      <c r="C25" s="106" t="s">
        <v>1277</v>
      </c>
      <c r="D25" s="168">
        <v>0</v>
      </c>
      <c r="E25" s="168">
        <v>0</v>
      </c>
      <c r="F25" s="139"/>
      <c r="H25" s="168">
        <v>0</v>
      </c>
      <c r="I25" s="168">
        <v>0</v>
      </c>
      <c r="J25" s="139"/>
      <c r="L25" s="168">
        <v>0</v>
      </c>
      <c r="M25" s="168">
        <v>0</v>
      </c>
      <c r="N25" s="139"/>
      <c r="P25" s="168">
        <v>0</v>
      </c>
      <c r="Q25" s="168">
        <v>0</v>
      </c>
      <c r="R25" s="139"/>
      <c r="T25" s="168">
        <v>0</v>
      </c>
      <c r="U25" s="168">
        <v>0</v>
      </c>
      <c r="V25" s="139"/>
      <c r="W25" s="137"/>
      <c r="X25" s="168">
        <v>0</v>
      </c>
      <c r="Y25" s="168">
        <v>0</v>
      </c>
      <c r="Z25" s="139" t="e">
        <v>#DIV/0!</v>
      </c>
      <c r="AA25" s="137"/>
      <c r="AB25" s="168">
        <v>0</v>
      </c>
      <c r="AC25" s="168">
        <v>0</v>
      </c>
      <c r="AD25" s="139" t="e">
        <f t="shared" si="3"/>
        <v>#DIV/0!</v>
      </c>
      <c r="AF25" s="168">
        <v>0</v>
      </c>
      <c r="AG25" s="168">
        <v>0</v>
      </c>
      <c r="AH25" s="168"/>
      <c r="AI25" s="139" t="e">
        <f t="shared" si="1"/>
        <v>#DIV/0!</v>
      </c>
      <c r="AJ25" s="38"/>
      <c r="AK25" s="348">
        <v>0</v>
      </c>
      <c r="AL25" s="348">
        <v>0</v>
      </c>
      <c r="AM25" s="289" t="e">
        <f t="shared" si="4"/>
        <v>#DIV/0!</v>
      </c>
      <c r="AO25" s="291">
        <v>0</v>
      </c>
      <c r="AP25" s="291">
        <v>0</v>
      </c>
      <c r="AQ25" s="289" t="e">
        <f t="shared" si="5"/>
        <v>#DIV/0!</v>
      </c>
      <c r="AR25" s="289"/>
      <c r="AS25" s="348">
        <v>0</v>
      </c>
      <c r="AT25" s="348">
        <v>0</v>
      </c>
      <c r="AU25" s="289" t="e">
        <f t="shared" si="6"/>
        <v>#DIV/0!</v>
      </c>
      <c r="AW25" s="109">
        <v>0</v>
      </c>
      <c r="AX25" s="136">
        <f>AW25-AG25</f>
        <v>0</v>
      </c>
      <c r="AY25" s="289" t="e">
        <f t="shared" si="7"/>
        <v>#DIV/0!</v>
      </c>
      <c r="AZ25" s="111"/>
    </row>
    <row r="26" spans="1:52" s="64" customFormat="1" x14ac:dyDescent="0.25">
      <c r="A26" s="142"/>
      <c r="B26" s="142"/>
      <c r="C26" s="142" t="s">
        <v>168</v>
      </c>
      <c r="D26" s="143">
        <f>SUM(D13:D25)</f>
        <v>13445</v>
      </c>
      <c r="E26" s="143">
        <f>SUM(E13:E25)</f>
        <v>13254.05</v>
      </c>
      <c r="F26" s="144">
        <v>4.6199999999999998E-2</v>
      </c>
      <c r="G26" s="142"/>
      <c r="H26" s="143">
        <f>SUM(H13:H25)</f>
        <v>13745</v>
      </c>
      <c r="I26" s="143">
        <f>SUM(I13:I25)</f>
        <v>11897.28</v>
      </c>
      <c r="J26" s="144">
        <v>4.6199999999999998E-2</v>
      </c>
      <c r="K26" s="142"/>
      <c r="L26" s="143">
        <f>SUM(L13:L25)</f>
        <v>14504</v>
      </c>
      <c r="M26" s="143">
        <f>SUM(M13:M25)</f>
        <v>14332.250000000002</v>
      </c>
      <c r="N26" s="144">
        <v>4.6199999999999998E-2</v>
      </c>
      <c r="O26" s="142"/>
      <c r="P26" s="143">
        <f>SUM(P13:P25)</f>
        <v>14864.72</v>
      </c>
      <c r="Q26" s="143">
        <f>SUM(Q13:Q25)</f>
        <v>14885.330000000002</v>
      </c>
      <c r="R26" s="144">
        <v>4.6199999999999998E-2</v>
      </c>
      <c r="S26" s="142"/>
      <c r="T26" s="143">
        <f>SUM(T13:T25)</f>
        <v>18556.5</v>
      </c>
      <c r="U26" s="143">
        <f>SUM(U13:U25)</f>
        <v>11767.71</v>
      </c>
      <c r="V26" s="144">
        <v>4.6199999999999998E-2</v>
      </c>
      <c r="W26" s="142"/>
      <c r="X26" s="143">
        <f>SUM(X13:X25)</f>
        <v>21507.5</v>
      </c>
      <c r="Y26" s="143">
        <f>SUM(Y13:Y25)</f>
        <v>21125.230000000003</v>
      </c>
      <c r="Z26" s="145">
        <f>(X26-T26)/T26</f>
        <v>0.15902783391264516</v>
      </c>
      <c r="AA26" s="142"/>
      <c r="AB26" s="143">
        <f>SUM(AB13:AB25)</f>
        <v>25106.5</v>
      </c>
      <c r="AC26" s="143">
        <f>SUM(AC13:AC25)</f>
        <v>26104.329999999998</v>
      </c>
      <c r="AD26" s="144">
        <f>(AB26-X26)/X26</f>
        <v>0.16733697547367196</v>
      </c>
      <c r="AE26" s="142"/>
      <c r="AF26" s="143">
        <f>SUM(AF13:AF25)</f>
        <v>26720</v>
      </c>
      <c r="AG26" s="143">
        <f>SUM(AG13:AG25)</f>
        <v>26720</v>
      </c>
      <c r="AH26" s="143">
        <f>SUM(AH13:AH25)</f>
        <v>24272.050000000007</v>
      </c>
      <c r="AI26" s="144">
        <f t="shared" si="1"/>
        <v>6.4266225877760735E-2</v>
      </c>
      <c r="AJ26" s="144"/>
      <c r="AK26" s="294">
        <f>SUM(AK13:AK25)</f>
        <v>27320</v>
      </c>
      <c r="AL26" s="294">
        <f>SUM(AL13:AL25)</f>
        <v>21199.079999999998</v>
      </c>
      <c r="AM26" s="144">
        <f>(AK26-AG26)/AG26</f>
        <v>2.2455089820359281E-2</v>
      </c>
      <c r="AN26" s="142"/>
      <c r="AO26" s="294">
        <f>SUM(AO13:AO25)</f>
        <v>27903</v>
      </c>
      <c r="AP26" s="294">
        <f>SUM(AP13:AP25)</f>
        <v>27770.28</v>
      </c>
      <c r="AQ26" s="144">
        <f>(AO26-AK26)/AK26</f>
        <v>2.1339677891654467E-2</v>
      </c>
      <c r="AR26" s="144"/>
      <c r="AS26" s="294">
        <f>SUM(AS13:AS25)</f>
        <v>28467</v>
      </c>
      <c r="AT26" s="294">
        <f>SUM(AT13:AT25)</f>
        <v>12884.61</v>
      </c>
      <c r="AU26" s="144">
        <f>(AS26-AO26)/AO26</f>
        <v>2.0212880335447801E-2</v>
      </c>
      <c r="AV26" s="142"/>
      <c r="AW26" s="143">
        <f>SUM(AW13:AW25)</f>
        <v>28467</v>
      </c>
      <c r="AX26" s="294">
        <f>SUM(AX13:AX25)</f>
        <v>0</v>
      </c>
      <c r="AY26" s="144">
        <f>(AW26-AS26)/AS26</f>
        <v>0</v>
      </c>
      <c r="AZ26" s="142"/>
    </row>
    <row r="27" spans="1:52" s="135" customFormat="1" x14ac:dyDescent="0.25">
      <c r="D27" s="62"/>
      <c r="E27" s="62"/>
      <c r="F27" s="139"/>
      <c r="G27" s="137"/>
      <c r="H27" s="62"/>
      <c r="I27" s="62"/>
      <c r="J27" s="139"/>
      <c r="K27" s="137"/>
      <c r="L27" s="62"/>
      <c r="M27" s="62"/>
      <c r="N27" s="139"/>
      <c r="O27" s="137"/>
      <c r="P27" s="62"/>
      <c r="Q27" s="62"/>
      <c r="R27" s="139"/>
      <c r="S27" s="137"/>
      <c r="T27" s="62"/>
      <c r="U27" s="62"/>
      <c r="V27" s="139"/>
      <c r="W27" s="137"/>
      <c r="X27" s="62"/>
      <c r="Y27" s="62"/>
      <c r="Z27" s="139"/>
      <c r="AA27" s="137"/>
      <c r="AB27" s="62"/>
      <c r="AC27" s="62"/>
      <c r="AD27" s="139"/>
      <c r="AE27" s="137"/>
      <c r="AF27" s="62"/>
      <c r="AG27" s="62"/>
      <c r="AH27" s="62"/>
      <c r="AI27" s="139"/>
      <c r="AJ27" s="139"/>
      <c r="AK27" s="62"/>
      <c r="AL27" s="62"/>
      <c r="AM27" s="289"/>
      <c r="AN27" s="290"/>
      <c r="AO27" s="62"/>
      <c r="AP27" s="62"/>
      <c r="AQ27" s="289"/>
      <c r="AR27" s="289"/>
      <c r="AS27" s="62"/>
      <c r="AT27" s="62"/>
      <c r="AU27" s="289"/>
      <c r="AV27" s="290"/>
      <c r="AW27" s="62"/>
      <c r="AX27" s="62"/>
      <c r="AY27" s="289"/>
    </row>
    <row r="28" spans="1:52" s="64" customFormat="1" ht="12.75" x14ac:dyDescent="0.2">
      <c r="A28" s="151"/>
      <c r="B28" s="151"/>
      <c r="C28" s="156" t="s">
        <v>169</v>
      </c>
      <c r="D28" s="153">
        <f>D10+D26</f>
        <v>78999</v>
      </c>
      <c r="E28" s="153">
        <f>E10+E26</f>
        <v>78171.03</v>
      </c>
      <c r="F28" s="154">
        <v>6.0299999999999999E-2</v>
      </c>
      <c r="G28" s="151"/>
      <c r="H28" s="153">
        <f>H10+H26</f>
        <v>83297</v>
      </c>
      <c r="I28" s="153">
        <f>I10+I26</f>
        <v>80457.17</v>
      </c>
      <c r="J28" s="154">
        <v>6.0299999999999999E-2</v>
      </c>
      <c r="K28" s="151"/>
      <c r="L28" s="153">
        <f>L10+L26</f>
        <v>88543.659999999989</v>
      </c>
      <c r="M28" s="153">
        <f>M10+M26</f>
        <v>87613.88</v>
      </c>
      <c r="N28" s="154">
        <v>6.0299999999999999E-2</v>
      </c>
      <c r="O28" s="151"/>
      <c r="P28" s="153">
        <f>P10+P26</f>
        <v>96552.67</v>
      </c>
      <c r="Q28" s="153">
        <f>Q10+Q26</f>
        <v>94998.58</v>
      </c>
      <c r="R28" s="154">
        <v>6.0299999999999999E-2</v>
      </c>
      <c r="S28" s="151"/>
      <c r="T28" s="153">
        <f>T10+T26</f>
        <v>101412.89</v>
      </c>
      <c r="U28" s="153">
        <f>U10+U26</f>
        <v>94624.139999999985</v>
      </c>
      <c r="V28" s="154">
        <v>6.0299999999999999E-2</v>
      </c>
      <c r="W28" s="151"/>
      <c r="X28" s="153">
        <f>X10+X26</f>
        <v>105718.15</v>
      </c>
      <c r="Y28" s="153">
        <f>Y10+Y26</f>
        <v>105496.28</v>
      </c>
      <c r="Z28" s="154">
        <f>(X28-T28)/T28</f>
        <v>4.2452788792430578E-2</v>
      </c>
      <c r="AA28" s="151"/>
      <c r="AB28" s="153">
        <f>AB10+AB26</f>
        <v>111338.77</v>
      </c>
      <c r="AC28" s="153">
        <f>AC10+AC26</f>
        <v>110533.65</v>
      </c>
      <c r="AD28" s="154">
        <f>(AB28-X28)/X28</f>
        <v>5.3166083591133693E-2</v>
      </c>
      <c r="AE28" s="151"/>
      <c r="AF28" s="153">
        <f>AF10+AF26</f>
        <v>112305.21</v>
      </c>
      <c r="AG28" s="280">
        <f>AG10+AG26</f>
        <v>121021.24000000002</v>
      </c>
      <c r="AH28" s="153">
        <f>AH10+AH26</f>
        <v>118572.88000000002</v>
      </c>
      <c r="AI28" s="154">
        <f t="shared" si="1"/>
        <v>8.6964046755681021E-2</v>
      </c>
      <c r="AJ28" s="154"/>
      <c r="AK28" s="295">
        <f>AK10+AK26</f>
        <v>127887.26</v>
      </c>
      <c r="AL28" s="295">
        <f>AL10+AL26</f>
        <v>121412.06</v>
      </c>
      <c r="AM28" s="154">
        <f>(AK28-AG28)/AG28</f>
        <v>5.6734008013799672E-2</v>
      </c>
      <c r="AN28" s="151"/>
      <c r="AO28" s="295">
        <f>AO10+AO26</f>
        <v>134197.60999999999</v>
      </c>
      <c r="AP28" s="295">
        <f>AP10+AP26</f>
        <v>132966.95299999998</v>
      </c>
      <c r="AQ28" s="154">
        <f>(AO28-AK28)/AK28</f>
        <v>4.9343069825719871E-2</v>
      </c>
      <c r="AR28" s="154"/>
      <c r="AS28" s="295">
        <f>AS10+AS26</f>
        <v>140026.35</v>
      </c>
      <c r="AT28" s="295">
        <f>AT10+AT26</f>
        <v>65152.59</v>
      </c>
      <c r="AU28" s="154">
        <f>(AS28-AO28)/AO28</f>
        <v>4.3434007505797012E-2</v>
      </c>
      <c r="AV28" s="151"/>
      <c r="AW28" s="153" t="e">
        <f>AW10+AW26</f>
        <v>#REF!</v>
      </c>
      <c r="AX28" s="295" t="e">
        <f>AX10+AX26</f>
        <v>#REF!</v>
      </c>
      <c r="AY28" s="154" t="e">
        <f>(AW28-AS28)/AS28</f>
        <v>#REF!</v>
      </c>
      <c r="AZ28" s="156"/>
    </row>
    <row r="29" spans="1:52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6"/>
      <c r="AS29" s="296"/>
    </row>
    <row r="30" spans="1:52" s="61" customFormat="1" ht="14.25" thickBot="1" x14ac:dyDescent="0.3">
      <c r="C30" s="61" t="s">
        <v>170</v>
      </c>
      <c r="D30" s="69"/>
      <c r="E30" s="68">
        <f>D28-E28</f>
        <v>827.97000000000116</v>
      </c>
      <c r="F30" s="139"/>
      <c r="G30" s="65"/>
      <c r="H30" s="69"/>
      <c r="I30" s="68">
        <f>H28-I28</f>
        <v>2839.8300000000017</v>
      </c>
      <c r="J30" s="139"/>
      <c r="K30" s="65"/>
      <c r="L30" s="69"/>
      <c r="M30" s="68">
        <f>L28-M28</f>
        <v>929.77999999998428</v>
      </c>
      <c r="N30" s="139"/>
      <c r="O30" s="65"/>
      <c r="P30" s="69"/>
      <c r="Q30" s="68">
        <f>P28-Q28</f>
        <v>1554.0899999999965</v>
      </c>
      <c r="R30" s="139"/>
      <c r="S30" s="65"/>
      <c r="T30" s="69"/>
      <c r="U30" s="68">
        <f>T28-U28</f>
        <v>6788.7500000000146</v>
      </c>
      <c r="V30" s="38"/>
      <c r="W30" s="65"/>
      <c r="X30" s="69"/>
      <c r="Y30" s="68">
        <f>X28-Y28</f>
        <v>221.86999999999534</v>
      </c>
      <c r="AA30" s="65"/>
      <c r="AB30" s="69"/>
      <c r="AC30" s="68">
        <f>AB28-AC28</f>
        <v>805.1200000000099</v>
      </c>
      <c r="AE30" s="65"/>
      <c r="AF30" s="69"/>
      <c r="AG30" s="69"/>
      <c r="AH30" s="68">
        <f>AG28-AH28</f>
        <v>2448.3600000000006</v>
      </c>
      <c r="AK30" s="69"/>
      <c r="AL30" s="68">
        <f>AK28-AL28</f>
        <v>6475.1999999999971</v>
      </c>
      <c r="AN30" s="65"/>
      <c r="AO30" s="69"/>
      <c r="AP30" s="68">
        <f>AO28-AP28</f>
        <v>1230.6570000000065</v>
      </c>
      <c r="AS30" s="69"/>
      <c r="AT30" s="68">
        <f>AS28-AT28</f>
        <v>74873.760000000009</v>
      </c>
      <c r="AV30" s="65"/>
      <c r="AW30" s="163" t="s">
        <v>947</v>
      </c>
      <c r="AX30" s="164"/>
      <c r="AY30" s="165"/>
    </row>
    <row r="31" spans="1:52" ht="14.25" thickTop="1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  <c r="AW31" s="166" t="s">
        <v>202</v>
      </c>
      <c r="AX31" s="2"/>
      <c r="AY31" s="215" t="e">
        <f>AW10*0.0145</f>
        <v>#REF!</v>
      </c>
    </row>
    <row r="32" spans="1:52" x14ac:dyDescent="0.25">
      <c r="A32" s="290"/>
      <c r="B32" s="290"/>
      <c r="C32" s="304"/>
      <c r="D32" s="290"/>
      <c r="E32" s="290"/>
      <c r="F32" s="1"/>
      <c r="G32" s="290"/>
      <c r="H32" s="290"/>
      <c r="I32" s="290"/>
      <c r="J32" s="1"/>
      <c r="K32" s="290"/>
      <c r="L32" s="290"/>
      <c r="M32" s="290"/>
      <c r="N32" s="1"/>
      <c r="O32" s="290"/>
      <c r="P32" s="290"/>
      <c r="Q32" s="290"/>
      <c r="R32" s="1"/>
      <c r="S32" s="290"/>
      <c r="T32" s="290"/>
      <c r="U32" s="290"/>
      <c r="V32" s="1"/>
      <c r="W32" s="290"/>
      <c r="X32" s="290"/>
      <c r="Y32" s="290"/>
      <c r="Z32" s="290"/>
      <c r="AA32" s="290"/>
      <c r="AB32" s="290"/>
      <c r="AC32" s="290"/>
      <c r="AD32" s="290"/>
      <c r="AE32" s="290"/>
      <c r="AF32" s="290"/>
      <c r="AG32" s="290"/>
      <c r="AH32" s="290"/>
      <c r="AI32" s="290"/>
      <c r="AJ32" s="290"/>
      <c r="AK32" s="290"/>
      <c r="AL32" s="290"/>
      <c r="AM32" s="290"/>
      <c r="AO32" s="290"/>
      <c r="AP32" s="290"/>
      <c r="AQ32" s="290"/>
      <c r="AR32" s="290"/>
      <c r="AS32" s="290"/>
      <c r="AT32" s="290"/>
      <c r="AU32" s="290"/>
      <c r="AW32" s="134" t="s">
        <v>203</v>
      </c>
      <c r="AX32" s="2"/>
      <c r="AY32" s="215" t="e">
        <f>AW10*0.0009</f>
        <v>#REF!</v>
      </c>
      <c r="AZ32" s="135"/>
    </row>
    <row r="33" spans="1:49" x14ac:dyDescent="0.25">
      <c r="A33" s="106" t="s">
        <v>1825</v>
      </c>
      <c r="D33" s="67"/>
      <c r="H33" s="67"/>
      <c r="L33" s="67"/>
      <c r="P33" s="67"/>
      <c r="T33" s="67"/>
      <c r="X33" s="67"/>
      <c r="AB33" s="67"/>
      <c r="AF33" s="67"/>
      <c r="AG33" s="67"/>
      <c r="AK33" s="296"/>
      <c r="AO33" s="296"/>
      <c r="AS33" s="296"/>
      <c r="AW33" s="60">
        <v>40000</v>
      </c>
    </row>
    <row r="34" spans="1:49" x14ac:dyDescent="0.25">
      <c r="D34" s="67"/>
      <c r="H34" s="67"/>
      <c r="L34" s="67"/>
      <c r="P34" s="67"/>
      <c r="T34" s="67"/>
      <c r="X34" s="67"/>
      <c r="AB34" s="67"/>
      <c r="AF34" s="67"/>
      <c r="AG34" s="67"/>
      <c r="AK34" s="296"/>
      <c r="AO34" s="296"/>
      <c r="AS34" s="296"/>
    </row>
    <row r="35" spans="1:49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  <c r="AO35" s="296"/>
      <c r="AS35" s="296"/>
    </row>
    <row r="36" spans="1:49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</row>
    <row r="37" spans="1:49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</row>
    <row r="38" spans="1:49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1:49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1:49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1:49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1:49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1:49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1:49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1:49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1:49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1:49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1:49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296" t="s">
        <v>1128</v>
      </c>
      <c r="E112" s="135">
        <v>30.35</v>
      </c>
      <c r="F112" s="135">
        <v>25</v>
      </c>
      <c r="G112" s="290"/>
      <c r="H112" s="296"/>
      <c r="I112" s="287"/>
      <c r="J112" s="28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8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9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29.140625" style="106" customWidth="1"/>
    <col min="4" max="5" width="10.5703125" style="135" bestFit="1" customWidth="1"/>
    <col min="6" max="6" width="8" style="135" bestFit="1" customWidth="1"/>
    <col min="7" max="7" width="1.85546875" style="137" customWidth="1"/>
    <col min="8" max="9" width="10.5703125" style="135" bestFit="1" customWidth="1"/>
    <col min="10" max="10" width="7.28515625" style="135" bestFit="1" customWidth="1"/>
    <col min="11" max="11" width="1.85546875" style="137" customWidth="1"/>
    <col min="12" max="13" width="10.5703125" style="135" bestFit="1" customWidth="1"/>
    <col min="14" max="14" width="7.28515625" style="135" bestFit="1" customWidth="1"/>
    <col min="15" max="15" width="1.85546875" style="137" customWidth="1"/>
    <col min="16" max="17" width="10.5703125" style="135" bestFit="1" customWidth="1"/>
    <col min="18" max="18" width="7.28515625" style="135" bestFit="1" customWidth="1"/>
    <col min="19" max="19" width="1.85546875" style="137" customWidth="1"/>
    <col min="20" max="21" width="10.5703125" style="106" bestFit="1" customWidth="1"/>
    <col min="22" max="22" width="7.28515625" style="106" bestFit="1" customWidth="1"/>
    <col min="23" max="23" width="1.85546875" style="59" customWidth="1"/>
    <col min="24" max="25" width="10.5703125" style="106" bestFit="1" customWidth="1"/>
    <col min="26" max="26" width="6.140625" style="106" bestFit="1" customWidth="1"/>
    <col min="27" max="27" width="1.85546875" style="59" customWidth="1"/>
    <col min="28" max="29" width="10.5703125" style="106" bestFit="1" customWidth="1"/>
    <col min="30" max="30" width="7.28515625" style="106" bestFit="1" customWidth="1"/>
    <col min="31" max="31" width="3.28515625" style="137" customWidth="1"/>
    <col min="32" max="34" width="11.5703125" style="135" customWidth="1"/>
    <col min="35" max="35" width="8.28515625" style="135" bestFit="1" customWidth="1"/>
    <col min="36" max="36" width="4.7109375" style="106" customWidth="1"/>
    <col min="37" max="38" width="11.5703125" style="347" customWidth="1"/>
    <col min="39" max="39" width="7.28515625" style="347" bestFit="1" customWidth="1"/>
    <col min="40" max="40" width="3.28515625" style="290" customWidth="1"/>
    <col min="41" max="41" width="11.5703125" style="287" customWidth="1"/>
    <col min="42" max="42" width="11.5703125" style="287" bestFit="1" customWidth="1"/>
    <col min="43" max="43" width="8.28515625" style="287" bestFit="1" customWidth="1"/>
    <col min="44" max="44" width="2.85546875" style="347" customWidth="1"/>
    <col min="45" max="45" width="11.5703125" style="347" customWidth="1"/>
    <col min="46" max="46" width="10.5703125" style="347" bestFit="1" customWidth="1"/>
    <col min="47" max="47" width="6.140625" style="347" bestFit="1" customWidth="1"/>
    <col min="48" max="48" width="2.140625" style="290" hidden="1" customWidth="1"/>
    <col min="49" max="49" width="12" style="60" hidden="1" customWidth="1"/>
    <col min="50" max="50" width="10.7109375" style="60" hidden="1" customWidth="1"/>
    <col min="51" max="51" width="11.5703125" style="106" hidden="1" customWidth="1"/>
    <col min="52" max="52" width="29.1406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474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1263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23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1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A6" s="106" t="s">
        <v>239</v>
      </c>
      <c r="B6" s="66" t="str">
        <f>MID(A6,14,4)</f>
        <v>5106</v>
      </c>
      <c r="C6" s="106" t="s">
        <v>2</v>
      </c>
      <c r="D6" s="168">
        <v>63463</v>
      </c>
      <c r="E6" s="168">
        <v>63463</v>
      </c>
      <c r="F6" s="139"/>
      <c r="H6" s="168">
        <v>65106</v>
      </c>
      <c r="I6" s="168">
        <v>65106</v>
      </c>
      <c r="J6" s="139"/>
      <c r="L6" s="168">
        <v>67063.95</v>
      </c>
      <c r="M6" s="168">
        <v>67063.88</v>
      </c>
      <c r="N6" s="139"/>
      <c r="P6" s="168">
        <v>68669.100000000006</v>
      </c>
      <c r="Q6" s="168">
        <v>68669.119999999995</v>
      </c>
      <c r="R6" s="139"/>
      <c r="T6" s="107">
        <v>69706.58</v>
      </c>
      <c r="U6" s="107">
        <v>69706.94</v>
      </c>
      <c r="V6" s="38"/>
      <c r="X6" s="107">
        <v>75161.25</v>
      </c>
      <c r="Y6" s="107">
        <v>76333.84</v>
      </c>
      <c r="Z6" s="38">
        <v>7.8251866610010101E-2</v>
      </c>
      <c r="AB6" s="107">
        <v>83457.36</v>
      </c>
      <c r="AC6" s="107">
        <v>83457.36</v>
      </c>
      <c r="AD6" s="38">
        <f>(AB6-X6)/X6</f>
        <v>0.11037748839994013</v>
      </c>
      <c r="AF6" s="168">
        <v>87382.8</v>
      </c>
      <c r="AG6" s="276">
        <v>97593.12</v>
      </c>
      <c r="AH6" s="168">
        <v>97593.13</v>
      </c>
      <c r="AI6" s="289">
        <f>(AG6-AB6)/AB6</f>
        <v>0.16937703277458088</v>
      </c>
      <c r="AJ6" s="38"/>
      <c r="AK6" s="348">
        <v>102938.4</v>
      </c>
      <c r="AL6" s="348">
        <v>102544</v>
      </c>
      <c r="AM6" s="289">
        <f>(AK6-AG6)/AG6</f>
        <v>5.4771074026529733E-2</v>
      </c>
      <c r="AO6" s="348">
        <v>105193.44</v>
      </c>
      <c r="AP6" s="291">
        <v>105193.44</v>
      </c>
      <c r="AQ6" s="289">
        <f>(AO6-AK6)/AK6</f>
        <v>2.1906693711967625E-2</v>
      </c>
      <c r="AR6" s="289"/>
      <c r="AS6" s="348">
        <v>106780.32</v>
      </c>
      <c r="AT6" s="348">
        <v>50321.760000000002</v>
      </c>
      <c r="AU6" s="289">
        <f>(AS6-AO6)/AO6</f>
        <v>1.5085351329892858E-2</v>
      </c>
      <c r="AW6" s="108" t="e">
        <f>#REF!</f>
        <v>#REF!</v>
      </c>
      <c r="AX6" s="292" t="e">
        <f>AW6-AS6</f>
        <v>#REF!</v>
      </c>
      <c r="AY6" s="289" t="e">
        <f>(AW6-AS6)/AS6</f>
        <v>#REF!</v>
      </c>
      <c r="AZ6" s="293" t="s">
        <v>1273</v>
      </c>
    </row>
    <row r="7" spans="1:52" x14ac:dyDescent="0.25">
      <c r="A7" s="106" t="s">
        <v>240</v>
      </c>
      <c r="B7" s="66" t="str">
        <f>MID(A7,14,4)</f>
        <v>5142</v>
      </c>
      <c r="C7" s="106" t="s">
        <v>1088</v>
      </c>
      <c r="D7" s="168">
        <v>635</v>
      </c>
      <c r="E7" s="168">
        <v>635</v>
      </c>
      <c r="F7" s="139"/>
      <c r="H7" s="168">
        <v>651</v>
      </c>
      <c r="I7" s="168">
        <v>651</v>
      </c>
      <c r="J7" s="139"/>
      <c r="L7" s="168">
        <v>670.64</v>
      </c>
      <c r="M7" s="168">
        <v>670.64</v>
      </c>
      <c r="N7" s="139"/>
      <c r="P7" s="168">
        <v>686.69</v>
      </c>
      <c r="Q7" s="168">
        <v>686.69</v>
      </c>
      <c r="R7" s="139"/>
      <c r="T7" s="168">
        <v>1394.13</v>
      </c>
      <c r="U7" s="168">
        <v>1428.58</v>
      </c>
      <c r="V7" s="139"/>
      <c r="W7" s="137"/>
      <c r="X7" s="168">
        <v>1503.23</v>
      </c>
      <c r="Y7" s="168">
        <v>1503.23</v>
      </c>
      <c r="Z7" s="139">
        <v>7.82566905525309E-2</v>
      </c>
      <c r="AA7" s="137"/>
      <c r="AB7" s="168">
        <v>1669.15</v>
      </c>
      <c r="AC7" s="168">
        <v>1662.7</v>
      </c>
      <c r="AD7" s="139">
        <f>(AB7-X7)/X7</f>
        <v>0.11037565775031104</v>
      </c>
      <c r="AF7" s="168">
        <v>1747.66</v>
      </c>
      <c r="AG7" s="276">
        <v>1952.28</v>
      </c>
      <c r="AH7" s="168">
        <v>1951.86</v>
      </c>
      <c r="AI7" s="289">
        <f>(AG7-AB7)/AB7</f>
        <v>0.169625258365036</v>
      </c>
      <c r="AJ7" s="38"/>
      <c r="AK7" s="348">
        <v>2058.77</v>
      </c>
      <c r="AL7" s="348">
        <v>2058.77</v>
      </c>
      <c r="AM7" s="289">
        <f t="shared" ref="AM7:AM23" si="0">(AK7-AG7)/AG7</f>
        <v>5.4546478988669662E-2</v>
      </c>
      <c r="AO7" s="291">
        <v>3155.8</v>
      </c>
      <c r="AP7" s="291">
        <v>3155.8</v>
      </c>
      <c r="AQ7" s="289">
        <f t="shared" ref="AQ7:AQ21" si="1">(AO7-AK7)/AK7</f>
        <v>0.53285699713906853</v>
      </c>
      <c r="AR7" s="289"/>
      <c r="AS7" s="348">
        <v>3203.41</v>
      </c>
      <c r="AT7" s="348">
        <v>0</v>
      </c>
      <c r="AU7" s="289">
        <f t="shared" ref="AU7:AU21" si="2">(AS7-AO7)/AO7</f>
        <v>1.5086507383230773E-2</v>
      </c>
      <c r="AW7" s="108" t="e">
        <f>#REF!</f>
        <v>#REF!</v>
      </c>
      <c r="AX7" s="292" t="e">
        <f>AW7-AS7</f>
        <v>#REF!</v>
      </c>
      <c r="AY7" s="289" t="e">
        <f t="shared" ref="AY7:AY21" si="3">(AW7-AS7)/AS7</f>
        <v>#REF!</v>
      </c>
      <c r="AZ7" s="293" t="s">
        <v>1339</v>
      </c>
    </row>
    <row r="8" spans="1:52" s="64" customFormat="1" x14ac:dyDescent="0.25">
      <c r="A8" s="147"/>
      <c r="B8" s="147"/>
      <c r="C8" s="147" t="s">
        <v>26</v>
      </c>
      <c r="D8" s="148">
        <v>64098</v>
      </c>
      <c r="E8" s="148">
        <v>64098</v>
      </c>
      <c r="F8" s="149">
        <v>3.0099999999999998E-2</v>
      </c>
      <c r="G8" s="147"/>
      <c r="H8" s="148">
        <v>65757</v>
      </c>
      <c r="I8" s="148">
        <v>65757</v>
      </c>
      <c r="J8" s="149">
        <v>2.5882242815688478E-2</v>
      </c>
      <c r="K8" s="147"/>
      <c r="L8" s="148">
        <v>67734.59</v>
      </c>
      <c r="M8" s="148">
        <v>67734.52</v>
      </c>
      <c r="N8" s="149">
        <v>3.0074212631354784E-2</v>
      </c>
      <c r="O8" s="147"/>
      <c r="P8" s="148">
        <v>69355.790000000008</v>
      </c>
      <c r="Q8" s="148">
        <v>69355.81</v>
      </c>
      <c r="R8" s="149">
        <v>2.39345953079514E-2</v>
      </c>
      <c r="S8" s="147"/>
      <c r="T8" s="148">
        <v>71100.710000000006</v>
      </c>
      <c r="U8" s="148">
        <v>71135.520000000004</v>
      </c>
      <c r="V8" s="149">
        <v>2.515896654050077E-2</v>
      </c>
      <c r="W8" s="147"/>
      <c r="X8" s="148">
        <v>76664.479999999996</v>
      </c>
      <c r="Y8" s="148">
        <v>77837.069999999992</v>
      </c>
      <c r="Z8" s="149">
        <v>7.8251961197011805E-2</v>
      </c>
      <c r="AA8" s="147"/>
      <c r="AB8" s="148">
        <v>85126.51</v>
      </c>
      <c r="AC8" s="148">
        <v>85120.06</v>
      </c>
      <c r="AD8" s="149">
        <f>(AB8-X8)/X8</f>
        <v>0.1103774525047323</v>
      </c>
      <c r="AE8" s="147"/>
      <c r="AF8" s="148">
        <f>SUM(AF6:AF7)</f>
        <v>89130.46</v>
      </c>
      <c r="AG8" s="277">
        <f>SUM(AG6:AG7)</f>
        <v>99545.4</v>
      </c>
      <c r="AH8" s="148">
        <f>SUM(AH6:AH7)</f>
        <v>99544.99</v>
      </c>
      <c r="AI8" s="149">
        <f>(AG8-AB8)/AB8</f>
        <v>0.16938189995102584</v>
      </c>
      <c r="AJ8" s="149"/>
      <c r="AK8" s="148">
        <f>SUM(AK6:AK7)</f>
        <v>104997.17</v>
      </c>
      <c r="AL8" s="148">
        <f>SUM(AL6:AL7)</f>
        <v>104602.77</v>
      </c>
      <c r="AM8" s="149">
        <f t="shared" si="0"/>
        <v>5.4766669278540285E-2</v>
      </c>
      <c r="AN8" s="147"/>
      <c r="AO8" s="148">
        <f>SUM(AO6:AO7)</f>
        <v>108349.24</v>
      </c>
      <c r="AP8" s="148">
        <f>SUM(AP6:AP7)</f>
        <v>108349.24</v>
      </c>
      <c r="AQ8" s="149">
        <f t="shared" si="1"/>
        <v>3.1925336654311798E-2</v>
      </c>
      <c r="AR8" s="149"/>
      <c r="AS8" s="148">
        <f>SUM(AS6:AS7)</f>
        <v>109983.73000000001</v>
      </c>
      <c r="AT8" s="148">
        <f>SUM(AT6:AT7)</f>
        <v>50321.760000000002</v>
      </c>
      <c r="AU8" s="149">
        <f t="shared" si="2"/>
        <v>1.5085385001316162E-2</v>
      </c>
      <c r="AV8" s="147"/>
      <c r="AW8" s="148" t="e">
        <f>SUM(AW6:AW7)</f>
        <v>#REF!</v>
      </c>
      <c r="AX8" s="148" t="e">
        <f>SUM(AX6:AX7)</f>
        <v>#REF!</v>
      </c>
      <c r="AY8" s="149" t="e">
        <f t="shared" si="3"/>
        <v>#REF!</v>
      </c>
      <c r="AZ8" s="147"/>
    </row>
    <row r="9" spans="1:52" x14ac:dyDescent="0.25"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36"/>
      <c r="AG9" s="136"/>
      <c r="AH9" s="62"/>
      <c r="AI9" s="139"/>
      <c r="AJ9" s="38"/>
      <c r="AK9" s="62"/>
      <c r="AL9" s="62"/>
      <c r="AM9" s="289"/>
      <c r="AO9" s="62"/>
      <c r="AP9" s="62"/>
      <c r="AQ9" s="289"/>
      <c r="AR9" s="289"/>
      <c r="AS9" s="62"/>
      <c r="AT9" s="62"/>
      <c r="AU9" s="289"/>
      <c r="AX9" s="136"/>
      <c r="AY9" s="289"/>
    </row>
    <row r="10" spans="1:52" x14ac:dyDescent="0.25">
      <c r="C10" s="61" t="s">
        <v>166</v>
      </c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136"/>
      <c r="AG10" s="136"/>
      <c r="AH10" s="62"/>
      <c r="AI10" s="139"/>
      <c r="AJ10" s="38"/>
      <c r="AK10" s="62"/>
      <c r="AL10" s="62"/>
      <c r="AM10" s="289"/>
      <c r="AO10" s="62"/>
      <c r="AP10" s="62"/>
      <c r="AQ10" s="289"/>
      <c r="AR10" s="289"/>
      <c r="AS10" s="62"/>
      <c r="AT10" s="62"/>
      <c r="AU10" s="289"/>
      <c r="AX10" s="136"/>
      <c r="AY10" s="289"/>
      <c r="AZ10" s="61"/>
    </row>
    <row r="11" spans="1:52" s="135" customFormat="1" ht="14.25" x14ac:dyDescent="0.3">
      <c r="A11" s="135" t="s">
        <v>241</v>
      </c>
      <c r="B11" s="138" t="str">
        <f t="shared" ref="B11:B20" si="4">MID(A11,14,4)</f>
        <v>5248</v>
      </c>
      <c r="C11" s="135" t="s">
        <v>1217</v>
      </c>
      <c r="D11" s="168">
        <v>1760</v>
      </c>
      <c r="E11" s="168">
        <v>1760</v>
      </c>
      <c r="F11" s="139">
        <v>6</v>
      </c>
      <c r="G11" s="137"/>
      <c r="H11" s="168">
        <v>1820</v>
      </c>
      <c r="I11" s="168">
        <v>1820</v>
      </c>
      <c r="J11" s="139"/>
      <c r="K11" s="137"/>
      <c r="L11" s="168">
        <v>1316</v>
      </c>
      <c r="M11" s="168">
        <v>1316</v>
      </c>
      <c r="N11" s="139"/>
      <c r="O11" s="137"/>
      <c r="P11" s="168">
        <v>1316</v>
      </c>
      <c r="Q11" s="168">
        <v>1316</v>
      </c>
      <c r="R11" s="139"/>
      <c r="S11" s="137"/>
      <c r="T11" s="168">
        <v>2240.5</v>
      </c>
      <c r="U11" s="168">
        <v>0</v>
      </c>
      <c r="V11" s="139"/>
      <c r="W11" s="137"/>
      <c r="X11" s="168">
        <v>2240.5</v>
      </c>
      <c r="Y11" s="168">
        <v>0</v>
      </c>
      <c r="Z11" s="139">
        <v>0</v>
      </c>
      <c r="AA11" s="137"/>
      <c r="AB11" s="168">
        <v>3200</v>
      </c>
      <c r="AC11" s="168">
        <v>3200</v>
      </c>
      <c r="AD11" s="139">
        <f t="shared" ref="AD11:AD20" si="5">(AB11-X11)/X11</f>
        <v>0.42825262218254856</v>
      </c>
      <c r="AE11" s="137"/>
      <c r="AF11" s="168">
        <v>3296</v>
      </c>
      <c r="AG11" s="276">
        <v>3296</v>
      </c>
      <c r="AH11" s="168">
        <v>3360</v>
      </c>
      <c r="AI11" s="289">
        <f t="shared" ref="AI11:AI19" si="6">(AG11-AB11)/AB11</f>
        <v>0.03</v>
      </c>
      <c r="AJ11" s="139"/>
      <c r="AK11" s="348">
        <v>3200</v>
      </c>
      <c r="AL11" s="348">
        <v>3528</v>
      </c>
      <c r="AM11" s="289">
        <f t="shared" si="0"/>
        <v>-2.9126213592233011E-2</v>
      </c>
      <c r="AN11" s="290"/>
      <c r="AO11" s="348">
        <v>3461</v>
      </c>
      <c r="AP11" s="291">
        <v>3599</v>
      </c>
      <c r="AQ11" s="289">
        <f t="shared" si="1"/>
        <v>8.1562499999999996E-2</v>
      </c>
      <c r="AR11" s="289"/>
      <c r="AS11" s="348">
        <v>3599</v>
      </c>
      <c r="AT11" s="348">
        <v>0</v>
      </c>
      <c r="AU11" s="289">
        <f t="shared" si="2"/>
        <v>3.9872869112973129E-2</v>
      </c>
      <c r="AV11" s="290"/>
      <c r="AW11" s="342">
        <v>3779</v>
      </c>
      <c r="AX11" s="292">
        <f t="shared" ref="AX11:AX20" si="7">AW11-AS11</f>
        <v>180</v>
      </c>
      <c r="AY11" s="289">
        <f t="shared" si="3"/>
        <v>5.0013892747985553E-2</v>
      </c>
      <c r="AZ11" s="112" t="s">
        <v>1014</v>
      </c>
    </row>
    <row r="12" spans="1:52" ht="14.25" x14ac:dyDescent="0.3">
      <c r="A12" s="106" t="s">
        <v>242</v>
      </c>
      <c r="B12" s="66" t="str">
        <f t="shared" si="4"/>
        <v>5303</v>
      </c>
      <c r="C12" s="106" t="s">
        <v>1113</v>
      </c>
      <c r="D12" s="168">
        <v>300</v>
      </c>
      <c r="E12" s="168">
        <v>175</v>
      </c>
      <c r="F12" s="139"/>
      <c r="H12" s="168">
        <v>300</v>
      </c>
      <c r="I12" s="168">
        <v>45</v>
      </c>
      <c r="J12" s="139"/>
      <c r="L12" s="168">
        <v>300</v>
      </c>
      <c r="M12" s="168">
        <v>300</v>
      </c>
      <c r="N12" s="139"/>
      <c r="P12" s="168">
        <v>300</v>
      </c>
      <c r="Q12" s="168">
        <v>473.63</v>
      </c>
      <c r="R12" s="139"/>
      <c r="T12" s="168">
        <v>300</v>
      </c>
      <c r="U12" s="168">
        <v>20</v>
      </c>
      <c r="V12" s="139"/>
      <c r="W12" s="137"/>
      <c r="X12" s="168">
        <v>300</v>
      </c>
      <c r="Y12" s="168">
        <v>146</v>
      </c>
      <c r="Z12" s="139">
        <v>0</v>
      </c>
      <c r="AA12" s="137"/>
      <c r="AB12" s="168">
        <v>300</v>
      </c>
      <c r="AC12" s="168">
        <v>0</v>
      </c>
      <c r="AD12" s="139">
        <f t="shared" si="5"/>
        <v>0</v>
      </c>
      <c r="AF12" s="168">
        <v>204</v>
      </c>
      <c r="AG12" s="276">
        <v>204</v>
      </c>
      <c r="AH12" s="168">
        <v>0</v>
      </c>
      <c r="AI12" s="289">
        <f t="shared" si="6"/>
        <v>-0.32</v>
      </c>
      <c r="AJ12" s="38"/>
      <c r="AK12" s="348">
        <v>300</v>
      </c>
      <c r="AL12" s="348">
        <v>369.3</v>
      </c>
      <c r="AM12" s="289">
        <f t="shared" si="0"/>
        <v>0.47058823529411764</v>
      </c>
      <c r="AO12" s="348">
        <v>204</v>
      </c>
      <c r="AP12" s="291">
        <v>0</v>
      </c>
      <c r="AQ12" s="289">
        <f t="shared" si="1"/>
        <v>-0.32</v>
      </c>
      <c r="AR12" s="289"/>
      <c r="AS12" s="348">
        <v>204</v>
      </c>
      <c r="AT12" s="348">
        <v>40</v>
      </c>
      <c r="AU12" s="289">
        <f t="shared" si="2"/>
        <v>0</v>
      </c>
      <c r="AW12" s="342">
        <v>204</v>
      </c>
      <c r="AX12" s="292">
        <f t="shared" si="7"/>
        <v>0</v>
      </c>
      <c r="AY12" s="289">
        <f t="shared" si="3"/>
        <v>0</v>
      </c>
      <c r="AZ12" s="112" t="s">
        <v>771</v>
      </c>
    </row>
    <row r="13" spans="1:52" ht="14.25" x14ac:dyDescent="0.3">
      <c r="A13" s="106" t="s">
        <v>243</v>
      </c>
      <c r="B13" s="66" t="str">
        <f t="shared" si="4"/>
        <v>5307</v>
      </c>
      <c r="C13" s="106" t="s">
        <v>1337</v>
      </c>
      <c r="D13" s="168">
        <v>4940</v>
      </c>
      <c r="E13" s="168">
        <v>4587.8</v>
      </c>
      <c r="F13" s="139"/>
      <c r="H13" s="168">
        <v>5930</v>
      </c>
      <c r="I13" s="168">
        <v>4082.28</v>
      </c>
      <c r="J13" s="139"/>
      <c r="L13" s="168">
        <v>5500</v>
      </c>
      <c r="M13" s="168">
        <v>4348.0200000000004</v>
      </c>
      <c r="N13" s="139"/>
      <c r="P13" s="168">
        <v>5500</v>
      </c>
      <c r="Q13" s="168">
        <v>3988.83</v>
      </c>
      <c r="R13" s="139"/>
      <c r="T13" s="168">
        <v>5500</v>
      </c>
      <c r="U13" s="168">
        <v>4171.78</v>
      </c>
      <c r="V13" s="139"/>
      <c r="W13" s="137"/>
      <c r="X13" s="168">
        <v>5500</v>
      </c>
      <c r="Y13" s="168">
        <v>4770.4799999999996</v>
      </c>
      <c r="Z13" s="139">
        <v>0</v>
      </c>
      <c r="AA13" s="137"/>
      <c r="AB13" s="168">
        <v>5500</v>
      </c>
      <c r="AC13" s="168">
        <v>4836.43</v>
      </c>
      <c r="AD13" s="139">
        <f t="shared" si="5"/>
        <v>0</v>
      </c>
      <c r="AF13" s="168">
        <v>5500</v>
      </c>
      <c r="AG13" s="276">
        <v>5500</v>
      </c>
      <c r="AH13" s="168">
        <v>5223.43</v>
      </c>
      <c r="AI13" s="289">
        <f t="shared" si="6"/>
        <v>0</v>
      </c>
      <c r="AJ13" s="38"/>
      <c r="AK13" s="348">
        <v>5500</v>
      </c>
      <c r="AL13" s="348">
        <v>4930.9399999999996</v>
      </c>
      <c r="AM13" s="289">
        <f t="shared" si="0"/>
        <v>0</v>
      </c>
      <c r="AO13" s="348">
        <v>5500</v>
      </c>
      <c r="AP13" s="291">
        <v>5239.8</v>
      </c>
      <c r="AQ13" s="289">
        <f t="shared" si="1"/>
        <v>0</v>
      </c>
      <c r="AR13" s="289"/>
      <c r="AS13" s="348">
        <v>5500</v>
      </c>
      <c r="AT13" s="348">
        <v>2362</v>
      </c>
      <c r="AU13" s="289">
        <f t="shared" si="2"/>
        <v>0</v>
      </c>
      <c r="AW13" s="342">
        <v>5500</v>
      </c>
      <c r="AX13" s="292">
        <f t="shared" si="7"/>
        <v>0</v>
      </c>
      <c r="AY13" s="289">
        <f t="shared" si="3"/>
        <v>0</v>
      </c>
      <c r="AZ13" s="112" t="s">
        <v>1095</v>
      </c>
    </row>
    <row r="14" spans="1:52" ht="14.25" x14ac:dyDescent="0.3">
      <c r="A14" s="106" t="s">
        <v>244</v>
      </c>
      <c r="B14" s="66" t="str">
        <f t="shared" si="4"/>
        <v>5344</v>
      </c>
      <c r="C14" s="106" t="s">
        <v>1205</v>
      </c>
      <c r="D14" s="168">
        <v>1000</v>
      </c>
      <c r="E14" s="168">
        <v>912.17</v>
      </c>
      <c r="F14" s="139"/>
      <c r="H14" s="168">
        <v>1000</v>
      </c>
      <c r="I14" s="168">
        <v>833.64</v>
      </c>
      <c r="J14" s="139"/>
      <c r="L14" s="168">
        <v>1100</v>
      </c>
      <c r="M14" s="168">
        <v>949.6</v>
      </c>
      <c r="N14" s="139"/>
      <c r="P14" s="168">
        <v>1100</v>
      </c>
      <c r="Q14" s="168">
        <v>833.09</v>
      </c>
      <c r="R14" s="139"/>
      <c r="T14" s="168">
        <v>1100</v>
      </c>
      <c r="U14" s="168">
        <v>871.13</v>
      </c>
      <c r="V14" s="139"/>
      <c r="W14" s="137"/>
      <c r="X14" s="168">
        <v>1100</v>
      </c>
      <c r="Y14" s="168">
        <v>807.74</v>
      </c>
      <c r="Z14" s="139">
        <v>0</v>
      </c>
      <c r="AA14" s="137"/>
      <c r="AB14" s="168">
        <v>1100</v>
      </c>
      <c r="AC14" s="168">
        <v>888.38</v>
      </c>
      <c r="AD14" s="139">
        <f t="shared" si="5"/>
        <v>0</v>
      </c>
      <c r="AF14" s="168">
        <v>1100</v>
      </c>
      <c r="AG14" s="276">
        <v>1100</v>
      </c>
      <c r="AH14" s="168">
        <v>856.08</v>
      </c>
      <c r="AI14" s="289">
        <f t="shared" si="6"/>
        <v>0</v>
      </c>
      <c r="AJ14" s="38"/>
      <c r="AK14" s="348">
        <v>1100</v>
      </c>
      <c r="AL14" s="348">
        <v>872.31</v>
      </c>
      <c r="AM14" s="289">
        <f t="shared" si="0"/>
        <v>0</v>
      </c>
      <c r="AO14" s="348">
        <v>1100</v>
      </c>
      <c r="AP14" s="291">
        <v>802.37</v>
      </c>
      <c r="AQ14" s="289">
        <f t="shared" si="1"/>
        <v>0</v>
      </c>
      <c r="AR14" s="289"/>
      <c r="AS14" s="348">
        <v>1100</v>
      </c>
      <c r="AT14" s="348">
        <v>390.15</v>
      </c>
      <c r="AU14" s="289">
        <f t="shared" si="2"/>
        <v>0</v>
      </c>
      <c r="AW14" s="342">
        <v>1100</v>
      </c>
      <c r="AX14" s="292">
        <f t="shared" si="7"/>
        <v>0</v>
      </c>
      <c r="AY14" s="289">
        <f t="shared" si="3"/>
        <v>0</v>
      </c>
      <c r="AZ14" s="112" t="s">
        <v>772</v>
      </c>
    </row>
    <row r="15" spans="1:52" ht="14.25" x14ac:dyDescent="0.3">
      <c r="A15" s="106" t="s">
        <v>245</v>
      </c>
      <c r="B15" s="66" t="str">
        <f t="shared" si="4"/>
        <v>5382</v>
      </c>
      <c r="C15" s="106" t="s">
        <v>1338</v>
      </c>
      <c r="D15" s="168">
        <v>100</v>
      </c>
      <c r="E15" s="168">
        <v>55</v>
      </c>
      <c r="F15" s="139"/>
      <c r="H15" s="168">
        <v>100</v>
      </c>
      <c r="I15" s="168">
        <v>170</v>
      </c>
      <c r="J15" s="139"/>
      <c r="L15" s="168">
        <v>100</v>
      </c>
      <c r="M15" s="168">
        <v>95</v>
      </c>
      <c r="N15" s="139"/>
      <c r="P15" s="168">
        <v>100</v>
      </c>
      <c r="Q15" s="168">
        <v>-10</v>
      </c>
      <c r="R15" s="139"/>
      <c r="T15" s="168">
        <v>100</v>
      </c>
      <c r="U15" s="168">
        <v>667.3</v>
      </c>
      <c r="V15" s="139"/>
      <c r="W15" s="137"/>
      <c r="X15" s="168">
        <v>100</v>
      </c>
      <c r="Y15" s="168">
        <v>-45</v>
      </c>
      <c r="Z15" s="139">
        <v>0</v>
      </c>
      <c r="AA15" s="137"/>
      <c r="AB15" s="168">
        <v>100</v>
      </c>
      <c r="AC15" s="168">
        <v>-10</v>
      </c>
      <c r="AD15" s="139">
        <f t="shared" si="5"/>
        <v>0</v>
      </c>
      <c r="AF15" s="168">
        <v>100</v>
      </c>
      <c r="AG15" s="276">
        <v>100</v>
      </c>
      <c r="AH15" s="168">
        <v>-40</v>
      </c>
      <c r="AI15" s="289">
        <f t="shared" si="6"/>
        <v>0</v>
      </c>
      <c r="AJ15" s="38"/>
      <c r="AK15" s="348">
        <v>100</v>
      </c>
      <c r="AL15" s="348">
        <v>-55</v>
      </c>
      <c r="AM15" s="289">
        <f t="shared" si="0"/>
        <v>0</v>
      </c>
      <c r="AO15" s="348">
        <v>100</v>
      </c>
      <c r="AP15" s="291">
        <v>-5</v>
      </c>
      <c r="AQ15" s="289">
        <f t="shared" si="1"/>
        <v>0</v>
      </c>
      <c r="AR15" s="289"/>
      <c r="AS15" s="348">
        <v>100</v>
      </c>
      <c r="AT15" s="348">
        <v>-75</v>
      </c>
      <c r="AU15" s="289">
        <f t="shared" si="2"/>
        <v>0</v>
      </c>
      <c r="AW15" s="342">
        <v>100</v>
      </c>
      <c r="AX15" s="292">
        <f t="shared" si="7"/>
        <v>0</v>
      </c>
      <c r="AY15" s="289">
        <f t="shared" si="3"/>
        <v>0</v>
      </c>
      <c r="AZ15" s="112" t="s">
        <v>773</v>
      </c>
    </row>
    <row r="16" spans="1:52" ht="14.25" x14ac:dyDescent="0.3">
      <c r="A16" s="106" t="s">
        <v>246</v>
      </c>
      <c r="B16" s="66" t="str">
        <f t="shared" si="4"/>
        <v>5420</v>
      </c>
      <c r="C16" s="106" t="s">
        <v>1099</v>
      </c>
      <c r="D16" s="168">
        <v>350</v>
      </c>
      <c r="E16" s="168">
        <v>388.22</v>
      </c>
      <c r="F16" s="139"/>
      <c r="H16" s="168">
        <v>350</v>
      </c>
      <c r="I16" s="168">
        <v>334.9</v>
      </c>
      <c r="J16" s="139"/>
      <c r="L16" s="168">
        <v>400</v>
      </c>
      <c r="M16" s="168">
        <v>572.16</v>
      </c>
      <c r="N16" s="139"/>
      <c r="P16" s="168">
        <v>400</v>
      </c>
      <c r="Q16" s="168">
        <v>231.1</v>
      </c>
      <c r="R16" s="139"/>
      <c r="T16" s="168">
        <v>400</v>
      </c>
      <c r="U16" s="168">
        <v>383.96</v>
      </c>
      <c r="V16" s="139"/>
      <c r="W16" s="137"/>
      <c r="X16" s="168">
        <v>400</v>
      </c>
      <c r="Y16" s="168">
        <v>399.26</v>
      </c>
      <c r="Z16" s="139">
        <v>0</v>
      </c>
      <c r="AA16" s="137"/>
      <c r="AB16" s="168">
        <v>395</v>
      </c>
      <c r="AC16" s="168">
        <v>389.19</v>
      </c>
      <c r="AD16" s="139">
        <f t="shared" si="5"/>
        <v>-1.2500000000000001E-2</v>
      </c>
      <c r="AF16" s="168">
        <v>395</v>
      </c>
      <c r="AG16" s="276">
        <v>395</v>
      </c>
      <c r="AH16" s="168">
        <v>323.49</v>
      </c>
      <c r="AI16" s="289">
        <f t="shared" si="6"/>
        <v>0</v>
      </c>
      <c r="AJ16" s="38"/>
      <c r="AK16" s="348">
        <v>395</v>
      </c>
      <c r="AL16" s="348">
        <v>292.22000000000003</v>
      </c>
      <c r="AM16" s="289">
        <f t="shared" si="0"/>
        <v>0</v>
      </c>
      <c r="AO16" s="348">
        <v>230</v>
      </c>
      <c r="AP16" s="291">
        <v>139.91</v>
      </c>
      <c r="AQ16" s="289">
        <f t="shared" si="1"/>
        <v>-0.41772151898734178</v>
      </c>
      <c r="AR16" s="289"/>
      <c r="AS16" s="348">
        <v>230</v>
      </c>
      <c r="AT16" s="348">
        <v>37.49</v>
      </c>
      <c r="AU16" s="289">
        <f t="shared" si="2"/>
        <v>0</v>
      </c>
      <c r="AW16" s="342">
        <v>230</v>
      </c>
      <c r="AX16" s="292">
        <f t="shared" si="7"/>
        <v>0</v>
      </c>
      <c r="AY16" s="289">
        <f t="shared" si="3"/>
        <v>0</v>
      </c>
      <c r="AZ16" s="112" t="s">
        <v>933</v>
      </c>
    </row>
    <row r="17" spans="1:52" ht="14.25" x14ac:dyDescent="0.3">
      <c r="A17" s="106" t="s">
        <v>247</v>
      </c>
      <c r="B17" s="66" t="str">
        <f t="shared" si="4"/>
        <v>5710</v>
      </c>
      <c r="C17" s="106" t="s">
        <v>1209</v>
      </c>
      <c r="D17" s="168">
        <v>600</v>
      </c>
      <c r="E17" s="168">
        <v>659.16</v>
      </c>
      <c r="F17" s="139"/>
      <c r="H17" s="168">
        <v>600</v>
      </c>
      <c r="I17" s="168">
        <v>766.46</v>
      </c>
      <c r="J17" s="139"/>
      <c r="L17" s="168">
        <v>600</v>
      </c>
      <c r="M17" s="168">
        <v>611.38</v>
      </c>
      <c r="N17" s="139"/>
      <c r="P17" s="168">
        <v>600</v>
      </c>
      <c r="Q17" s="168">
        <v>510.65</v>
      </c>
      <c r="R17" s="139"/>
      <c r="T17" s="168">
        <v>600</v>
      </c>
      <c r="U17" s="168">
        <v>667.09</v>
      </c>
      <c r="V17" s="139"/>
      <c r="W17" s="137"/>
      <c r="X17" s="168">
        <v>600</v>
      </c>
      <c r="Y17" s="168">
        <v>610.95000000000005</v>
      </c>
      <c r="Z17" s="139">
        <v>0</v>
      </c>
      <c r="AA17" s="137"/>
      <c r="AB17" s="168">
        <v>600</v>
      </c>
      <c r="AC17" s="168">
        <v>564.64</v>
      </c>
      <c r="AD17" s="139">
        <f t="shared" si="5"/>
        <v>0</v>
      </c>
      <c r="AF17" s="168">
        <v>600</v>
      </c>
      <c r="AG17" s="276">
        <v>600</v>
      </c>
      <c r="AH17" s="168">
        <v>478.51</v>
      </c>
      <c r="AI17" s="289">
        <f t="shared" si="6"/>
        <v>0</v>
      </c>
      <c r="AJ17" s="38"/>
      <c r="AK17" s="348">
        <v>600</v>
      </c>
      <c r="AL17" s="348">
        <v>791.52</v>
      </c>
      <c r="AM17" s="289">
        <f t="shared" si="0"/>
        <v>0</v>
      </c>
      <c r="AO17" s="348">
        <v>600</v>
      </c>
      <c r="AP17" s="291">
        <v>47.15</v>
      </c>
      <c r="AQ17" s="289">
        <f t="shared" si="1"/>
        <v>0</v>
      </c>
      <c r="AR17" s="289"/>
      <c r="AS17" s="348">
        <v>600</v>
      </c>
      <c r="AT17" s="348">
        <v>0</v>
      </c>
      <c r="AU17" s="289">
        <f t="shared" si="2"/>
        <v>0</v>
      </c>
      <c r="AW17" s="342">
        <v>435</v>
      </c>
      <c r="AX17" s="292">
        <f t="shared" si="7"/>
        <v>-165</v>
      </c>
      <c r="AY17" s="289">
        <f t="shared" si="3"/>
        <v>-0.27500000000000002</v>
      </c>
      <c r="AZ17" s="112" t="s">
        <v>774</v>
      </c>
    </row>
    <row r="18" spans="1:52" s="347" customFormat="1" ht="14.25" x14ac:dyDescent="0.3">
      <c r="B18" s="349">
        <v>5711</v>
      </c>
      <c r="C18" s="347" t="s">
        <v>1210</v>
      </c>
      <c r="D18" s="348"/>
      <c r="E18" s="348"/>
      <c r="F18" s="289"/>
      <c r="G18" s="290"/>
      <c r="H18" s="348"/>
      <c r="I18" s="348"/>
      <c r="J18" s="289"/>
      <c r="K18" s="290"/>
      <c r="L18" s="348"/>
      <c r="M18" s="348"/>
      <c r="N18" s="289"/>
      <c r="O18" s="290"/>
      <c r="P18" s="348"/>
      <c r="Q18" s="348"/>
      <c r="R18" s="289"/>
      <c r="S18" s="290"/>
      <c r="T18" s="348"/>
      <c r="U18" s="348"/>
      <c r="V18" s="289"/>
      <c r="W18" s="290"/>
      <c r="X18" s="348"/>
      <c r="Y18" s="348"/>
      <c r="Z18" s="289"/>
      <c r="AA18" s="290"/>
      <c r="AB18" s="348"/>
      <c r="AC18" s="348"/>
      <c r="AD18" s="289"/>
      <c r="AE18" s="290"/>
      <c r="AF18" s="348"/>
      <c r="AG18" s="276"/>
      <c r="AH18" s="348"/>
      <c r="AI18" s="289"/>
      <c r="AJ18" s="289"/>
      <c r="AK18" s="348"/>
      <c r="AL18" s="348"/>
      <c r="AM18" s="289"/>
      <c r="AN18" s="290"/>
      <c r="AO18" s="348">
        <v>0</v>
      </c>
      <c r="AP18" s="348">
        <v>291.52</v>
      </c>
      <c r="AQ18" s="289"/>
      <c r="AR18" s="289"/>
      <c r="AS18" s="348"/>
      <c r="AT18" s="348"/>
      <c r="AU18" s="289"/>
      <c r="AV18" s="290"/>
      <c r="AW18" s="342"/>
      <c r="AX18" s="292">
        <f t="shared" si="7"/>
        <v>0</v>
      </c>
      <c r="AY18" s="289"/>
      <c r="AZ18" s="112"/>
    </row>
    <row r="19" spans="1:52" s="135" customFormat="1" ht="14.25" x14ac:dyDescent="0.3">
      <c r="A19" s="135" t="s">
        <v>248</v>
      </c>
      <c r="B19" s="138" t="str">
        <f t="shared" si="4"/>
        <v>5730</v>
      </c>
      <c r="C19" s="135" t="s">
        <v>1199</v>
      </c>
      <c r="D19" s="168">
        <v>60</v>
      </c>
      <c r="E19" s="168">
        <v>60</v>
      </c>
      <c r="F19" s="139"/>
      <c r="G19" s="137"/>
      <c r="H19" s="168">
        <v>60</v>
      </c>
      <c r="I19" s="168">
        <v>60</v>
      </c>
      <c r="J19" s="139"/>
      <c r="K19" s="137"/>
      <c r="L19" s="168">
        <v>60</v>
      </c>
      <c r="M19" s="168">
        <v>60</v>
      </c>
      <c r="N19" s="139"/>
      <c r="O19" s="137"/>
      <c r="P19" s="168">
        <v>60</v>
      </c>
      <c r="Q19" s="168">
        <v>60</v>
      </c>
      <c r="R19" s="139"/>
      <c r="S19" s="137"/>
      <c r="T19" s="168">
        <v>60</v>
      </c>
      <c r="U19" s="168">
        <v>65</v>
      </c>
      <c r="V19" s="139"/>
      <c r="W19" s="137"/>
      <c r="X19" s="168">
        <v>60</v>
      </c>
      <c r="Y19" s="168">
        <v>65</v>
      </c>
      <c r="Z19" s="139">
        <v>0</v>
      </c>
      <c r="AA19" s="137"/>
      <c r="AB19" s="168">
        <v>65</v>
      </c>
      <c r="AC19" s="168">
        <v>65</v>
      </c>
      <c r="AD19" s="139">
        <f t="shared" si="5"/>
        <v>8.3333333333333329E-2</v>
      </c>
      <c r="AE19" s="137"/>
      <c r="AF19" s="168">
        <v>65</v>
      </c>
      <c r="AG19" s="276">
        <v>65</v>
      </c>
      <c r="AH19" s="168">
        <v>65</v>
      </c>
      <c r="AI19" s="289">
        <f t="shared" si="6"/>
        <v>0</v>
      </c>
      <c r="AJ19" s="139"/>
      <c r="AK19" s="348">
        <v>65</v>
      </c>
      <c r="AL19" s="348">
        <v>65</v>
      </c>
      <c r="AM19" s="289">
        <f t="shared" si="0"/>
        <v>0</v>
      </c>
      <c r="AN19" s="290"/>
      <c r="AO19" s="348">
        <v>65</v>
      </c>
      <c r="AP19" s="291">
        <v>50</v>
      </c>
      <c r="AQ19" s="289">
        <f t="shared" si="1"/>
        <v>0</v>
      </c>
      <c r="AR19" s="289"/>
      <c r="AS19" s="348">
        <v>65</v>
      </c>
      <c r="AT19" s="348">
        <v>50</v>
      </c>
      <c r="AU19" s="289">
        <f t="shared" si="2"/>
        <v>0</v>
      </c>
      <c r="AV19" s="290"/>
      <c r="AW19" s="342">
        <v>50</v>
      </c>
      <c r="AX19" s="292">
        <f t="shared" si="7"/>
        <v>-15</v>
      </c>
      <c r="AY19" s="289">
        <f t="shared" si="3"/>
        <v>-0.23076923076923078</v>
      </c>
      <c r="AZ19" s="112" t="s">
        <v>775</v>
      </c>
    </row>
    <row r="20" spans="1:52" ht="14.25" x14ac:dyDescent="0.3">
      <c r="A20" s="106" t="s">
        <v>249</v>
      </c>
      <c r="B20" s="66" t="str">
        <f t="shared" si="4"/>
        <v>5741</v>
      </c>
      <c r="C20" s="106" t="s">
        <v>1318</v>
      </c>
      <c r="D20" s="168">
        <v>375</v>
      </c>
      <c r="E20" s="168">
        <v>375</v>
      </c>
      <c r="F20" s="139"/>
      <c r="H20" s="168">
        <v>375</v>
      </c>
      <c r="I20" s="168">
        <v>375</v>
      </c>
      <c r="J20" s="139"/>
      <c r="L20" s="168">
        <v>375</v>
      </c>
      <c r="M20" s="168">
        <v>375</v>
      </c>
      <c r="N20" s="139"/>
      <c r="P20" s="168">
        <v>375</v>
      </c>
      <c r="Q20" s="168">
        <v>375</v>
      </c>
      <c r="R20" s="139"/>
      <c r="T20" s="168">
        <v>375</v>
      </c>
      <c r="U20" s="168">
        <v>375</v>
      </c>
      <c r="V20" s="139"/>
      <c r="W20" s="137"/>
      <c r="X20" s="168">
        <v>375</v>
      </c>
      <c r="Y20" s="168">
        <v>375</v>
      </c>
      <c r="Z20" s="139">
        <v>0</v>
      </c>
      <c r="AA20" s="137"/>
      <c r="AB20" s="168">
        <v>375</v>
      </c>
      <c r="AC20" s="168">
        <v>375</v>
      </c>
      <c r="AD20" s="139">
        <f t="shared" si="5"/>
        <v>0</v>
      </c>
      <c r="AF20" s="168">
        <v>375</v>
      </c>
      <c r="AG20" s="276">
        <v>375</v>
      </c>
      <c r="AH20" s="168">
        <v>375</v>
      </c>
      <c r="AI20" s="139">
        <f>(AG20-AB20)/AB20</f>
        <v>0</v>
      </c>
      <c r="AJ20" s="38"/>
      <c r="AK20" s="348">
        <v>375</v>
      </c>
      <c r="AL20" s="348">
        <v>375</v>
      </c>
      <c r="AM20" s="289">
        <f t="shared" si="0"/>
        <v>0</v>
      </c>
      <c r="AO20" s="348">
        <v>375</v>
      </c>
      <c r="AP20" s="291">
        <v>375</v>
      </c>
      <c r="AQ20" s="289">
        <f t="shared" si="1"/>
        <v>0</v>
      </c>
      <c r="AR20" s="289"/>
      <c r="AS20" s="348">
        <v>375</v>
      </c>
      <c r="AT20" s="348"/>
      <c r="AU20" s="289">
        <f t="shared" si="2"/>
        <v>0</v>
      </c>
      <c r="AW20" s="342">
        <v>375</v>
      </c>
      <c r="AX20" s="292">
        <f t="shared" si="7"/>
        <v>0</v>
      </c>
      <c r="AY20" s="289">
        <f t="shared" si="3"/>
        <v>0</v>
      </c>
      <c r="AZ20" s="112" t="s">
        <v>911</v>
      </c>
    </row>
    <row r="21" spans="1:52" s="64" customFormat="1" x14ac:dyDescent="0.25">
      <c r="A21" s="142"/>
      <c r="B21" s="142"/>
      <c r="C21" s="142" t="s">
        <v>168</v>
      </c>
      <c r="D21" s="143">
        <f>SUM(D11:D20)</f>
        <v>9485</v>
      </c>
      <c r="E21" s="143">
        <f>SUM(E11:E20)</f>
        <v>8972.35</v>
      </c>
      <c r="F21" s="144">
        <v>-7.4399999999999994E-2</v>
      </c>
      <c r="G21" s="142"/>
      <c r="H21" s="143">
        <f>SUM(H11:H20)</f>
        <v>10535</v>
      </c>
      <c r="I21" s="143">
        <f>SUM(I11:I20)</f>
        <v>8487.2800000000007</v>
      </c>
      <c r="J21" s="144">
        <v>-7.4399999999999994E-2</v>
      </c>
      <c r="K21" s="142"/>
      <c r="L21" s="143">
        <f>SUM(L11:L20)</f>
        <v>9751</v>
      </c>
      <c r="M21" s="143">
        <f>SUM(M11:M20)</f>
        <v>8627.16</v>
      </c>
      <c r="N21" s="144">
        <v>-7.4399999999999994E-2</v>
      </c>
      <c r="O21" s="142"/>
      <c r="P21" s="143">
        <f>SUM(P11:P20)</f>
        <v>9751</v>
      </c>
      <c r="Q21" s="143">
        <f>SUM(Q11:Q20)</f>
        <v>7778.3</v>
      </c>
      <c r="R21" s="144">
        <v>-7.4399999999999994E-2</v>
      </c>
      <c r="S21" s="142"/>
      <c r="T21" s="143">
        <f>SUM(T11:T20)</f>
        <v>10675.5</v>
      </c>
      <c r="U21" s="143">
        <f>SUM(U11:U20)</f>
        <v>7221.26</v>
      </c>
      <c r="V21" s="144">
        <v>-7.4399999999999994E-2</v>
      </c>
      <c r="W21" s="142"/>
      <c r="X21" s="143">
        <f>SUM(X11:X20)</f>
        <v>10675.5</v>
      </c>
      <c r="Y21" s="143">
        <f>SUM(Y11:Y20)</f>
        <v>7129.4299999999994</v>
      </c>
      <c r="Z21" s="145">
        <f>(X21-T21)/T21</f>
        <v>0</v>
      </c>
      <c r="AA21" s="142"/>
      <c r="AB21" s="143">
        <f>SUM(AB11:AB20)</f>
        <v>11635</v>
      </c>
      <c r="AC21" s="143">
        <f>SUM(AC11:AC20)</f>
        <v>10308.64</v>
      </c>
      <c r="AD21" s="144">
        <f>(AB21-X21)/X21</f>
        <v>8.9878694206360354E-2</v>
      </c>
      <c r="AE21" s="142"/>
      <c r="AF21" s="143">
        <f>SUM(AF11:AF20)</f>
        <v>11635</v>
      </c>
      <c r="AG21" s="277">
        <f>SUM(AG11:AG20)</f>
        <v>11635</v>
      </c>
      <c r="AH21" s="143">
        <f>SUM(AH11:AH20)</f>
        <v>10641.51</v>
      </c>
      <c r="AI21" s="144">
        <f>(AG21-AB21)/AB21</f>
        <v>0</v>
      </c>
      <c r="AJ21" s="144"/>
      <c r="AK21" s="294">
        <f>SUM(AK11:AK20)</f>
        <v>11635</v>
      </c>
      <c r="AL21" s="294">
        <f>SUM(AL11:AL20)</f>
        <v>11169.289999999999</v>
      </c>
      <c r="AM21" s="144">
        <f t="shared" si="0"/>
        <v>0</v>
      </c>
      <c r="AN21" s="142"/>
      <c r="AO21" s="294">
        <f>SUM(AO11:AO20)</f>
        <v>11635</v>
      </c>
      <c r="AP21" s="294">
        <f>SUM(AP11:AP20)</f>
        <v>10539.75</v>
      </c>
      <c r="AQ21" s="144">
        <f t="shared" si="1"/>
        <v>0</v>
      </c>
      <c r="AR21" s="144"/>
      <c r="AS21" s="294">
        <f>SUM(AS11:AS20)</f>
        <v>11773</v>
      </c>
      <c r="AT21" s="294">
        <f>SUM(AT11:AT20)</f>
        <v>2804.64</v>
      </c>
      <c r="AU21" s="144">
        <f t="shared" si="2"/>
        <v>1.1860764933390631E-2</v>
      </c>
      <c r="AV21" s="142"/>
      <c r="AW21" s="143">
        <f>SUM(AW11:AW20)</f>
        <v>11773</v>
      </c>
      <c r="AX21" s="143">
        <f>SUM(AX11:AX20)</f>
        <v>0</v>
      </c>
      <c r="AY21" s="144">
        <f t="shared" si="3"/>
        <v>0</v>
      </c>
      <c r="AZ21" s="142"/>
    </row>
    <row r="22" spans="1:52" s="135" customFormat="1" x14ac:dyDescent="0.25">
      <c r="D22" s="62"/>
      <c r="E22" s="62"/>
      <c r="F22" s="139"/>
      <c r="G22" s="137"/>
      <c r="H22" s="62"/>
      <c r="I22" s="62"/>
      <c r="J22" s="139"/>
      <c r="K22" s="137"/>
      <c r="L22" s="62"/>
      <c r="M22" s="62"/>
      <c r="N22" s="139"/>
      <c r="O22" s="137"/>
      <c r="P22" s="62"/>
      <c r="Q22" s="62"/>
      <c r="R22" s="139"/>
      <c r="S22" s="137"/>
      <c r="T22" s="62"/>
      <c r="U22" s="62"/>
      <c r="V22" s="139"/>
      <c r="W22" s="137"/>
      <c r="X22" s="62"/>
      <c r="Y22" s="62"/>
      <c r="Z22" s="139"/>
      <c r="AA22" s="137"/>
      <c r="AB22" s="62"/>
      <c r="AC22" s="62"/>
      <c r="AD22" s="139"/>
      <c r="AE22" s="137"/>
      <c r="AF22" s="62"/>
      <c r="AG22" s="62"/>
      <c r="AH22" s="62"/>
      <c r="AI22" s="139"/>
      <c r="AJ22" s="139"/>
      <c r="AK22" s="62"/>
      <c r="AL22" s="62"/>
      <c r="AM22" s="289"/>
      <c r="AN22" s="290"/>
      <c r="AO22" s="62"/>
      <c r="AP22" s="62"/>
      <c r="AQ22" s="289"/>
      <c r="AR22" s="289"/>
      <c r="AS22" s="62"/>
      <c r="AT22" s="62"/>
      <c r="AU22" s="289"/>
      <c r="AV22" s="290"/>
      <c r="AW22" s="62"/>
      <c r="AX22" s="62"/>
      <c r="AY22" s="289"/>
    </row>
    <row r="23" spans="1:52" s="64" customFormat="1" ht="12.75" x14ac:dyDescent="0.2">
      <c r="A23" s="151"/>
      <c r="B23" s="151"/>
      <c r="C23" s="156" t="s">
        <v>169</v>
      </c>
      <c r="D23" s="153">
        <f>D8+D21</f>
        <v>73583</v>
      </c>
      <c r="E23" s="153">
        <f>E8+E21</f>
        <v>73070.350000000006</v>
      </c>
      <c r="F23" s="154">
        <v>1.5599999999999999E-2</v>
      </c>
      <c r="G23" s="151"/>
      <c r="H23" s="153">
        <f>H8+H21</f>
        <v>76292</v>
      </c>
      <c r="I23" s="153">
        <f>I8+I21</f>
        <v>74244.28</v>
      </c>
      <c r="J23" s="154">
        <f>(H23-D23)/D23</f>
        <v>3.681556881344876E-2</v>
      </c>
      <c r="K23" s="151"/>
      <c r="L23" s="153">
        <f>L8+L21</f>
        <v>77485.59</v>
      </c>
      <c r="M23" s="153">
        <f>M8+M21</f>
        <v>76361.680000000008</v>
      </c>
      <c r="N23" s="154">
        <f>(L23-H23)/H23</f>
        <v>1.5645021758506746E-2</v>
      </c>
      <c r="O23" s="151"/>
      <c r="P23" s="153">
        <f>P8+P21</f>
        <v>79106.790000000008</v>
      </c>
      <c r="Q23" s="153">
        <f>Q8+Q21</f>
        <v>77134.11</v>
      </c>
      <c r="R23" s="154">
        <f>(P23-L23)/L23</f>
        <v>2.0922599931161544E-2</v>
      </c>
      <c r="S23" s="151"/>
      <c r="T23" s="153">
        <f>T8+T21</f>
        <v>81776.210000000006</v>
      </c>
      <c r="U23" s="153">
        <f>U8+U21</f>
        <v>78356.78</v>
      </c>
      <c r="V23" s="154">
        <f>(T23-P23)/P23</f>
        <v>3.3744511691095012E-2</v>
      </c>
      <c r="W23" s="151"/>
      <c r="X23" s="153">
        <f>X8+X21</f>
        <v>87339.98</v>
      </c>
      <c r="Y23" s="153">
        <f>Y8+Y21</f>
        <v>84966.499999999985</v>
      </c>
      <c r="Z23" s="154">
        <f>(X23-T23)/T23</f>
        <v>6.8036535319990848E-2</v>
      </c>
      <c r="AA23" s="151"/>
      <c r="AB23" s="153">
        <f>AB8+AB21</f>
        <v>96761.51</v>
      </c>
      <c r="AC23" s="153">
        <f>AC8+AC21</f>
        <v>95428.7</v>
      </c>
      <c r="AD23" s="154">
        <f>(AB23-X23)/X23</f>
        <v>0.10787190471076361</v>
      </c>
      <c r="AE23" s="151"/>
      <c r="AF23" s="153">
        <f>AF8+AF21</f>
        <v>100765.46</v>
      </c>
      <c r="AG23" s="277">
        <f>AG8+AG21</f>
        <v>111180.4</v>
      </c>
      <c r="AH23" s="153">
        <f>AH8+AH21</f>
        <v>110186.5</v>
      </c>
      <c r="AI23" s="154">
        <f>(AG23-AB23)/AB23</f>
        <v>0.14901472703350743</v>
      </c>
      <c r="AJ23" s="154"/>
      <c r="AK23" s="295">
        <f>AK8+AK21</f>
        <v>116632.17</v>
      </c>
      <c r="AL23" s="295">
        <f>AL8+AL21</f>
        <v>115772.06</v>
      </c>
      <c r="AM23" s="154">
        <f t="shared" si="0"/>
        <v>4.9035351554770484E-2</v>
      </c>
      <c r="AN23" s="151"/>
      <c r="AO23" s="295">
        <f>AO8+AO21</f>
        <v>119984.24</v>
      </c>
      <c r="AP23" s="295">
        <f>AP8+AP21</f>
        <v>118888.99</v>
      </c>
      <c r="AQ23" s="154">
        <f>(AO23-AK23)/AK23</f>
        <v>2.8740526734605101E-2</v>
      </c>
      <c r="AR23" s="154"/>
      <c r="AS23" s="295">
        <f>AS8+AS21</f>
        <v>121756.73000000001</v>
      </c>
      <c r="AT23" s="295">
        <f>AT8+AT21</f>
        <v>53126.400000000001</v>
      </c>
      <c r="AU23" s="154">
        <f>(AS23-AO23)/AO23</f>
        <v>1.4772690146639301E-2</v>
      </c>
      <c r="AV23" s="151"/>
      <c r="AW23" s="153" t="e">
        <f>SUM(AW8+AW21)</f>
        <v>#REF!</v>
      </c>
      <c r="AX23" s="153" t="e">
        <f>SUM(AX8+AX21)</f>
        <v>#REF!</v>
      </c>
      <c r="AY23" s="154" t="e">
        <f>(AW23-AS23)/AS23</f>
        <v>#REF!</v>
      </c>
      <c r="AZ23" s="156"/>
    </row>
    <row r="24" spans="1:52" x14ac:dyDescent="0.25">
      <c r="D24" s="67"/>
      <c r="F24" s="139"/>
      <c r="H24" s="67"/>
      <c r="J24" s="139"/>
      <c r="L24" s="67"/>
      <c r="N24" s="139"/>
      <c r="P24" s="67"/>
      <c r="R24" s="139"/>
      <c r="T24" s="67"/>
      <c r="V24" s="38"/>
      <c r="X24" s="67"/>
      <c r="AB24" s="67"/>
      <c r="AF24" s="67"/>
      <c r="AG24" s="67"/>
      <c r="AK24" s="296"/>
      <c r="AO24" s="296"/>
      <c r="AS24" s="296"/>
    </row>
    <row r="25" spans="1:52" s="61" customFormat="1" ht="14.25" thickBot="1" x14ac:dyDescent="0.3">
      <c r="C25" s="61" t="s">
        <v>170</v>
      </c>
      <c r="D25" s="69"/>
      <c r="E25" s="68">
        <f>D23-E23</f>
        <v>512.64999999999418</v>
      </c>
      <c r="F25" s="139"/>
      <c r="G25" s="65"/>
      <c r="H25" s="69"/>
      <c r="I25" s="68">
        <f>H23-I23</f>
        <v>2047.7200000000012</v>
      </c>
      <c r="J25" s="139"/>
      <c r="K25" s="65"/>
      <c r="L25" s="69"/>
      <c r="M25" s="68">
        <f>L23-M23</f>
        <v>1123.9099999999889</v>
      </c>
      <c r="N25" s="139"/>
      <c r="O25" s="65"/>
      <c r="P25" s="69"/>
      <c r="Q25" s="68">
        <f>P23-Q23</f>
        <v>1972.6800000000076</v>
      </c>
      <c r="R25" s="139"/>
      <c r="S25" s="65"/>
      <c r="T25" s="69"/>
      <c r="U25" s="68">
        <f>T23-U23</f>
        <v>3419.4300000000076</v>
      </c>
      <c r="V25" s="38"/>
      <c r="W25" s="65"/>
      <c r="X25" s="69"/>
      <c r="Y25" s="68">
        <f>X23-Y23</f>
        <v>2373.4800000000105</v>
      </c>
      <c r="AA25" s="65"/>
      <c r="AB25" s="69"/>
      <c r="AC25" s="68">
        <f>AB23-AC23</f>
        <v>1332.8099999999977</v>
      </c>
      <c r="AE25" s="65"/>
      <c r="AF25" s="69"/>
      <c r="AG25" s="69"/>
      <c r="AH25" s="68">
        <f>AG23-AH23</f>
        <v>993.89999999999418</v>
      </c>
      <c r="AK25" s="69"/>
      <c r="AL25" s="68">
        <f>AK23-AL23</f>
        <v>860.11000000000058</v>
      </c>
      <c r="AN25" s="65"/>
      <c r="AO25" s="69"/>
      <c r="AP25" s="68">
        <f>AO23-AP23</f>
        <v>1095.25</v>
      </c>
      <c r="AS25" s="69"/>
      <c r="AT25" s="68">
        <f>AS23-AT23</f>
        <v>68630.330000000016</v>
      </c>
      <c r="AV25" s="65"/>
      <c r="AW25" s="70"/>
      <c r="AX25" s="70"/>
    </row>
    <row r="26" spans="1:52" s="61" customFormat="1" ht="14.25" thickTop="1" x14ac:dyDescent="0.25">
      <c r="D26" s="69"/>
      <c r="E26" s="98"/>
      <c r="F26" s="139"/>
      <c r="G26" s="65"/>
      <c r="H26" s="69"/>
      <c r="I26" s="98"/>
      <c r="J26" s="139"/>
      <c r="K26" s="65"/>
      <c r="L26" s="69"/>
      <c r="M26" s="98"/>
      <c r="N26" s="139"/>
      <c r="O26" s="65"/>
      <c r="P26" s="69"/>
      <c r="Q26" s="98"/>
      <c r="R26" s="139"/>
      <c r="S26" s="65"/>
      <c r="T26" s="69"/>
      <c r="U26" s="98"/>
      <c r="V26" s="139"/>
      <c r="W26" s="65"/>
      <c r="X26" s="69"/>
      <c r="Y26" s="98"/>
      <c r="AA26" s="65"/>
      <c r="AB26" s="69"/>
      <c r="AC26" s="98"/>
      <c r="AE26" s="65"/>
      <c r="AF26" s="69"/>
      <c r="AG26" s="69"/>
      <c r="AH26" s="98"/>
      <c r="AK26" s="69"/>
      <c r="AL26" s="98"/>
      <c r="AN26" s="65"/>
      <c r="AO26" s="69"/>
      <c r="AP26" s="98"/>
      <c r="AS26" s="69"/>
      <c r="AT26" s="98"/>
      <c r="AV26" s="65"/>
      <c r="AW26" s="70"/>
      <c r="AX26" s="70"/>
    </row>
    <row r="27" spans="1:52" x14ac:dyDescent="0.25">
      <c r="D27" s="67"/>
      <c r="F27" s="139"/>
      <c r="H27" s="67"/>
      <c r="J27" s="139"/>
      <c r="L27" s="67"/>
      <c r="N27" s="139"/>
      <c r="P27" s="67"/>
      <c r="R27" s="139"/>
      <c r="T27" s="67"/>
      <c r="V27" s="38"/>
      <c r="X27" s="67"/>
      <c r="AB27" s="67"/>
      <c r="AF27" s="67"/>
      <c r="AG27" s="67"/>
      <c r="AK27" s="296"/>
      <c r="AO27" s="296"/>
      <c r="AS27" s="296"/>
      <c r="AW27" s="163" t="s">
        <v>947</v>
      </c>
      <c r="AX27" s="164"/>
      <c r="AY27" s="165"/>
      <c r="AZ27" s="135"/>
    </row>
    <row r="28" spans="1:52" x14ac:dyDescent="0.25">
      <c r="F28" s="139"/>
      <c r="J28" s="139"/>
      <c r="N28" s="139"/>
      <c r="R28" s="139"/>
      <c r="V28" s="38"/>
      <c r="AW28" s="166" t="s">
        <v>202</v>
      </c>
      <c r="AX28" s="2"/>
      <c r="AY28" s="215" t="e">
        <f>AW8*0.0145</f>
        <v>#REF!</v>
      </c>
      <c r="AZ28" s="135"/>
    </row>
    <row r="29" spans="1:52" x14ac:dyDescent="0.25">
      <c r="F29" s="139"/>
      <c r="J29" s="139"/>
      <c r="N29" s="139"/>
      <c r="R29" s="139"/>
      <c r="V29" s="38"/>
      <c r="AW29" s="134" t="s">
        <v>203</v>
      </c>
      <c r="AX29" s="2"/>
      <c r="AY29" s="215" t="e">
        <f>AW8*0.0009</f>
        <v>#REF!</v>
      </c>
      <c r="AZ29" s="135"/>
    </row>
    <row r="30" spans="1:52" x14ac:dyDescent="0.25">
      <c r="F30" s="139"/>
      <c r="J30" s="139"/>
      <c r="N30" s="139"/>
      <c r="R30" s="139"/>
      <c r="V30" s="38"/>
      <c r="AW30" s="134" t="s">
        <v>204</v>
      </c>
      <c r="AX30" s="2"/>
      <c r="AY30" s="215" t="e">
        <f>AW8*0.001</f>
        <v>#REF!</v>
      </c>
      <c r="AZ30" s="135"/>
    </row>
    <row r="31" spans="1:52" x14ac:dyDescent="0.25">
      <c r="F31" s="139"/>
      <c r="J31" s="139"/>
      <c r="N31" s="139"/>
      <c r="R31" s="139"/>
      <c r="V31" s="38"/>
      <c r="AW31" s="134" t="s">
        <v>205</v>
      </c>
      <c r="AX31" s="2"/>
      <c r="AY31" s="215" t="e">
        <f>#REF!</f>
        <v>#REF!</v>
      </c>
      <c r="AZ31" s="135"/>
    </row>
    <row r="32" spans="1:52" x14ac:dyDescent="0.25">
      <c r="F32" s="139"/>
      <c r="J32" s="139"/>
      <c r="N32" s="139"/>
      <c r="R32" s="139"/>
      <c r="V32" s="38"/>
      <c r="AW32" s="134" t="s">
        <v>923</v>
      </c>
      <c r="AX32" s="2"/>
      <c r="AY32" s="218">
        <f>'Health Ins'!L16</f>
        <v>25272</v>
      </c>
      <c r="AZ32" s="135"/>
    </row>
    <row r="33" spans="4:52" x14ac:dyDescent="0.25">
      <c r="F33" s="139"/>
      <c r="J33" s="139"/>
      <c r="N33" s="139"/>
      <c r="R33" s="139"/>
      <c r="V33" s="38"/>
      <c r="AW33" s="158"/>
      <c r="AX33" s="160"/>
      <c r="AY33" s="217" t="e">
        <f>SUM(AY28:AY32)</f>
        <v>#REF!</v>
      </c>
      <c r="AZ33" s="135"/>
    </row>
    <row r="34" spans="4:52" x14ac:dyDescent="0.25">
      <c r="F34" s="139"/>
      <c r="J34" s="139"/>
      <c r="N34" s="139"/>
      <c r="R34" s="139"/>
      <c r="V34" s="38"/>
      <c r="AZ34" s="135"/>
    </row>
    <row r="35" spans="4:52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  <c r="AZ35" s="135"/>
    </row>
    <row r="36" spans="4:52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  <c r="AZ36" s="135"/>
    </row>
    <row r="37" spans="4:52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</row>
    <row r="38" spans="4:52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</row>
    <row r="39" spans="4:52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</row>
    <row r="40" spans="4:52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52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52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52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52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52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52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52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52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296" t="s">
        <v>1128</v>
      </c>
      <c r="E126" s="135">
        <v>30.35</v>
      </c>
      <c r="F126" s="135">
        <v>25</v>
      </c>
      <c r="G126" s="290"/>
      <c r="H126" s="296"/>
      <c r="I126" s="287"/>
      <c r="J126" s="28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  <row r="376" spans="4:45" x14ac:dyDescent="0.25">
      <c r="D376" s="67"/>
      <c r="H376" s="67"/>
      <c r="L376" s="67"/>
      <c r="P376" s="67"/>
      <c r="T376" s="67"/>
      <c r="X376" s="67"/>
      <c r="AB376" s="67"/>
      <c r="AF376" s="67"/>
      <c r="AG376" s="67"/>
      <c r="AK376" s="296"/>
      <c r="AO376" s="296"/>
      <c r="AS376" s="296"/>
    </row>
    <row r="377" spans="4:45" x14ac:dyDescent="0.25">
      <c r="D377" s="67"/>
      <c r="H377" s="67"/>
      <c r="L377" s="67"/>
      <c r="P377" s="67"/>
      <c r="T377" s="67"/>
      <c r="X377" s="67"/>
      <c r="AB377" s="67"/>
      <c r="AF377" s="67"/>
      <c r="AG377" s="67"/>
      <c r="AK377" s="296"/>
      <c r="AO377" s="296"/>
      <c r="AS377" s="296"/>
    </row>
    <row r="378" spans="4:45" x14ac:dyDescent="0.25">
      <c r="D378" s="67"/>
      <c r="H378" s="67"/>
      <c r="L378" s="67"/>
      <c r="P378" s="67"/>
      <c r="T378" s="67"/>
      <c r="X378" s="67"/>
      <c r="AB378" s="67"/>
      <c r="AF378" s="67"/>
      <c r="AG378" s="67"/>
      <c r="AK378" s="296"/>
      <c r="AO378" s="296"/>
      <c r="AS378" s="296"/>
    </row>
    <row r="379" spans="4:45" x14ac:dyDescent="0.25">
      <c r="D379" s="67"/>
      <c r="H379" s="67"/>
      <c r="L379" s="67"/>
      <c r="P379" s="67"/>
      <c r="T379" s="67"/>
      <c r="X379" s="67"/>
      <c r="AB379" s="67"/>
      <c r="AF379" s="67"/>
      <c r="AG379" s="67"/>
      <c r="AK379" s="296"/>
      <c r="AO379" s="296"/>
      <c r="AS379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7" fitToHeight="3" orientation="landscape" copies="15" r:id="rId1"/>
  <headerFooter alignWithMargins="0">
    <oddHeader>&amp;C&amp;"-,Bold"Proposed Budget &amp; Analysis Report for FY22</oddHeader>
    <oddFooter>&amp;C&amp;D&amp;T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58"/>
  <sheetViews>
    <sheetView zoomScaleNormal="100" zoomScaleSheetLayoutView="100" workbookViewId="0"/>
  </sheetViews>
  <sheetFormatPr defaultRowHeight="13.5" x14ac:dyDescent="0.25"/>
  <cols>
    <col min="1" max="1" width="19" style="106" bestFit="1" customWidth="1"/>
    <col min="2" max="2" width="5" style="106" customWidth="1"/>
    <col min="3" max="3" width="29.85546875" style="106" customWidth="1"/>
    <col min="4" max="5" width="10.5703125" style="135" bestFit="1" customWidth="1"/>
    <col min="6" max="6" width="8" style="135" bestFit="1" customWidth="1"/>
    <col min="7" max="7" width="2.140625" style="137" customWidth="1"/>
    <col min="8" max="9" width="10.5703125" style="135" bestFit="1" customWidth="1"/>
    <col min="10" max="10" width="6.140625" style="135" bestFit="1" customWidth="1"/>
    <col min="11" max="11" width="2.140625" style="137" customWidth="1"/>
    <col min="12" max="13" width="10.5703125" style="135" bestFit="1" customWidth="1"/>
    <col min="14" max="14" width="6.140625" style="135" bestFit="1" customWidth="1"/>
    <col min="15" max="15" width="2.140625" style="137" customWidth="1"/>
    <col min="16" max="17" width="10.5703125" style="135" bestFit="1" customWidth="1"/>
    <col min="18" max="18" width="6.140625" style="135" bestFit="1" customWidth="1"/>
    <col min="19" max="19" width="2.140625" style="137" customWidth="1"/>
    <col min="20" max="21" width="10.5703125" style="106" bestFit="1" customWidth="1"/>
    <col min="22" max="22" width="6.140625" style="106" bestFit="1" customWidth="1"/>
    <col min="23" max="23" width="2.140625" style="59" customWidth="1"/>
    <col min="24" max="25" width="10.5703125" style="106" bestFit="1" customWidth="1"/>
    <col min="26" max="26" width="8.28515625" style="106" customWidth="1"/>
    <col min="27" max="27" width="2.140625" style="59" customWidth="1"/>
    <col min="28" max="29" width="10.5703125" style="106" customWidth="1"/>
    <col min="30" max="30" width="8.28515625" style="106" bestFit="1" customWidth="1"/>
    <col min="31" max="31" width="2.140625" style="137" customWidth="1"/>
    <col min="32" max="32" width="10.5703125" style="135" customWidth="1"/>
    <col min="33" max="33" width="11.5703125" style="135" bestFit="1" customWidth="1"/>
    <col min="34" max="34" width="11.5703125" style="135" customWidth="1"/>
    <col min="35" max="35" width="7.140625" style="135" bestFit="1" customWidth="1"/>
    <col min="36" max="36" width="1.85546875" style="106" customWidth="1"/>
    <col min="37" max="37" width="11.5703125" style="347" customWidth="1"/>
    <col min="38" max="38" width="11.5703125" style="347" bestFit="1" customWidth="1"/>
    <col min="39" max="39" width="8" style="347" bestFit="1" customWidth="1"/>
    <col min="40" max="40" width="2.140625" style="290" customWidth="1"/>
    <col min="41" max="42" width="11.5703125" style="287" bestFit="1" customWidth="1"/>
    <col min="43" max="43" width="8" style="287" bestFit="1" customWidth="1"/>
    <col min="44" max="44" width="2.140625" style="290" customWidth="1"/>
    <col min="45" max="45" width="11.5703125" style="347" bestFit="1" customWidth="1"/>
    <col min="46" max="46" width="10.5703125" style="347" bestFit="1" customWidth="1"/>
    <col min="47" max="47" width="9.28515625" style="347" bestFit="1" customWidth="1"/>
    <col min="48" max="48" width="2.140625" style="290" hidden="1" customWidth="1"/>
    <col min="49" max="49" width="12" style="60" hidden="1" customWidth="1"/>
    <col min="50" max="50" width="11.28515625" style="60" hidden="1" customWidth="1"/>
    <col min="51" max="51" width="11.5703125" style="106" hidden="1" customWidth="1"/>
    <col min="52" max="52" width="37.425781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1264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s="135" customFormat="1" x14ac:dyDescent="0.25">
      <c r="A6" s="135" t="s">
        <v>250</v>
      </c>
      <c r="B6" s="138" t="str">
        <f>MID(A6,14,4)</f>
        <v>5107</v>
      </c>
      <c r="C6" s="135" t="s">
        <v>3</v>
      </c>
      <c r="D6" s="168">
        <v>49877</v>
      </c>
      <c r="E6" s="168">
        <v>49877.1</v>
      </c>
      <c r="F6" s="139"/>
      <c r="G6" s="137"/>
      <c r="H6" s="168">
        <v>52946</v>
      </c>
      <c r="I6" s="168">
        <v>52946</v>
      </c>
      <c r="J6" s="139"/>
      <c r="K6" s="137"/>
      <c r="L6" s="168">
        <v>56399.49</v>
      </c>
      <c r="M6" s="168">
        <v>56399.46</v>
      </c>
      <c r="N6" s="139"/>
      <c r="O6" s="137"/>
      <c r="P6" s="168">
        <v>59724.63</v>
      </c>
      <c r="Q6" s="168">
        <v>60595.7</v>
      </c>
      <c r="R6" s="139"/>
      <c r="S6" s="137"/>
      <c r="T6" s="168">
        <v>62793.99</v>
      </c>
      <c r="U6" s="168">
        <v>62793.9</v>
      </c>
      <c r="V6" s="139"/>
      <c r="W6" s="137"/>
      <c r="X6" s="168">
        <v>66152.38</v>
      </c>
      <c r="Y6" s="168">
        <v>66152.38</v>
      </c>
      <c r="Z6" s="139">
        <v>5.3482666095911513E-2</v>
      </c>
      <c r="AA6" s="137"/>
      <c r="AB6" s="168">
        <v>70065.45</v>
      </c>
      <c r="AC6" s="168">
        <v>70656.95</v>
      </c>
      <c r="AD6" s="139">
        <f>(AB6-X6)/X6</f>
        <v>5.9152369121110868E-2</v>
      </c>
      <c r="AE6" s="137"/>
      <c r="AF6" s="108">
        <v>78515.33</v>
      </c>
      <c r="AG6" s="278">
        <v>85425.3</v>
      </c>
      <c r="AH6" s="168">
        <v>85425.3</v>
      </c>
      <c r="AI6" s="139">
        <f>(AG6-AB6)/AB6</f>
        <v>0.21922145650959218</v>
      </c>
      <c r="AJ6" s="139"/>
      <c r="AK6" s="348">
        <v>90084.15</v>
      </c>
      <c r="AL6" s="348">
        <v>89739</v>
      </c>
      <c r="AM6" s="289">
        <f>(AK6-AG6)/AG6</f>
        <v>5.4537121906507689E-2</v>
      </c>
      <c r="AN6" s="290"/>
      <c r="AO6" s="348">
        <v>95291.1</v>
      </c>
      <c r="AP6" s="291">
        <v>95291.1</v>
      </c>
      <c r="AQ6" s="289">
        <f>(AO6-AK6)/AK6</f>
        <v>5.7800956106040982E-2</v>
      </c>
      <c r="AR6" s="290"/>
      <c r="AS6" s="348">
        <v>100106.55</v>
      </c>
      <c r="AT6" s="348">
        <v>47176.65</v>
      </c>
      <c r="AU6" s="289">
        <f>(AS6-AO6)/AO6</f>
        <v>5.0534100246507771E-2</v>
      </c>
      <c r="AV6" s="290"/>
      <c r="AW6" s="108" t="e">
        <f>#REF!</f>
        <v>#REF!</v>
      </c>
      <c r="AX6" s="292" t="e">
        <f>AW6-AS6</f>
        <v>#REF!</v>
      </c>
      <c r="AY6" s="289" t="e">
        <f>(AW6-AS6)/AS6</f>
        <v>#REF!</v>
      </c>
      <c r="AZ6" s="340" t="s">
        <v>1599</v>
      </c>
    </row>
    <row r="7" spans="1:52" x14ac:dyDescent="0.25">
      <c r="A7" s="138" t="s">
        <v>1059</v>
      </c>
      <c r="B7" s="66" t="str">
        <f>MID(A7,14,4)</f>
        <v>5142</v>
      </c>
      <c r="C7" s="106" t="s">
        <v>1088</v>
      </c>
      <c r="D7" s="168">
        <v>0</v>
      </c>
      <c r="E7" s="168">
        <v>0</v>
      </c>
      <c r="F7" s="139"/>
      <c r="H7" s="168">
        <v>0</v>
      </c>
      <c r="I7" s="168">
        <v>0</v>
      </c>
      <c r="J7" s="139"/>
      <c r="L7" s="168">
        <v>0</v>
      </c>
      <c r="M7" s="168">
        <v>0</v>
      </c>
      <c r="N7" s="139"/>
      <c r="P7" s="168">
        <v>0</v>
      </c>
      <c r="Q7" s="168">
        <v>0</v>
      </c>
      <c r="R7" s="139"/>
      <c r="T7" s="107">
        <v>0</v>
      </c>
      <c r="U7" s="107">
        <v>0</v>
      </c>
      <c r="V7" s="38"/>
      <c r="X7" s="107">
        <v>0</v>
      </c>
      <c r="Y7" s="107">
        <v>0</v>
      </c>
      <c r="Z7" s="38"/>
      <c r="AB7" s="107">
        <v>0</v>
      </c>
      <c r="AC7" s="107">
        <v>0</v>
      </c>
      <c r="AD7" s="38"/>
      <c r="AF7" s="108"/>
      <c r="AG7" s="278"/>
      <c r="AH7" s="168">
        <v>0</v>
      </c>
      <c r="AI7" s="289"/>
      <c r="AJ7" s="38"/>
      <c r="AK7" s="348">
        <v>900.84</v>
      </c>
      <c r="AL7" s="348">
        <v>900.84</v>
      </c>
      <c r="AM7" s="289" t="e">
        <f>(AK7-AG7)/AG7</f>
        <v>#DIV/0!</v>
      </c>
      <c r="AO7" s="291">
        <v>952.91</v>
      </c>
      <c r="AP7" s="291">
        <v>952.91</v>
      </c>
      <c r="AQ7" s="289">
        <f>(AO7-AK7)/AK7</f>
        <v>5.7801607388659401E-2</v>
      </c>
      <c r="AS7" s="348">
        <v>1001.07</v>
      </c>
      <c r="AT7" s="348">
        <v>1001.07</v>
      </c>
      <c r="AU7" s="289">
        <f>(AS7-AO7)/AO7</f>
        <v>5.0539925071622804E-2</v>
      </c>
      <c r="AW7" s="108" t="e">
        <f>#REF!</f>
        <v>#REF!</v>
      </c>
      <c r="AX7" s="292" t="e">
        <f>AW7-AS7</f>
        <v>#REF!</v>
      </c>
      <c r="AY7" s="289" t="e">
        <f>(AW7-AS7)/AS7</f>
        <v>#REF!</v>
      </c>
      <c r="AZ7" s="293" t="s">
        <v>927</v>
      </c>
    </row>
    <row r="8" spans="1:52" s="64" customFormat="1" x14ac:dyDescent="0.25">
      <c r="A8" s="147"/>
      <c r="B8" s="147"/>
      <c r="C8" s="147" t="s">
        <v>26</v>
      </c>
      <c r="D8" s="148">
        <f>SUM(D6:D7)</f>
        <v>49877</v>
      </c>
      <c r="E8" s="148">
        <f>SUM(E6:E7)</f>
        <v>49877.1</v>
      </c>
      <c r="F8" s="149">
        <v>6.5199999999999994E-2</v>
      </c>
      <c r="G8" s="147"/>
      <c r="H8" s="148">
        <f>SUM(H6:H7)</f>
        <v>52946</v>
      </c>
      <c r="I8" s="148">
        <f>SUM(I6:I7)</f>
        <v>52946</v>
      </c>
      <c r="J8" s="149">
        <v>6.5199999999999994E-2</v>
      </c>
      <c r="K8" s="147"/>
      <c r="L8" s="148">
        <f>SUM(L6:L7)</f>
        <v>56399.49</v>
      </c>
      <c r="M8" s="148">
        <f>SUM(M6:M7)</f>
        <v>56399.46</v>
      </c>
      <c r="N8" s="149">
        <v>6.5199999999999994E-2</v>
      </c>
      <c r="O8" s="147"/>
      <c r="P8" s="148">
        <f>SUM(P6:P7)</f>
        <v>59724.63</v>
      </c>
      <c r="Q8" s="148">
        <f>SUM(Q6:Q7)</f>
        <v>60595.7</v>
      </c>
      <c r="R8" s="149">
        <v>6.5199999999999994E-2</v>
      </c>
      <c r="S8" s="147"/>
      <c r="T8" s="148">
        <f>SUM(T6:T7)</f>
        <v>62793.99</v>
      </c>
      <c r="U8" s="148">
        <f>SUM(U6:U7)</f>
        <v>62793.9</v>
      </c>
      <c r="V8" s="149">
        <v>6.5199999999999994E-2</v>
      </c>
      <c r="W8" s="147"/>
      <c r="X8" s="148">
        <f>SUM(X6:X7)</f>
        <v>66152.38</v>
      </c>
      <c r="Y8" s="148">
        <f>SUM(Y6:Y7)</f>
        <v>66152.38</v>
      </c>
      <c r="Z8" s="149">
        <f>(X8-T8)/T8</f>
        <v>5.3482666095911513E-2</v>
      </c>
      <c r="AA8" s="147"/>
      <c r="AB8" s="148">
        <f>SUM(AB6:AB7)</f>
        <v>70065.45</v>
      </c>
      <c r="AC8" s="148">
        <f>SUM(AC6:AC7)</f>
        <v>70656.95</v>
      </c>
      <c r="AD8" s="149">
        <f>(AB8-X8)/X8</f>
        <v>5.9152369121110868E-2</v>
      </c>
      <c r="AE8" s="147"/>
      <c r="AF8" s="148">
        <f>SUM(AF6:AF7)</f>
        <v>78515.33</v>
      </c>
      <c r="AG8" s="280">
        <f>SUM(AG6:AG7)</f>
        <v>85425.3</v>
      </c>
      <c r="AH8" s="148">
        <f>SUM(AH6:AH7)</f>
        <v>85425.3</v>
      </c>
      <c r="AI8" s="149">
        <f t="shared" ref="AI8:AI25" si="0">(AG8-AB8)/AB8</f>
        <v>0.21922145650959218</v>
      </c>
      <c r="AJ8" s="149"/>
      <c r="AK8" s="148">
        <f>SUM(AK6:AK7)</f>
        <v>90984.989999999991</v>
      </c>
      <c r="AL8" s="148">
        <f>SUM(AL6:AL7)</f>
        <v>90639.84</v>
      </c>
      <c r="AM8" s="149">
        <f>AL8/AG8</f>
        <v>1.0610421034517876</v>
      </c>
      <c r="AN8" s="147"/>
      <c r="AO8" s="148">
        <f>SUM(AO6:AO7)</f>
        <v>96244.010000000009</v>
      </c>
      <c r="AP8" s="148">
        <f>SUM(AP6:AP7)</f>
        <v>96244.010000000009</v>
      </c>
      <c r="AQ8" s="149">
        <f>AP8/AK8</f>
        <v>1.0578009625543732</v>
      </c>
      <c r="AR8" s="147"/>
      <c r="AS8" s="148">
        <f>SUM(AS6:AS7)</f>
        <v>101107.62000000001</v>
      </c>
      <c r="AT8" s="148">
        <f>SUM(AT6:AT7)</f>
        <v>48177.72</v>
      </c>
      <c r="AU8" s="149">
        <f>AT8/AO8</f>
        <v>0.50057889316955928</v>
      </c>
      <c r="AV8" s="147"/>
      <c r="AW8" s="148" t="e">
        <f>SUM(AW6:AW7)</f>
        <v>#REF!</v>
      </c>
      <c r="AX8" s="148" t="e">
        <f>SUM(AX6:AX7)</f>
        <v>#REF!</v>
      </c>
      <c r="AY8" s="149" t="e">
        <f>AX8/AS8</f>
        <v>#REF!</v>
      </c>
      <c r="AZ8" s="147"/>
    </row>
    <row r="9" spans="1:52" x14ac:dyDescent="0.25">
      <c r="D9" s="62"/>
      <c r="E9" s="168"/>
      <c r="F9" s="139"/>
      <c r="H9" s="62"/>
      <c r="I9" s="168"/>
      <c r="J9" s="139"/>
      <c r="L9" s="62"/>
      <c r="M9" s="168"/>
      <c r="N9" s="139"/>
      <c r="P9" s="62"/>
      <c r="Q9" s="168"/>
      <c r="R9" s="139"/>
      <c r="T9" s="62"/>
      <c r="U9" s="107"/>
      <c r="V9" s="38"/>
      <c r="X9" s="62"/>
      <c r="Y9" s="107"/>
      <c r="Z9" s="38"/>
      <c r="AB9" s="62"/>
      <c r="AC9" s="107"/>
      <c r="AD9" s="38"/>
      <c r="AF9" s="136"/>
      <c r="AG9" s="136"/>
      <c r="AH9" s="168"/>
      <c r="AI9" s="139"/>
      <c r="AJ9" s="38"/>
      <c r="AK9" s="62"/>
      <c r="AL9" s="348"/>
      <c r="AM9" s="289"/>
      <c r="AO9" s="62"/>
      <c r="AP9" s="291"/>
      <c r="AQ9" s="289"/>
      <c r="AS9" s="62"/>
      <c r="AT9" s="348"/>
      <c r="AU9" s="289"/>
      <c r="AX9" s="136"/>
      <c r="AY9" s="289"/>
    </row>
    <row r="10" spans="1:52" x14ac:dyDescent="0.25">
      <c r="C10" s="61" t="s">
        <v>166</v>
      </c>
      <c r="D10" s="62"/>
      <c r="E10" s="62"/>
      <c r="F10" s="139"/>
      <c r="H10" s="62"/>
      <c r="I10" s="62"/>
      <c r="J10" s="139"/>
      <c r="L10" s="62"/>
      <c r="M10" s="62"/>
      <c r="N10" s="139"/>
      <c r="P10" s="62"/>
      <c r="Q10" s="62"/>
      <c r="R10" s="139"/>
      <c r="T10" s="62"/>
      <c r="U10" s="62"/>
      <c r="V10" s="38"/>
      <c r="X10" s="62"/>
      <c r="Y10" s="62"/>
      <c r="Z10" s="38"/>
      <c r="AB10" s="62"/>
      <c r="AC10" s="62"/>
      <c r="AD10" s="38"/>
      <c r="AF10" s="136"/>
      <c r="AG10" s="136"/>
      <c r="AH10" s="62"/>
      <c r="AI10" s="139"/>
      <c r="AJ10" s="38"/>
      <c r="AK10" s="62"/>
      <c r="AL10" s="62"/>
      <c r="AM10" s="289"/>
      <c r="AO10" s="62"/>
      <c r="AP10" s="62"/>
      <c r="AQ10" s="289"/>
      <c r="AS10" s="62"/>
      <c r="AT10" s="62"/>
      <c r="AU10" s="289"/>
      <c r="AX10" s="136"/>
      <c r="AY10" s="289"/>
      <c r="AZ10" s="61"/>
    </row>
    <row r="11" spans="1:52" s="135" customFormat="1" x14ac:dyDescent="0.25">
      <c r="A11" s="135" t="s">
        <v>251</v>
      </c>
      <c r="B11" s="138" t="str">
        <f t="shared" ref="B11:B22" si="1">MID(A11,14,4)</f>
        <v>5248</v>
      </c>
      <c r="C11" s="135" t="s">
        <v>1217</v>
      </c>
      <c r="D11" s="168">
        <v>9063</v>
      </c>
      <c r="E11" s="168">
        <v>9063</v>
      </c>
      <c r="F11" s="139">
        <v>6</v>
      </c>
      <c r="G11" s="137"/>
      <c r="H11" s="168">
        <v>9550</v>
      </c>
      <c r="I11" s="168">
        <v>9550</v>
      </c>
      <c r="J11" s="139"/>
      <c r="K11" s="137"/>
      <c r="L11" s="168">
        <v>9548.5</v>
      </c>
      <c r="M11" s="168">
        <v>9548.5</v>
      </c>
      <c r="N11" s="139"/>
      <c r="O11" s="137"/>
      <c r="P11" s="168">
        <v>9548.5</v>
      </c>
      <c r="Q11" s="168">
        <v>9548</v>
      </c>
      <c r="R11" s="139"/>
      <c r="S11" s="137"/>
      <c r="T11" s="168">
        <v>9463</v>
      </c>
      <c r="U11" s="168">
        <v>9463.66</v>
      </c>
      <c r="V11" s="139"/>
      <c r="W11" s="137"/>
      <c r="X11" s="168">
        <v>9935.5</v>
      </c>
      <c r="Y11" s="168">
        <v>9935.5</v>
      </c>
      <c r="Z11" s="139">
        <v>4.9931311423438658E-2</v>
      </c>
      <c r="AA11" s="137"/>
      <c r="AB11" s="168">
        <v>10434.5</v>
      </c>
      <c r="AC11" s="168">
        <v>10434.5</v>
      </c>
      <c r="AD11" s="139">
        <f t="shared" ref="AD11:AD22" si="2">(AB11-X11)/X11</f>
        <v>5.0223944441648634E-2</v>
      </c>
      <c r="AE11" s="137"/>
      <c r="AF11" s="168">
        <v>10956.23</v>
      </c>
      <c r="AG11" s="168">
        <v>10956.23</v>
      </c>
      <c r="AH11" s="168">
        <v>10737.33</v>
      </c>
      <c r="AI11" s="139">
        <f t="shared" si="0"/>
        <v>5.0000479179644404E-2</v>
      </c>
      <c r="AJ11" s="139"/>
      <c r="AK11" s="348">
        <v>10737.33</v>
      </c>
      <c r="AL11" s="348">
        <v>11060.17</v>
      </c>
      <c r="AM11" s="289">
        <f t="shared" ref="AM11:AM22" si="3">(AK11-AG11)/AG11</f>
        <v>-1.9979500247804184E-2</v>
      </c>
      <c r="AN11" s="290"/>
      <c r="AO11" s="348">
        <v>11391.83</v>
      </c>
      <c r="AP11" s="291">
        <v>11391.83</v>
      </c>
      <c r="AQ11" s="289">
        <f t="shared" ref="AQ11:AQ22" si="4">(AO11-AK11)/AK11</f>
        <v>6.0955563440818157E-2</v>
      </c>
      <c r="AR11" s="290"/>
      <c r="AS11" s="348">
        <v>11847.17</v>
      </c>
      <c r="AT11" s="348">
        <v>11847.16</v>
      </c>
      <c r="AU11" s="289">
        <f t="shared" ref="AU11:AU22" si="5">(AS11-AO11)/AO11</f>
        <v>3.9970750968018318E-2</v>
      </c>
      <c r="AV11" s="290"/>
      <c r="AW11" s="291">
        <v>11847.17</v>
      </c>
      <c r="AX11" s="292">
        <f t="shared" ref="AX11:AX22" si="6">AW11-AS11</f>
        <v>0</v>
      </c>
      <c r="AY11" s="289">
        <f t="shared" ref="AY11:AY22" si="7">(AW11-AS11)/AS11</f>
        <v>0</v>
      </c>
      <c r="AZ11" s="340" t="s">
        <v>802</v>
      </c>
    </row>
    <row r="12" spans="1:52" x14ac:dyDescent="0.25">
      <c r="A12" s="106" t="s">
        <v>252</v>
      </c>
      <c r="B12" s="66" t="str">
        <f t="shared" si="1"/>
        <v>5303</v>
      </c>
      <c r="C12" s="106" t="s">
        <v>1113</v>
      </c>
      <c r="D12" s="168">
        <v>900</v>
      </c>
      <c r="E12" s="168">
        <v>808.02</v>
      </c>
      <c r="F12" s="139"/>
      <c r="H12" s="168">
        <v>900</v>
      </c>
      <c r="I12" s="168">
        <v>771.68</v>
      </c>
      <c r="J12" s="139"/>
      <c r="L12" s="168">
        <v>1000</v>
      </c>
      <c r="M12" s="168">
        <v>384.54</v>
      </c>
      <c r="N12" s="139"/>
      <c r="P12" s="168">
        <v>1200</v>
      </c>
      <c r="Q12" s="168">
        <v>821.62</v>
      </c>
      <c r="R12" s="139"/>
      <c r="T12" s="168">
        <v>1000</v>
      </c>
      <c r="U12" s="168">
        <v>280.66000000000003</v>
      </c>
      <c r="V12" s="139"/>
      <c r="W12" s="137"/>
      <c r="X12" s="168">
        <v>900</v>
      </c>
      <c r="Y12" s="168">
        <v>227.73</v>
      </c>
      <c r="Z12" s="139">
        <v>-0.1</v>
      </c>
      <c r="AA12" s="137"/>
      <c r="AB12" s="168">
        <v>800</v>
      </c>
      <c r="AC12" s="168">
        <v>270.66000000000003</v>
      </c>
      <c r="AD12" s="139">
        <f t="shared" si="2"/>
        <v>-0.1111111111111111</v>
      </c>
      <c r="AF12" s="168">
        <v>800</v>
      </c>
      <c r="AG12" s="168">
        <v>800</v>
      </c>
      <c r="AH12" s="168">
        <v>277.66000000000003</v>
      </c>
      <c r="AI12" s="139">
        <f t="shared" si="0"/>
        <v>0</v>
      </c>
      <c r="AJ12" s="38"/>
      <c r="AK12" s="348">
        <v>800</v>
      </c>
      <c r="AL12" s="348">
        <v>285.48</v>
      </c>
      <c r="AM12" s="289">
        <f t="shared" si="3"/>
        <v>0</v>
      </c>
      <c r="AO12" s="348">
        <v>800</v>
      </c>
      <c r="AP12" s="291">
        <v>30</v>
      </c>
      <c r="AQ12" s="289">
        <f t="shared" si="4"/>
        <v>0</v>
      </c>
      <c r="AS12" s="348">
        <v>800</v>
      </c>
      <c r="AT12" s="348">
        <v>40</v>
      </c>
      <c r="AU12" s="289">
        <f t="shared" si="5"/>
        <v>0</v>
      </c>
      <c r="AW12" s="291">
        <v>700</v>
      </c>
      <c r="AX12" s="292">
        <f t="shared" si="6"/>
        <v>-100</v>
      </c>
      <c r="AY12" s="289">
        <f t="shared" si="7"/>
        <v>-0.125</v>
      </c>
      <c r="AZ12" s="340" t="s">
        <v>731</v>
      </c>
    </row>
    <row r="13" spans="1:52" s="135" customFormat="1" x14ac:dyDescent="0.25">
      <c r="A13" s="135" t="s">
        <v>253</v>
      </c>
      <c r="B13" s="138" t="str">
        <f t="shared" si="1"/>
        <v>5306</v>
      </c>
      <c r="C13" s="135" t="s">
        <v>1203</v>
      </c>
      <c r="D13" s="168">
        <v>36</v>
      </c>
      <c r="E13" s="168">
        <v>0</v>
      </c>
      <c r="F13" s="139"/>
      <c r="G13" s="137"/>
      <c r="H13" s="168">
        <v>40</v>
      </c>
      <c r="I13" s="168">
        <v>-14.5</v>
      </c>
      <c r="J13" s="139"/>
      <c r="K13" s="137"/>
      <c r="L13" s="168">
        <v>60</v>
      </c>
      <c r="M13" s="168">
        <v>147.28</v>
      </c>
      <c r="N13" s="139"/>
      <c r="O13" s="137"/>
      <c r="P13" s="168">
        <v>80</v>
      </c>
      <c r="Q13" s="168">
        <v>0</v>
      </c>
      <c r="R13" s="139"/>
      <c r="S13" s="137"/>
      <c r="T13" s="168">
        <v>80</v>
      </c>
      <c r="U13" s="168">
        <v>128.80000000000001</v>
      </c>
      <c r="V13" s="139"/>
      <c r="W13" s="137"/>
      <c r="X13" s="168">
        <v>150</v>
      </c>
      <c r="Y13" s="168">
        <v>0</v>
      </c>
      <c r="Z13" s="139">
        <v>0.875</v>
      </c>
      <c r="AA13" s="137"/>
      <c r="AB13" s="168">
        <v>150</v>
      </c>
      <c r="AC13" s="168">
        <v>0</v>
      </c>
      <c r="AD13" s="139">
        <f t="shared" si="2"/>
        <v>0</v>
      </c>
      <c r="AE13" s="137"/>
      <c r="AF13" s="168">
        <v>150</v>
      </c>
      <c r="AG13" s="168">
        <v>150</v>
      </c>
      <c r="AH13" s="168">
        <v>0</v>
      </c>
      <c r="AI13" s="139">
        <f t="shared" si="0"/>
        <v>0</v>
      </c>
      <c r="AJ13" s="139"/>
      <c r="AK13" s="348">
        <v>150</v>
      </c>
      <c r="AL13" s="348">
        <v>0</v>
      </c>
      <c r="AM13" s="289">
        <f t="shared" si="3"/>
        <v>0</v>
      </c>
      <c r="AN13" s="290"/>
      <c r="AO13" s="348">
        <v>150</v>
      </c>
      <c r="AP13" s="291"/>
      <c r="AQ13" s="289">
        <f t="shared" si="4"/>
        <v>0</v>
      </c>
      <c r="AR13" s="290"/>
      <c r="AS13" s="348">
        <v>150</v>
      </c>
      <c r="AT13" s="348">
        <v>0</v>
      </c>
      <c r="AU13" s="289">
        <f t="shared" si="5"/>
        <v>0</v>
      </c>
      <c r="AV13" s="290"/>
      <c r="AW13" s="291">
        <v>150</v>
      </c>
      <c r="AX13" s="292">
        <f t="shared" si="6"/>
        <v>0</v>
      </c>
      <c r="AY13" s="289">
        <f t="shared" si="7"/>
        <v>0</v>
      </c>
      <c r="AZ13" s="421" t="s">
        <v>1650</v>
      </c>
    </row>
    <row r="14" spans="1:52" s="135" customFormat="1" x14ac:dyDescent="0.25">
      <c r="A14" s="135" t="s">
        <v>877</v>
      </c>
      <c r="B14" s="138" t="str">
        <f t="shared" si="1"/>
        <v>5319</v>
      </c>
      <c r="C14" s="135" t="s">
        <v>1321</v>
      </c>
      <c r="D14" s="168">
        <v>0</v>
      </c>
      <c r="E14" s="168">
        <v>0</v>
      </c>
      <c r="F14" s="139"/>
      <c r="G14" s="137"/>
      <c r="H14" s="168">
        <v>0</v>
      </c>
      <c r="I14" s="168">
        <v>0</v>
      </c>
      <c r="J14" s="139"/>
      <c r="K14" s="137"/>
      <c r="L14" s="168">
        <v>0</v>
      </c>
      <c r="M14" s="168">
        <v>75</v>
      </c>
      <c r="N14" s="139"/>
      <c r="O14" s="137"/>
      <c r="P14" s="168">
        <v>0</v>
      </c>
      <c r="Q14" s="168">
        <v>0</v>
      </c>
      <c r="R14" s="139"/>
      <c r="S14" s="137"/>
      <c r="T14" s="168">
        <v>0</v>
      </c>
      <c r="U14" s="168">
        <v>150</v>
      </c>
      <c r="V14" s="139"/>
      <c r="W14" s="137"/>
      <c r="X14" s="168">
        <v>0</v>
      </c>
      <c r="Y14" s="168">
        <v>0</v>
      </c>
      <c r="Z14" s="139" t="e">
        <v>#DIV/0!</v>
      </c>
      <c r="AA14" s="137"/>
      <c r="AB14" s="168">
        <v>150</v>
      </c>
      <c r="AC14" s="168">
        <v>0</v>
      </c>
      <c r="AD14" s="139" t="e">
        <f t="shared" si="2"/>
        <v>#DIV/0!</v>
      </c>
      <c r="AE14" s="137"/>
      <c r="AF14" s="168">
        <v>150</v>
      </c>
      <c r="AG14" s="168">
        <v>150</v>
      </c>
      <c r="AH14" s="168">
        <v>0</v>
      </c>
      <c r="AI14" s="139">
        <f t="shared" si="0"/>
        <v>0</v>
      </c>
      <c r="AJ14" s="139"/>
      <c r="AK14" s="348">
        <v>225</v>
      </c>
      <c r="AL14" s="348">
        <v>0</v>
      </c>
      <c r="AM14" s="289">
        <f t="shared" si="3"/>
        <v>0.5</v>
      </c>
      <c r="AN14" s="290"/>
      <c r="AO14" s="348">
        <v>225</v>
      </c>
      <c r="AP14" s="291">
        <v>0</v>
      </c>
      <c r="AQ14" s="289">
        <f t="shared" si="4"/>
        <v>0</v>
      </c>
      <c r="AR14" s="290"/>
      <c r="AS14" s="348">
        <v>225</v>
      </c>
      <c r="AT14" s="348">
        <v>0</v>
      </c>
      <c r="AU14" s="289">
        <f t="shared" si="5"/>
        <v>0</v>
      </c>
      <c r="AV14" s="290"/>
      <c r="AW14" s="291">
        <v>225</v>
      </c>
      <c r="AX14" s="292">
        <f t="shared" si="6"/>
        <v>0</v>
      </c>
      <c r="AY14" s="289">
        <f t="shared" si="7"/>
        <v>0</v>
      </c>
      <c r="AZ14" s="340" t="s">
        <v>937</v>
      </c>
    </row>
    <row r="15" spans="1:52" s="135" customFormat="1" x14ac:dyDescent="0.25">
      <c r="A15" s="135" t="s">
        <v>254</v>
      </c>
      <c r="B15" s="138" t="str">
        <f t="shared" si="1"/>
        <v>5341</v>
      </c>
      <c r="C15" s="135" t="s">
        <v>1244</v>
      </c>
      <c r="D15" s="168">
        <v>80</v>
      </c>
      <c r="E15" s="168">
        <v>0</v>
      </c>
      <c r="F15" s="139"/>
      <c r="G15" s="137"/>
      <c r="H15" s="168">
        <v>60</v>
      </c>
      <c r="I15" s="168">
        <v>60</v>
      </c>
      <c r="J15" s="139"/>
      <c r="K15" s="137"/>
      <c r="L15" s="168">
        <v>60</v>
      </c>
      <c r="M15" s="168">
        <v>0</v>
      </c>
      <c r="N15" s="139"/>
      <c r="O15" s="137"/>
      <c r="P15" s="168">
        <v>60</v>
      </c>
      <c r="Q15" s="168">
        <v>0</v>
      </c>
      <c r="R15" s="139"/>
      <c r="S15" s="137"/>
      <c r="T15" s="168">
        <v>60</v>
      </c>
      <c r="U15" s="168">
        <v>0</v>
      </c>
      <c r="V15" s="139"/>
      <c r="W15" s="137"/>
      <c r="X15" s="168">
        <v>60</v>
      </c>
      <c r="Y15" s="168">
        <v>0</v>
      </c>
      <c r="Z15" s="139">
        <v>0</v>
      </c>
      <c r="AA15" s="137"/>
      <c r="AB15" s="168">
        <v>60</v>
      </c>
      <c r="AC15" s="168">
        <v>0</v>
      </c>
      <c r="AD15" s="139">
        <f t="shared" si="2"/>
        <v>0</v>
      </c>
      <c r="AE15" s="137"/>
      <c r="AF15" s="168">
        <v>60</v>
      </c>
      <c r="AG15" s="168">
        <v>60</v>
      </c>
      <c r="AH15" s="168">
        <v>0</v>
      </c>
      <c r="AI15" s="139">
        <f t="shared" si="0"/>
        <v>0</v>
      </c>
      <c r="AJ15" s="139"/>
      <c r="AK15" s="348">
        <v>60</v>
      </c>
      <c r="AL15" s="348">
        <v>0</v>
      </c>
      <c r="AM15" s="289">
        <f t="shared" si="3"/>
        <v>0</v>
      </c>
      <c r="AN15" s="290"/>
      <c r="AO15" s="348">
        <v>60</v>
      </c>
      <c r="AP15" s="291">
        <v>0</v>
      </c>
      <c r="AQ15" s="289">
        <f t="shared" si="4"/>
        <v>0</v>
      </c>
      <c r="AR15" s="290"/>
      <c r="AS15" s="348">
        <v>60</v>
      </c>
      <c r="AT15" s="348">
        <v>0</v>
      </c>
      <c r="AU15" s="289">
        <f t="shared" si="5"/>
        <v>0</v>
      </c>
      <c r="AV15" s="290"/>
      <c r="AW15" s="291">
        <v>60</v>
      </c>
      <c r="AX15" s="292">
        <f t="shared" si="6"/>
        <v>0</v>
      </c>
      <c r="AY15" s="289">
        <f t="shared" si="7"/>
        <v>0</v>
      </c>
      <c r="AZ15" s="340" t="s">
        <v>732</v>
      </c>
    </row>
    <row r="16" spans="1:52" s="135" customFormat="1" x14ac:dyDescent="0.25">
      <c r="A16" s="135" t="s">
        <v>255</v>
      </c>
      <c r="B16" s="138" t="str">
        <f t="shared" si="1"/>
        <v>5344</v>
      </c>
      <c r="C16" s="135" t="s">
        <v>1205</v>
      </c>
      <c r="D16" s="168">
        <v>3400</v>
      </c>
      <c r="E16" s="168">
        <v>2563.31</v>
      </c>
      <c r="F16" s="139"/>
      <c r="G16" s="137"/>
      <c r="H16" s="168">
        <v>3200</v>
      </c>
      <c r="I16" s="168">
        <v>1578.02</v>
      </c>
      <c r="J16" s="139"/>
      <c r="K16" s="137"/>
      <c r="L16" s="168">
        <v>3300</v>
      </c>
      <c r="M16" s="168">
        <v>3311.91</v>
      </c>
      <c r="N16" s="139"/>
      <c r="O16" s="137"/>
      <c r="P16" s="168">
        <v>3400</v>
      </c>
      <c r="Q16" s="168">
        <v>2857.65</v>
      </c>
      <c r="R16" s="139"/>
      <c r="S16" s="137"/>
      <c r="T16" s="168">
        <v>3600</v>
      </c>
      <c r="U16" s="168">
        <v>3288.57</v>
      </c>
      <c r="V16" s="139"/>
      <c r="W16" s="137"/>
      <c r="X16" s="168">
        <v>3600</v>
      </c>
      <c r="Y16" s="168">
        <v>2798.05</v>
      </c>
      <c r="Z16" s="139">
        <v>0</v>
      </c>
      <c r="AA16" s="137"/>
      <c r="AB16" s="168">
        <v>3700</v>
      </c>
      <c r="AC16" s="168">
        <v>3314.3</v>
      </c>
      <c r="AD16" s="139">
        <f t="shared" si="2"/>
        <v>2.7777777777777776E-2</v>
      </c>
      <c r="AE16" s="137"/>
      <c r="AF16" s="168">
        <v>3700</v>
      </c>
      <c r="AG16" s="168">
        <v>3700</v>
      </c>
      <c r="AH16" s="168">
        <v>3357.02</v>
      </c>
      <c r="AI16" s="139">
        <f t="shared" si="0"/>
        <v>0</v>
      </c>
      <c r="AJ16" s="139"/>
      <c r="AK16" s="348">
        <v>3800</v>
      </c>
      <c r="AL16" s="348">
        <v>2366.73</v>
      </c>
      <c r="AM16" s="289">
        <f t="shared" si="3"/>
        <v>2.7027027027027029E-2</v>
      </c>
      <c r="AN16" s="290"/>
      <c r="AO16" s="348">
        <v>3900</v>
      </c>
      <c r="AP16" s="291">
        <v>2683.35</v>
      </c>
      <c r="AQ16" s="289">
        <f t="shared" si="4"/>
        <v>2.6315789473684209E-2</v>
      </c>
      <c r="AR16" s="290"/>
      <c r="AS16" s="348">
        <v>4000</v>
      </c>
      <c r="AT16" s="348">
        <v>1476.05</v>
      </c>
      <c r="AU16" s="289">
        <f t="shared" si="5"/>
        <v>2.564102564102564E-2</v>
      </c>
      <c r="AV16" s="290"/>
      <c r="AW16" s="291">
        <v>4000</v>
      </c>
      <c r="AX16" s="292">
        <f t="shared" si="6"/>
        <v>0</v>
      </c>
      <c r="AY16" s="289">
        <f t="shared" si="7"/>
        <v>0</v>
      </c>
      <c r="AZ16" s="340" t="s">
        <v>1651</v>
      </c>
    </row>
    <row r="17" spans="1:52" s="135" customFormat="1" x14ac:dyDescent="0.25">
      <c r="A17" s="135" t="s">
        <v>256</v>
      </c>
      <c r="B17" s="138" t="str">
        <f t="shared" si="1"/>
        <v>5420</v>
      </c>
      <c r="C17" s="135" t="s">
        <v>1099</v>
      </c>
      <c r="D17" s="168">
        <v>100</v>
      </c>
      <c r="E17" s="168">
        <v>100</v>
      </c>
      <c r="F17" s="139"/>
      <c r="G17" s="137"/>
      <c r="H17" s="168">
        <v>100</v>
      </c>
      <c r="I17" s="168">
        <v>121.41</v>
      </c>
      <c r="J17" s="139"/>
      <c r="K17" s="137"/>
      <c r="L17" s="168">
        <v>100</v>
      </c>
      <c r="M17" s="168">
        <v>213.78</v>
      </c>
      <c r="N17" s="139"/>
      <c r="O17" s="137"/>
      <c r="P17" s="168">
        <v>130</v>
      </c>
      <c r="Q17" s="168">
        <v>49.06</v>
      </c>
      <c r="R17" s="139"/>
      <c r="S17" s="137"/>
      <c r="T17" s="168">
        <v>130</v>
      </c>
      <c r="U17" s="168">
        <v>56.22</v>
      </c>
      <c r="V17" s="139"/>
      <c r="W17" s="137"/>
      <c r="X17" s="168">
        <v>130</v>
      </c>
      <c r="Y17" s="168">
        <v>8.7899999999999991</v>
      </c>
      <c r="Z17" s="139">
        <v>0</v>
      </c>
      <c r="AA17" s="137"/>
      <c r="AB17" s="168">
        <v>130</v>
      </c>
      <c r="AC17" s="168">
        <v>116.77</v>
      </c>
      <c r="AD17" s="139">
        <f t="shared" si="2"/>
        <v>0</v>
      </c>
      <c r="AE17" s="137"/>
      <c r="AF17" s="168">
        <v>130</v>
      </c>
      <c r="AG17" s="168">
        <v>130</v>
      </c>
      <c r="AH17" s="168">
        <v>109.68</v>
      </c>
      <c r="AI17" s="139">
        <f t="shared" si="0"/>
        <v>0</v>
      </c>
      <c r="AJ17" s="139"/>
      <c r="AK17" s="348">
        <v>130</v>
      </c>
      <c r="AL17" s="348">
        <v>53.6</v>
      </c>
      <c r="AM17" s="289">
        <f t="shared" si="3"/>
        <v>0</v>
      </c>
      <c r="AN17" s="290"/>
      <c r="AO17" s="348">
        <v>130</v>
      </c>
      <c r="AP17" s="291">
        <v>-124.46</v>
      </c>
      <c r="AQ17" s="289">
        <f t="shared" si="4"/>
        <v>0</v>
      </c>
      <c r="AR17" s="290"/>
      <c r="AS17" s="348">
        <v>130</v>
      </c>
      <c r="AT17" s="348">
        <v>86.89</v>
      </c>
      <c r="AU17" s="289">
        <f t="shared" si="5"/>
        <v>0</v>
      </c>
      <c r="AV17" s="290"/>
      <c r="AW17" s="291">
        <v>130</v>
      </c>
      <c r="AX17" s="292">
        <f t="shared" si="6"/>
        <v>0</v>
      </c>
      <c r="AY17" s="289">
        <f t="shared" si="7"/>
        <v>0</v>
      </c>
      <c r="AZ17" s="340" t="s">
        <v>733</v>
      </c>
    </row>
    <row r="18" spans="1:52" s="135" customFormat="1" x14ac:dyDescent="0.25">
      <c r="A18" s="135" t="s">
        <v>257</v>
      </c>
      <c r="B18" s="138" t="str">
        <f t="shared" si="1"/>
        <v>5421</v>
      </c>
      <c r="C18" s="135" t="s">
        <v>1335</v>
      </c>
      <c r="D18" s="168">
        <v>900</v>
      </c>
      <c r="E18" s="168">
        <v>900</v>
      </c>
      <c r="F18" s="139"/>
      <c r="G18" s="137"/>
      <c r="H18" s="168">
        <v>1025</v>
      </c>
      <c r="I18" s="168">
        <v>1025</v>
      </c>
      <c r="J18" s="139"/>
      <c r="K18" s="137"/>
      <c r="L18" s="168">
        <v>1500</v>
      </c>
      <c r="M18" s="168">
        <v>1710</v>
      </c>
      <c r="N18" s="139"/>
      <c r="O18" s="137"/>
      <c r="P18" s="168">
        <v>1775</v>
      </c>
      <c r="Q18" s="168">
        <v>1540</v>
      </c>
      <c r="R18" s="139"/>
      <c r="S18" s="137"/>
      <c r="T18" s="168">
        <v>1775</v>
      </c>
      <c r="U18" s="168">
        <v>1505</v>
      </c>
      <c r="V18" s="139"/>
      <c r="W18" s="137"/>
      <c r="X18" s="168">
        <v>1775</v>
      </c>
      <c r="Y18" s="168">
        <v>1625</v>
      </c>
      <c r="Z18" s="139">
        <v>0</v>
      </c>
      <c r="AA18" s="137"/>
      <c r="AB18" s="168">
        <v>1875</v>
      </c>
      <c r="AC18" s="168">
        <v>1255</v>
      </c>
      <c r="AD18" s="139">
        <f t="shared" si="2"/>
        <v>5.6338028169014086E-2</v>
      </c>
      <c r="AE18" s="137"/>
      <c r="AF18" s="168">
        <v>1875</v>
      </c>
      <c r="AG18" s="168">
        <v>1875</v>
      </c>
      <c r="AH18" s="168">
        <v>1510</v>
      </c>
      <c r="AI18" s="139">
        <f t="shared" si="0"/>
        <v>0</v>
      </c>
      <c r="AJ18" s="139"/>
      <c r="AK18" s="348">
        <v>1910</v>
      </c>
      <c r="AL18" s="348">
        <v>1715</v>
      </c>
      <c r="AM18" s="289">
        <f t="shared" si="3"/>
        <v>1.8666666666666668E-2</v>
      </c>
      <c r="AN18" s="290"/>
      <c r="AO18" s="348">
        <v>2035</v>
      </c>
      <c r="AP18" s="291">
        <v>1680</v>
      </c>
      <c r="AQ18" s="289">
        <f t="shared" si="4"/>
        <v>6.5445026178010471E-2</v>
      </c>
      <c r="AR18" s="290"/>
      <c r="AS18" s="348">
        <v>2150</v>
      </c>
      <c r="AT18" s="348">
        <v>1125</v>
      </c>
      <c r="AU18" s="289">
        <f t="shared" si="5"/>
        <v>5.6511056511056514E-2</v>
      </c>
      <c r="AV18" s="290"/>
      <c r="AW18" s="291">
        <v>2275</v>
      </c>
      <c r="AX18" s="292">
        <f t="shared" si="6"/>
        <v>125</v>
      </c>
      <c r="AY18" s="289">
        <f t="shared" si="7"/>
        <v>5.8139534883720929E-2</v>
      </c>
      <c r="AZ18" s="340" t="s">
        <v>935</v>
      </c>
    </row>
    <row r="19" spans="1:52" x14ac:dyDescent="0.25">
      <c r="A19" s="106" t="s">
        <v>258</v>
      </c>
      <c r="B19" s="66" t="str">
        <f t="shared" si="1"/>
        <v>5582</v>
      </c>
      <c r="C19" s="106" t="s">
        <v>1219</v>
      </c>
      <c r="D19" s="168">
        <v>200</v>
      </c>
      <c r="E19" s="168">
        <v>121.02</v>
      </c>
      <c r="F19" s="139"/>
      <c r="H19" s="168">
        <v>200</v>
      </c>
      <c r="I19" s="168">
        <v>200</v>
      </c>
      <c r="J19" s="139"/>
      <c r="L19" s="168">
        <v>200</v>
      </c>
      <c r="M19" s="168">
        <v>180.75</v>
      </c>
      <c r="N19" s="139"/>
      <c r="P19" s="168">
        <v>200</v>
      </c>
      <c r="Q19" s="168">
        <v>74.98</v>
      </c>
      <c r="R19" s="139"/>
      <c r="T19" s="168">
        <v>200</v>
      </c>
      <c r="U19" s="168">
        <v>52.44</v>
      </c>
      <c r="V19" s="139"/>
      <c r="W19" s="137"/>
      <c r="X19" s="168">
        <v>200</v>
      </c>
      <c r="Y19" s="168">
        <v>102.61</v>
      </c>
      <c r="Z19" s="139">
        <v>0</v>
      </c>
      <c r="AA19" s="137"/>
      <c r="AB19" s="168">
        <v>200</v>
      </c>
      <c r="AC19" s="168">
        <v>54.94</v>
      </c>
      <c r="AD19" s="139">
        <f t="shared" si="2"/>
        <v>0</v>
      </c>
      <c r="AF19" s="168">
        <v>200</v>
      </c>
      <c r="AG19" s="168">
        <v>200</v>
      </c>
      <c r="AH19" s="168">
        <v>36.81</v>
      </c>
      <c r="AI19" s="139">
        <f t="shared" si="0"/>
        <v>0</v>
      </c>
      <c r="AJ19" s="38"/>
      <c r="AK19" s="348">
        <v>200</v>
      </c>
      <c r="AL19" s="348">
        <v>105.13</v>
      </c>
      <c r="AM19" s="289">
        <f t="shared" si="3"/>
        <v>0</v>
      </c>
      <c r="AO19" s="348">
        <v>325</v>
      </c>
      <c r="AP19" s="291">
        <v>286.18</v>
      </c>
      <c r="AQ19" s="289">
        <f t="shared" si="4"/>
        <v>0.625</v>
      </c>
      <c r="AS19" s="348">
        <v>325</v>
      </c>
      <c r="AT19" s="348">
        <v>0</v>
      </c>
      <c r="AU19" s="289">
        <f t="shared" si="5"/>
        <v>0</v>
      </c>
      <c r="AW19" s="291">
        <v>325</v>
      </c>
      <c r="AX19" s="292">
        <f t="shared" si="6"/>
        <v>0</v>
      </c>
      <c r="AY19" s="289">
        <f t="shared" si="7"/>
        <v>0</v>
      </c>
      <c r="AZ19" s="340" t="s">
        <v>734</v>
      </c>
    </row>
    <row r="20" spans="1:52" s="135" customFormat="1" x14ac:dyDescent="0.25">
      <c r="A20" s="135" t="s">
        <v>259</v>
      </c>
      <c r="B20" s="138" t="str">
        <f t="shared" si="1"/>
        <v>5710</v>
      </c>
      <c r="C20" s="135" t="s">
        <v>1209</v>
      </c>
      <c r="D20" s="168">
        <v>200</v>
      </c>
      <c r="E20" s="168">
        <v>159.19999999999999</v>
      </c>
      <c r="F20" s="139"/>
      <c r="G20" s="137"/>
      <c r="H20" s="168">
        <v>200</v>
      </c>
      <c r="I20" s="168">
        <v>94.2</v>
      </c>
      <c r="J20" s="139"/>
      <c r="K20" s="137"/>
      <c r="L20" s="168">
        <v>200</v>
      </c>
      <c r="M20" s="168">
        <v>149</v>
      </c>
      <c r="N20" s="139"/>
      <c r="O20" s="137"/>
      <c r="P20" s="168">
        <v>200</v>
      </c>
      <c r="Q20" s="168">
        <v>262.10000000000002</v>
      </c>
      <c r="R20" s="139"/>
      <c r="S20" s="137"/>
      <c r="T20" s="168">
        <v>200</v>
      </c>
      <c r="U20" s="168">
        <v>155</v>
      </c>
      <c r="V20" s="139"/>
      <c r="W20" s="137"/>
      <c r="X20" s="168">
        <v>225</v>
      </c>
      <c r="Y20" s="168">
        <v>190.48</v>
      </c>
      <c r="Z20" s="139">
        <v>0.125</v>
      </c>
      <c r="AA20" s="137"/>
      <c r="AB20" s="168">
        <v>225</v>
      </c>
      <c r="AC20" s="168">
        <v>182.89</v>
      </c>
      <c r="AD20" s="139">
        <f t="shared" si="2"/>
        <v>0</v>
      </c>
      <c r="AE20" s="137"/>
      <c r="AF20" s="168">
        <v>225</v>
      </c>
      <c r="AG20" s="168">
        <v>225</v>
      </c>
      <c r="AH20" s="168">
        <v>182.89</v>
      </c>
      <c r="AI20" s="139">
        <f t="shared" si="0"/>
        <v>0</v>
      </c>
      <c r="AJ20" s="139"/>
      <c r="AK20" s="348">
        <v>225</v>
      </c>
      <c r="AL20" s="348">
        <v>185.07</v>
      </c>
      <c r="AM20" s="289">
        <f t="shared" si="3"/>
        <v>0</v>
      </c>
      <c r="AN20" s="290"/>
      <c r="AO20" s="348">
        <v>225</v>
      </c>
      <c r="AP20" s="291">
        <v>63</v>
      </c>
      <c r="AQ20" s="289">
        <f t="shared" si="4"/>
        <v>0</v>
      </c>
      <c r="AR20" s="290"/>
      <c r="AS20" s="348">
        <v>225</v>
      </c>
      <c r="AT20" s="348">
        <v>0</v>
      </c>
      <c r="AU20" s="289">
        <f t="shared" si="5"/>
        <v>0</v>
      </c>
      <c r="AV20" s="290"/>
      <c r="AW20" s="291">
        <v>200</v>
      </c>
      <c r="AX20" s="292">
        <f t="shared" si="6"/>
        <v>-25</v>
      </c>
      <c r="AY20" s="289">
        <f t="shared" si="7"/>
        <v>-0.1111111111111111</v>
      </c>
      <c r="AZ20" s="421" t="s">
        <v>735</v>
      </c>
    </row>
    <row r="21" spans="1:52" s="135" customFormat="1" x14ac:dyDescent="0.25">
      <c r="A21" s="135" t="s">
        <v>260</v>
      </c>
      <c r="B21" s="138" t="str">
        <f t="shared" si="1"/>
        <v>5730</v>
      </c>
      <c r="C21" s="135" t="s">
        <v>1199</v>
      </c>
      <c r="D21" s="168">
        <v>60</v>
      </c>
      <c r="E21" s="168">
        <v>60</v>
      </c>
      <c r="F21" s="139"/>
      <c r="G21" s="137"/>
      <c r="H21" s="168">
        <v>60</v>
      </c>
      <c r="I21" s="168">
        <v>60</v>
      </c>
      <c r="J21" s="139"/>
      <c r="K21" s="137"/>
      <c r="L21" s="168">
        <v>60</v>
      </c>
      <c r="M21" s="168">
        <v>60</v>
      </c>
      <c r="N21" s="139"/>
      <c r="O21" s="137"/>
      <c r="P21" s="168">
        <v>60</v>
      </c>
      <c r="Q21" s="168">
        <v>60</v>
      </c>
      <c r="R21" s="139"/>
      <c r="S21" s="137"/>
      <c r="T21" s="168">
        <v>60</v>
      </c>
      <c r="U21" s="168">
        <v>65</v>
      </c>
      <c r="V21" s="139"/>
      <c r="W21" s="137"/>
      <c r="X21" s="168">
        <v>65</v>
      </c>
      <c r="Y21" s="168">
        <v>65</v>
      </c>
      <c r="Z21" s="139">
        <v>8.3333333333333329E-2</v>
      </c>
      <c r="AA21" s="137"/>
      <c r="AB21" s="168">
        <v>65</v>
      </c>
      <c r="AC21" s="168">
        <v>15</v>
      </c>
      <c r="AD21" s="139">
        <f t="shared" si="2"/>
        <v>0</v>
      </c>
      <c r="AE21" s="137"/>
      <c r="AF21" s="168">
        <v>65</v>
      </c>
      <c r="AG21" s="168">
        <v>65</v>
      </c>
      <c r="AH21" s="168">
        <v>65</v>
      </c>
      <c r="AI21" s="139">
        <f t="shared" si="0"/>
        <v>0</v>
      </c>
      <c r="AJ21" s="139"/>
      <c r="AK21" s="348">
        <v>65</v>
      </c>
      <c r="AL21" s="348">
        <v>65</v>
      </c>
      <c r="AM21" s="289">
        <f t="shared" si="3"/>
        <v>0</v>
      </c>
      <c r="AN21" s="290"/>
      <c r="AO21" s="348">
        <v>65</v>
      </c>
      <c r="AP21" s="291">
        <v>65</v>
      </c>
      <c r="AQ21" s="289">
        <f t="shared" si="4"/>
        <v>0</v>
      </c>
      <c r="AR21" s="290"/>
      <c r="AS21" s="348">
        <v>65</v>
      </c>
      <c r="AT21" s="348">
        <v>50</v>
      </c>
      <c r="AU21" s="289">
        <f t="shared" si="5"/>
        <v>0</v>
      </c>
      <c r="AV21" s="290"/>
      <c r="AW21" s="291">
        <v>65</v>
      </c>
      <c r="AX21" s="292">
        <f t="shared" si="6"/>
        <v>0</v>
      </c>
      <c r="AY21" s="289">
        <f t="shared" si="7"/>
        <v>0</v>
      </c>
      <c r="AZ21" s="421" t="s">
        <v>736</v>
      </c>
    </row>
    <row r="22" spans="1:52" x14ac:dyDescent="0.25">
      <c r="A22" s="106" t="s">
        <v>261</v>
      </c>
      <c r="B22" s="66" t="str">
        <f t="shared" si="1"/>
        <v>5741</v>
      </c>
      <c r="C22" s="106" t="s">
        <v>1318</v>
      </c>
      <c r="D22" s="168">
        <v>465</v>
      </c>
      <c r="E22" s="168">
        <v>465</v>
      </c>
      <c r="F22" s="139"/>
      <c r="H22" s="168">
        <v>485</v>
      </c>
      <c r="I22" s="168">
        <v>465</v>
      </c>
      <c r="J22" s="139"/>
      <c r="L22" s="168">
        <v>465</v>
      </c>
      <c r="M22" s="168">
        <v>465</v>
      </c>
      <c r="N22" s="139"/>
      <c r="P22" s="168">
        <v>465</v>
      </c>
      <c r="Q22" s="168">
        <v>465</v>
      </c>
      <c r="R22" s="139"/>
      <c r="T22" s="168">
        <v>465</v>
      </c>
      <c r="U22" s="168">
        <v>465</v>
      </c>
      <c r="V22" s="139"/>
      <c r="W22" s="137"/>
      <c r="X22" s="168">
        <v>465</v>
      </c>
      <c r="Y22" s="168">
        <v>465</v>
      </c>
      <c r="Z22" s="139">
        <v>0</v>
      </c>
      <c r="AA22" s="137"/>
      <c r="AB22" s="168">
        <v>465</v>
      </c>
      <c r="AC22" s="168">
        <v>465</v>
      </c>
      <c r="AD22" s="139">
        <f t="shared" si="2"/>
        <v>0</v>
      </c>
      <c r="AF22" s="168">
        <v>465</v>
      </c>
      <c r="AG22" s="168">
        <v>465</v>
      </c>
      <c r="AH22" s="168">
        <v>465</v>
      </c>
      <c r="AI22" s="139">
        <f t="shared" si="0"/>
        <v>0</v>
      </c>
      <c r="AJ22" s="38"/>
      <c r="AK22" s="348">
        <v>465</v>
      </c>
      <c r="AL22" s="348">
        <v>465</v>
      </c>
      <c r="AM22" s="289">
        <f t="shared" si="3"/>
        <v>0</v>
      </c>
      <c r="AO22" s="348">
        <v>465</v>
      </c>
      <c r="AP22" s="291">
        <v>465</v>
      </c>
      <c r="AQ22" s="289">
        <f t="shared" si="4"/>
        <v>0</v>
      </c>
      <c r="AS22" s="348">
        <v>465</v>
      </c>
      <c r="AT22" s="348">
        <v>0</v>
      </c>
      <c r="AU22" s="289">
        <f t="shared" si="5"/>
        <v>0</v>
      </c>
      <c r="AW22" s="291">
        <v>465</v>
      </c>
      <c r="AX22" s="292">
        <f t="shared" si="6"/>
        <v>0</v>
      </c>
      <c r="AY22" s="289">
        <f t="shared" si="7"/>
        <v>0</v>
      </c>
      <c r="AZ22" s="340" t="s">
        <v>1652</v>
      </c>
    </row>
    <row r="23" spans="1:52" s="64" customFormat="1" x14ac:dyDescent="0.25">
      <c r="A23" s="142"/>
      <c r="B23" s="142"/>
      <c r="C23" s="142" t="s">
        <v>168</v>
      </c>
      <c r="D23" s="143">
        <f>SUM(D11:D22)</f>
        <v>15404</v>
      </c>
      <c r="E23" s="143">
        <f>SUM(E11:E22)</f>
        <v>14239.550000000001</v>
      </c>
      <c r="F23" s="144">
        <v>4.2599999999999999E-2</v>
      </c>
      <c r="G23" s="142"/>
      <c r="H23" s="143">
        <f>SUM(H11:H22)</f>
        <v>15820</v>
      </c>
      <c r="I23" s="143">
        <f>SUM(I11:I22)</f>
        <v>13910.810000000001</v>
      </c>
      <c r="J23" s="144">
        <v>4.2599999999999999E-2</v>
      </c>
      <c r="K23" s="142"/>
      <c r="L23" s="143">
        <f>SUM(L11:L22)</f>
        <v>16493.5</v>
      </c>
      <c r="M23" s="143">
        <f>SUM(M11:M22)</f>
        <v>16245.760000000002</v>
      </c>
      <c r="N23" s="144">
        <v>4.2599999999999999E-2</v>
      </c>
      <c r="O23" s="142"/>
      <c r="P23" s="143">
        <f>SUM(P11:P22)</f>
        <v>17118.5</v>
      </c>
      <c r="Q23" s="143">
        <f>SUM(Q11:Q22)</f>
        <v>15678.41</v>
      </c>
      <c r="R23" s="144">
        <v>4.2599999999999999E-2</v>
      </c>
      <c r="S23" s="142"/>
      <c r="T23" s="143">
        <f>SUM(T11:T22)</f>
        <v>17033</v>
      </c>
      <c r="U23" s="143">
        <f>SUM(U11:U22)</f>
        <v>15610.349999999999</v>
      </c>
      <c r="V23" s="144">
        <v>4.2599999999999999E-2</v>
      </c>
      <c r="W23" s="142"/>
      <c r="X23" s="143">
        <f>SUM(X11:X22)</f>
        <v>17505.5</v>
      </c>
      <c r="Y23" s="143">
        <f>SUM(Y11:Y22)</f>
        <v>15418.16</v>
      </c>
      <c r="Z23" s="145">
        <f>(X23-T23)/T23</f>
        <v>2.7740268889802147E-2</v>
      </c>
      <c r="AA23" s="142"/>
      <c r="AB23" s="143">
        <f>SUM(AB11:AB22)</f>
        <v>18254.5</v>
      </c>
      <c r="AC23" s="143">
        <f>SUM(AC11:AC22)</f>
        <v>16109.06</v>
      </c>
      <c r="AD23" s="144">
        <f>(AB23-X23)/X23</f>
        <v>4.2786552797692154E-2</v>
      </c>
      <c r="AE23" s="142"/>
      <c r="AF23" s="143">
        <f>SUM(AF11:AF22)</f>
        <v>18776.23</v>
      </c>
      <c r="AG23" s="143">
        <f>SUM(AG11:AG22)</f>
        <v>18776.23</v>
      </c>
      <c r="AH23" s="143">
        <f>SUM(AH11:AH22)</f>
        <v>16741.39</v>
      </c>
      <c r="AI23" s="144">
        <f t="shared" si="0"/>
        <v>2.8580897860801421E-2</v>
      </c>
      <c r="AJ23" s="144"/>
      <c r="AK23" s="294">
        <f>SUM(AK11:AK22)</f>
        <v>18767.330000000002</v>
      </c>
      <c r="AL23" s="294">
        <f>SUM(AL11:AL22)</f>
        <v>16301.179999999998</v>
      </c>
      <c r="AM23" s="144">
        <f>(AK23-AG23)/AG23</f>
        <v>-4.7400356727616872E-4</v>
      </c>
      <c r="AN23" s="142"/>
      <c r="AO23" s="294">
        <f>SUM(AO11:AO22)</f>
        <v>19771.830000000002</v>
      </c>
      <c r="AP23" s="294">
        <f>SUM(AP11:AP22)</f>
        <v>16539.900000000001</v>
      </c>
      <c r="AQ23" s="144">
        <f>(AO23-AK23)/AK23</f>
        <v>5.3523863010881141E-2</v>
      </c>
      <c r="AR23" s="142"/>
      <c r="AS23" s="294">
        <f>SUM(AS11:AS22)</f>
        <v>20442.169999999998</v>
      </c>
      <c r="AT23" s="294">
        <f>SUM(AT11:AT22)</f>
        <v>14625.099999999999</v>
      </c>
      <c r="AU23" s="144">
        <f>(AS23-AO23)/AO23</f>
        <v>3.3903791404235037E-2</v>
      </c>
      <c r="AV23" s="142"/>
      <c r="AW23" s="294">
        <f>SUM(AW11:AW22)</f>
        <v>20442.169999999998</v>
      </c>
      <c r="AX23" s="143">
        <f>SUM(AX11:AX22)</f>
        <v>0</v>
      </c>
      <c r="AY23" s="144">
        <f>(AW23-AS23)/AS23</f>
        <v>0</v>
      </c>
      <c r="AZ23" s="142"/>
    </row>
    <row r="24" spans="1:52" s="135" customFormat="1" x14ac:dyDescent="0.25">
      <c r="D24" s="62"/>
      <c r="E24" s="62"/>
      <c r="F24" s="139"/>
      <c r="G24" s="137"/>
      <c r="H24" s="62"/>
      <c r="I24" s="62"/>
      <c r="J24" s="139"/>
      <c r="K24" s="137"/>
      <c r="L24" s="62"/>
      <c r="M24" s="62"/>
      <c r="N24" s="139"/>
      <c r="O24" s="137"/>
      <c r="P24" s="62"/>
      <c r="Q24" s="62"/>
      <c r="R24" s="139"/>
      <c r="S24" s="137"/>
      <c r="T24" s="62"/>
      <c r="U24" s="62"/>
      <c r="V24" s="139"/>
      <c r="W24" s="137"/>
      <c r="X24" s="62"/>
      <c r="Y24" s="62"/>
      <c r="Z24" s="139"/>
      <c r="AA24" s="137"/>
      <c r="AB24" s="62"/>
      <c r="AC24" s="62"/>
      <c r="AD24" s="139"/>
      <c r="AE24" s="137"/>
      <c r="AF24" s="62"/>
      <c r="AG24" s="62"/>
      <c r="AH24" s="62"/>
      <c r="AI24" s="139"/>
      <c r="AJ24" s="139"/>
      <c r="AK24" s="62"/>
      <c r="AL24" s="62"/>
      <c r="AM24" s="289"/>
      <c r="AN24" s="290"/>
      <c r="AO24" s="62"/>
      <c r="AP24" s="62"/>
      <c r="AQ24" s="289"/>
      <c r="AR24" s="290"/>
      <c r="AS24" s="62"/>
      <c r="AT24" s="62"/>
      <c r="AU24" s="289"/>
      <c r="AV24" s="290"/>
      <c r="AW24" s="62"/>
      <c r="AX24" s="62"/>
      <c r="AY24" s="289"/>
    </row>
    <row r="25" spans="1:52" s="64" customFormat="1" ht="12.75" x14ac:dyDescent="0.2">
      <c r="A25" s="151"/>
      <c r="B25" s="151"/>
      <c r="C25" s="156" t="s">
        <v>169</v>
      </c>
      <c r="D25" s="153">
        <f>D8+D23</f>
        <v>65281</v>
      </c>
      <c r="E25" s="153">
        <f>E8+E23</f>
        <v>64116.65</v>
      </c>
      <c r="F25" s="154">
        <v>0.06</v>
      </c>
      <c r="G25" s="151"/>
      <c r="H25" s="153">
        <f>H8+H23</f>
        <v>68766</v>
      </c>
      <c r="I25" s="153">
        <f>I8+I23</f>
        <v>66856.81</v>
      </c>
      <c r="J25" s="154">
        <v>0.06</v>
      </c>
      <c r="K25" s="151"/>
      <c r="L25" s="153">
        <f>L8+L23</f>
        <v>72892.989999999991</v>
      </c>
      <c r="M25" s="153">
        <f>M8+M23</f>
        <v>72645.22</v>
      </c>
      <c r="N25" s="154">
        <v>0.06</v>
      </c>
      <c r="O25" s="151"/>
      <c r="P25" s="153">
        <f>P8+P23</f>
        <v>76843.13</v>
      </c>
      <c r="Q25" s="153">
        <f>Q8+Q23</f>
        <v>76274.11</v>
      </c>
      <c r="R25" s="154">
        <v>0.06</v>
      </c>
      <c r="S25" s="151"/>
      <c r="T25" s="153">
        <f>T8+T23</f>
        <v>79826.989999999991</v>
      </c>
      <c r="U25" s="153">
        <f>U8+U23</f>
        <v>78404.25</v>
      </c>
      <c r="V25" s="154">
        <v>0.06</v>
      </c>
      <c r="W25" s="151"/>
      <c r="X25" s="153">
        <f>X8+X23</f>
        <v>83657.88</v>
      </c>
      <c r="Y25" s="153">
        <f>Y8+Y23</f>
        <v>81570.540000000008</v>
      </c>
      <c r="Z25" s="154">
        <f>(X25-T25)/T25</f>
        <v>4.7989909177334811E-2</v>
      </c>
      <c r="AA25" s="151"/>
      <c r="AB25" s="153">
        <f>AB8+AB23</f>
        <v>88319.95</v>
      </c>
      <c r="AC25" s="153">
        <f>AC8+AC23</f>
        <v>86766.01</v>
      </c>
      <c r="AD25" s="154">
        <f>(AB25-X25)/X25</f>
        <v>5.5727804720846284E-2</v>
      </c>
      <c r="AE25" s="151"/>
      <c r="AF25" s="153">
        <f>AF8+AF23</f>
        <v>97291.56</v>
      </c>
      <c r="AG25" s="280">
        <f>AG8+AG23</f>
        <v>104201.53</v>
      </c>
      <c r="AH25" s="153">
        <f>AH8+AH23</f>
        <v>102166.69</v>
      </c>
      <c r="AI25" s="154">
        <f t="shared" si="0"/>
        <v>0.17981871592997961</v>
      </c>
      <c r="AJ25" s="154"/>
      <c r="AK25" s="295">
        <f>AK8+AK23</f>
        <v>109752.31999999999</v>
      </c>
      <c r="AL25" s="295">
        <f>AL8+AL23</f>
        <v>106941.01999999999</v>
      </c>
      <c r="AM25" s="154">
        <f>(AK25-AG25)/AG25</f>
        <v>5.3269755252154105E-2</v>
      </c>
      <c r="AN25" s="151"/>
      <c r="AO25" s="295">
        <f>AO8+AO23</f>
        <v>116015.84000000001</v>
      </c>
      <c r="AP25" s="295">
        <f>AP8+AP23</f>
        <v>112783.91</v>
      </c>
      <c r="AQ25" s="154">
        <f>(AO25-AK25)/AK25</f>
        <v>5.7069590875163452E-2</v>
      </c>
      <c r="AR25" s="151"/>
      <c r="AS25" s="295">
        <f>AS8+AS23</f>
        <v>121549.79000000001</v>
      </c>
      <c r="AT25" s="295">
        <f>AT8+AT23</f>
        <v>62802.82</v>
      </c>
      <c r="AU25" s="154">
        <f>(AS25-AO25)/AO25</f>
        <v>4.769995200655356E-2</v>
      </c>
      <c r="AV25" s="151"/>
      <c r="AW25" s="153" t="e">
        <f>AW8+AW23</f>
        <v>#REF!</v>
      </c>
      <c r="AX25" s="153" t="e">
        <f>AX8+AX23</f>
        <v>#REF!</v>
      </c>
      <c r="AY25" s="154" t="e">
        <f>(AW25-AS25)/AS25</f>
        <v>#REF!</v>
      </c>
      <c r="AZ25" s="156"/>
    </row>
    <row r="26" spans="1:52" x14ac:dyDescent="0.25">
      <c r="D26" s="67"/>
      <c r="H26" s="67"/>
      <c r="L26" s="67"/>
      <c r="P26" s="67"/>
      <c r="T26" s="67"/>
      <c r="X26" s="67"/>
      <c r="AB26" s="67"/>
      <c r="AF26" s="67"/>
      <c r="AG26" s="67"/>
      <c r="AK26" s="296"/>
      <c r="AO26" s="296"/>
      <c r="AS26" s="296"/>
    </row>
    <row r="27" spans="1:52" s="61" customFormat="1" thickBot="1" x14ac:dyDescent="0.25">
      <c r="C27" s="61" t="s">
        <v>170</v>
      </c>
      <c r="D27" s="69"/>
      <c r="E27" s="68">
        <f>D25-E25</f>
        <v>1164.3499999999985</v>
      </c>
      <c r="G27" s="65"/>
      <c r="H27" s="69"/>
      <c r="I27" s="68">
        <f>H25-I25</f>
        <v>1909.1900000000023</v>
      </c>
      <c r="K27" s="65"/>
      <c r="L27" s="69"/>
      <c r="M27" s="68">
        <f>L25-M25</f>
        <v>247.76999999998952</v>
      </c>
      <c r="O27" s="65"/>
      <c r="P27" s="69"/>
      <c r="Q27" s="68">
        <f>P25-Q25</f>
        <v>569.02000000000407</v>
      </c>
      <c r="S27" s="65"/>
      <c r="T27" s="69"/>
      <c r="U27" s="68">
        <f>T25-U25</f>
        <v>1422.7399999999907</v>
      </c>
      <c r="W27" s="65"/>
      <c r="X27" s="69"/>
      <c r="Y27" s="68">
        <f>X25-Y25</f>
        <v>2087.3399999999965</v>
      </c>
      <c r="AA27" s="65"/>
      <c r="AB27" s="69"/>
      <c r="AC27" s="68">
        <f>AB25-AC25</f>
        <v>1553.9400000000023</v>
      </c>
      <c r="AE27" s="65"/>
      <c r="AF27" s="69"/>
      <c r="AG27" s="69"/>
      <c r="AH27" s="68">
        <f>AG25-AH25</f>
        <v>2034.8399999999965</v>
      </c>
      <c r="AK27" s="69"/>
      <c r="AL27" s="68">
        <f>AK25-AL25</f>
        <v>2811.3000000000029</v>
      </c>
      <c r="AN27" s="65"/>
      <c r="AO27" s="69"/>
      <c r="AP27" s="68">
        <f>AO25-AP25</f>
        <v>3231.9300000000076</v>
      </c>
      <c r="AR27" s="65"/>
      <c r="AS27" s="69"/>
      <c r="AT27" s="68">
        <f>AS25-AT25</f>
        <v>58746.970000000008</v>
      </c>
      <c r="AV27" s="65"/>
      <c r="AW27" s="70"/>
      <c r="AX27" s="70"/>
    </row>
    <row r="28" spans="1:52" ht="14.25" thickTop="1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  <c r="AW28" s="163" t="s">
        <v>947</v>
      </c>
      <c r="AX28" s="164"/>
      <c r="AY28" s="165"/>
      <c r="AZ28" s="135"/>
    </row>
    <row r="29" spans="1:52" x14ac:dyDescent="0.25">
      <c r="F29" s="139"/>
      <c r="J29" s="139"/>
      <c r="N29" s="139"/>
      <c r="R29" s="139"/>
      <c r="V29" s="38"/>
      <c r="AW29" s="166" t="s">
        <v>202</v>
      </c>
      <c r="AX29" s="2"/>
      <c r="AY29" s="215" t="e">
        <f>AW8*0.0145</f>
        <v>#REF!</v>
      </c>
      <c r="AZ29" s="135"/>
    </row>
    <row r="30" spans="1:52" ht="13.5" customHeight="1" x14ac:dyDescent="0.25">
      <c r="AW30" s="134" t="s">
        <v>203</v>
      </c>
      <c r="AX30" s="2"/>
      <c r="AY30" s="215" t="e">
        <f>AW8*0.0009</f>
        <v>#REF!</v>
      </c>
      <c r="AZ30" s="135"/>
    </row>
    <row r="31" spans="1:52" x14ac:dyDescent="0.25">
      <c r="AW31" s="134" t="s">
        <v>204</v>
      </c>
      <c r="AX31" s="2"/>
      <c r="AY31" s="215" t="e">
        <f>AW8*0.001</f>
        <v>#REF!</v>
      </c>
      <c r="AZ31" s="135"/>
    </row>
    <row r="32" spans="1:52" x14ac:dyDescent="0.25">
      <c r="AW32" s="134" t="s">
        <v>205</v>
      </c>
      <c r="AX32" s="2"/>
      <c r="AY32" s="215" t="e">
        <f>#REF!</f>
        <v>#REF!</v>
      </c>
      <c r="AZ32" s="135"/>
    </row>
    <row r="33" spans="4:52" x14ac:dyDescent="0.25">
      <c r="AW33" s="134" t="s">
        <v>206</v>
      </c>
      <c r="AX33" s="2"/>
      <c r="AY33" s="218">
        <f>'Health Ins'!L15</f>
        <v>25272</v>
      </c>
      <c r="AZ33" s="135"/>
    </row>
    <row r="34" spans="4:52" x14ac:dyDescent="0.25">
      <c r="AW34" s="158"/>
      <c r="AX34" s="160"/>
      <c r="AY34" s="217" t="e">
        <f>SUM(AY29:AY33)</f>
        <v>#REF!</v>
      </c>
      <c r="AZ34" s="135"/>
    </row>
    <row r="35" spans="4:52" x14ac:dyDescent="0.25">
      <c r="D35" s="67"/>
      <c r="H35" s="67"/>
      <c r="L35" s="67"/>
      <c r="P35" s="67"/>
      <c r="T35" s="67"/>
      <c r="X35" s="67"/>
      <c r="AB35" s="67"/>
      <c r="AF35" s="67"/>
      <c r="AG35" s="67"/>
      <c r="AK35" s="296"/>
      <c r="AO35" s="296"/>
      <c r="AS35" s="296"/>
    </row>
    <row r="36" spans="4:52" x14ac:dyDescent="0.25">
      <c r="D36" s="67"/>
      <c r="H36" s="67"/>
      <c r="L36" s="67"/>
      <c r="P36" s="67"/>
      <c r="T36" s="67"/>
      <c r="X36" s="67"/>
      <c r="AB36" s="67"/>
      <c r="AF36" s="67"/>
      <c r="AG36" s="67"/>
      <c r="AK36" s="296"/>
      <c r="AO36" s="296"/>
      <c r="AS36" s="296"/>
    </row>
    <row r="37" spans="4:52" x14ac:dyDescent="0.25">
      <c r="D37" s="67"/>
      <c r="H37" s="67"/>
      <c r="L37" s="67"/>
      <c r="P37" s="67"/>
      <c r="T37" s="67"/>
      <c r="X37" s="67"/>
      <c r="AB37" s="67"/>
      <c r="AF37" s="67"/>
      <c r="AG37" s="67"/>
      <c r="AK37" s="296"/>
      <c r="AO37" s="296"/>
      <c r="AS37" s="296"/>
    </row>
    <row r="38" spans="4:52" x14ac:dyDescent="0.25">
      <c r="D38" s="67"/>
      <c r="H38" s="67"/>
      <c r="L38" s="67"/>
      <c r="P38" s="67"/>
      <c r="T38" s="67"/>
      <c r="X38" s="67"/>
      <c r="AB38" s="67"/>
      <c r="AF38" s="67"/>
      <c r="AG38" s="67"/>
      <c r="AK38" s="296"/>
      <c r="AO38" s="296"/>
      <c r="AS38" s="296"/>
    </row>
    <row r="39" spans="4:52" x14ac:dyDescent="0.25">
      <c r="D39" s="67"/>
      <c r="H39" s="67"/>
      <c r="L39" s="67"/>
      <c r="P39" s="67"/>
      <c r="T39" s="67"/>
      <c r="X39" s="67"/>
      <c r="AB39" s="67"/>
      <c r="AF39" s="67"/>
      <c r="AG39" s="67"/>
      <c r="AK39" s="296"/>
      <c r="AO39" s="296"/>
      <c r="AS39" s="296"/>
    </row>
    <row r="40" spans="4:52" x14ac:dyDescent="0.25">
      <c r="D40" s="67"/>
      <c r="H40" s="67"/>
      <c r="L40" s="67"/>
      <c r="P40" s="67"/>
      <c r="T40" s="67"/>
      <c r="X40" s="67"/>
      <c r="AB40" s="67"/>
      <c r="AF40" s="67"/>
      <c r="AG40" s="67"/>
      <c r="AK40" s="296"/>
      <c r="AO40" s="296"/>
      <c r="AS40" s="296"/>
    </row>
    <row r="41" spans="4:52" x14ac:dyDescent="0.25">
      <c r="D41" s="67"/>
      <c r="H41" s="67"/>
      <c r="L41" s="67"/>
      <c r="P41" s="67"/>
      <c r="T41" s="67"/>
      <c r="X41" s="67"/>
      <c r="AB41" s="67"/>
      <c r="AF41" s="67"/>
      <c r="AG41" s="67"/>
      <c r="AK41" s="296"/>
      <c r="AO41" s="296"/>
      <c r="AS41" s="296"/>
    </row>
    <row r="42" spans="4:52" x14ac:dyDescent="0.25">
      <c r="D42" s="67"/>
      <c r="H42" s="67"/>
      <c r="L42" s="67"/>
      <c r="P42" s="67"/>
      <c r="T42" s="67"/>
      <c r="X42" s="67"/>
      <c r="AB42" s="67"/>
      <c r="AF42" s="67"/>
      <c r="AG42" s="67"/>
      <c r="AK42" s="296"/>
      <c r="AO42" s="296"/>
      <c r="AS42" s="296"/>
    </row>
    <row r="43" spans="4:52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52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52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52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52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52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296" t="s">
        <v>1128</v>
      </c>
      <c r="E125" s="135">
        <v>30.35</v>
      </c>
      <c r="F125" s="135">
        <v>25</v>
      </c>
      <c r="G125" s="290"/>
      <c r="H125" s="296"/>
      <c r="I125" s="287"/>
      <c r="J125" s="28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67"/>
      <c r="H128" s="6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scale="90" fitToHeight="3" orientation="landscape" r:id="rId1"/>
  <headerFooter alignWithMargins="0">
    <oddHeader>&amp;C&amp;"-,Bold"Proposed Budget &amp; Analysis Report for FY22</oddHeader>
    <oddFooter>&amp;C&amp;D&amp;T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Z375"/>
  <sheetViews>
    <sheetView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3.5" x14ac:dyDescent="0.25"/>
  <cols>
    <col min="1" max="1" width="19" style="106" bestFit="1" customWidth="1"/>
    <col min="2" max="2" width="5" style="106" customWidth="1"/>
    <col min="3" max="3" width="30" style="106" customWidth="1"/>
    <col min="4" max="4" width="10.5703125" style="135" bestFit="1" customWidth="1"/>
    <col min="5" max="5" width="11.28515625" style="135" bestFit="1" customWidth="1"/>
    <col min="6" max="6" width="8" style="135" bestFit="1" customWidth="1"/>
    <col min="7" max="7" width="2" style="137" customWidth="1"/>
    <col min="8" max="9" width="10.5703125" style="135" bestFit="1" customWidth="1"/>
    <col min="10" max="10" width="7.5703125" style="135" bestFit="1" customWidth="1"/>
    <col min="11" max="11" width="2" style="137" customWidth="1"/>
    <col min="12" max="13" width="10.5703125" style="135" bestFit="1" customWidth="1"/>
    <col min="14" max="14" width="7.5703125" style="135" bestFit="1" customWidth="1"/>
    <col min="15" max="15" width="2" style="137" customWidth="1"/>
    <col min="16" max="16" width="10.5703125" style="135" bestFit="1" customWidth="1"/>
    <col min="17" max="17" width="11.28515625" style="135" bestFit="1" customWidth="1"/>
    <col min="18" max="18" width="7.5703125" style="135" bestFit="1" customWidth="1"/>
    <col min="19" max="19" width="2" style="137" customWidth="1"/>
    <col min="20" max="21" width="10.5703125" style="106" bestFit="1" customWidth="1"/>
    <col min="22" max="22" width="7.5703125" style="106" bestFit="1" customWidth="1"/>
    <col min="23" max="23" width="2" style="59" customWidth="1"/>
    <col min="24" max="25" width="10.5703125" style="106" bestFit="1" customWidth="1"/>
    <col min="26" max="26" width="6.140625" style="106" bestFit="1" customWidth="1"/>
    <col min="27" max="27" width="2" style="59" customWidth="1"/>
    <col min="28" max="28" width="10.5703125" style="106" bestFit="1" customWidth="1"/>
    <col min="29" max="29" width="11.28515625" style="106" customWidth="1"/>
    <col min="30" max="30" width="6.140625" style="106" bestFit="1" customWidth="1"/>
    <col min="31" max="31" width="3.85546875" style="137" customWidth="1"/>
    <col min="32" max="32" width="10.5703125" style="135" bestFit="1" customWidth="1"/>
    <col min="33" max="34" width="10.5703125" style="135" customWidth="1"/>
    <col min="35" max="35" width="6.140625" style="135" customWidth="1"/>
    <col min="36" max="36" width="3.140625" style="106" customWidth="1"/>
    <col min="37" max="38" width="10.5703125" style="347" customWidth="1"/>
    <col min="39" max="39" width="6.140625" style="347" bestFit="1" customWidth="1"/>
    <col min="40" max="40" width="2.7109375" style="290" customWidth="1"/>
    <col min="41" max="42" width="10.5703125" style="287" bestFit="1" customWidth="1"/>
    <col min="43" max="43" width="7.5703125" style="287" bestFit="1" customWidth="1"/>
    <col min="44" max="44" width="2.7109375" style="290" customWidth="1"/>
    <col min="45" max="46" width="10.5703125" style="347" bestFit="1" customWidth="1"/>
    <col min="47" max="47" width="7.7109375" style="347" bestFit="1" customWidth="1"/>
    <col min="48" max="48" width="2.7109375" style="290" hidden="1" customWidth="1"/>
    <col min="49" max="49" width="12" style="60" hidden="1" customWidth="1"/>
    <col min="50" max="50" width="11.28515625" style="60" hidden="1" customWidth="1"/>
    <col min="51" max="51" width="9.5703125" style="106" hidden="1" customWidth="1"/>
    <col min="52" max="52" width="25" style="106" hidden="1" customWidth="1"/>
    <col min="53" max="58" width="0" style="106" hidden="1" customWidth="1"/>
    <col min="59" max="16384" width="9.140625" style="106"/>
  </cols>
  <sheetData>
    <row r="3" spans="1:52" s="61" customFormat="1" ht="12.75" x14ac:dyDescent="0.2">
      <c r="D3" s="547" t="s">
        <v>1039</v>
      </c>
      <c r="E3" s="548"/>
      <c r="F3" s="549"/>
      <c r="G3" s="65"/>
      <c r="H3" s="547" t="s">
        <v>1038</v>
      </c>
      <c r="I3" s="548"/>
      <c r="J3" s="549"/>
      <c r="K3" s="65"/>
      <c r="L3" s="547" t="s">
        <v>1037</v>
      </c>
      <c r="M3" s="548"/>
      <c r="N3" s="549"/>
      <c r="O3" s="65"/>
      <c r="P3" s="547" t="s">
        <v>32</v>
      </c>
      <c r="Q3" s="548"/>
      <c r="R3" s="549"/>
      <c r="S3" s="65"/>
      <c r="T3" s="547" t="s">
        <v>160</v>
      </c>
      <c r="U3" s="548"/>
      <c r="V3" s="549"/>
      <c r="W3" s="65"/>
      <c r="X3" s="547" t="s">
        <v>819</v>
      </c>
      <c r="Y3" s="548"/>
      <c r="Z3" s="549"/>
      <c r="AA3" s="65"/>
      <c r="AB3" s="547" t="s">
        <v>919</v>
      </c>
      <c r="AC3" s="548"/>
      <c r="AD3" s="549"/>
      <c r="AE3" s="65"/>
      <c r="AF3" s="547" t="s">
        <v>1638</v>
      </c>
      <c r="AG3" s="548"/>
      <c r="AH3" s="548"/>
      <c r="AI3" s="549"/>
      <c r="AJ3" s="445"/>
      <c r="AK3" s="547" t="s">
        <v>1637</v>
      </c>
      <c r="AL3" s="548"/>
      <c r="AM3" s="549"/>
      <c r="AN3" s="65"/>
      <c r="AO3" s="547" t="s">
        <v>1636</v>
      </c>
      <c r="AP3" s="548"/>
      <c r="AQ3" s="549"/>
      <c r="AR3" s="65"/>
      <c r="AS3" s="547" t="s">
        <v>1742</v>
      </c>
      <c r="AT3" s="548"/>
      <c r="AU3" s="549"/>
      <c r="AV3" s="65"/>
      <c r="AW3" s="550" t="s">
        <v>1741</v>
      </c>
      <c r="AX3" s="550"/>
      <c r="AY3" s="550"/>
      <c r="AZ3" s="550"/>
    </row>
    <row r="4" spans="1:52" s="519" customFormat="1" ht="28.5" x14ac:dyDescent="0.3">
      <c r="B4" s="520"/>
      <c r="C4" s="503" t="s">
        <v>1265</v>
      </c>
      <c r="D4" s="521" t="s">
        <v>29</v>
      </c>
      <c r="E4" s="521" t="s">
        <v>27</v>
      </c>
      <c r="F4" s="521" t="s">
        <v>162</v>
      </c>
      <c r="G4" s="522"/>
      <c r="H4" s="521" t="s">
        <v>29</v>
      </c>
      <c r="I4" s="521" t="s">
        <v>27</v>
      </c>
      <c r="J4" s="521" t="s">
        <v>162</v>
      </c>
      <c r="K4" s="522"/>
      <c r="L4" s="521" t="s">
        <v>29</v>
      </c>
      <c r="M4" s="521" t="s">
        <v>27</v>
      </c>
      <c r="N4" s="521" t="s">
        <v>162</v>
      </c>
      <c r="O4" s="522"/>
      <c r="P4" s="521" t="s">
        <v>29</v>
      </c>
      <c r="Q4" s="521" t="s">
        <v>27</v>
      </c>
      <c r="R4" s="521" t="s">
        <v>162</v>
      </c>
      <c r="S4" s="522"/>
      <c r="T4" s="521" t="s">
        <v>29</v>
      </c>
      <c r="U4" s="521" t="s">
        <v>27</v>
      </c>
      <c r="V4" s="521" t="s">
        <v>162</v>
      </c>
      <c r="W4" s="522"/>
      <c r="X4" s="521" t="s">
        <v>29</v>
      </c>
      <c r="Y4" s="521" t="s">
        <v>27</v>
      </c>
      <c r="Z4" s="521" t="s">
        <v>162</v>
      </c>
      <c r="AA4" s="522"/>
      <c r="AB4" s="521" t="s">
        <v>29</v>
      </c>
      <c r="AC4" s="521" t="s">
        <v>27</v>
      </c>
      <c r="AD4" s="521" t="s">
        <v>162</v>
      </c>
      <c r="AE4" s="522"/>
      <c r="AF4" s="521" t="s">
        <v>29</v>
      </c>
      <c r="AG4" s="532" t="s">
        <v>1040</v>
      </c>
      <c r="AH4" s="521" t="s">
        <v>27</v>
      </c>
      <c r="AI4" s="521" t="s">
        <v>162</v>
      </c>
      <c r="AJ4" s="521"/>
      <c r="AK4" s="521" t="s">
        <v>29</v>
      </c>
      <c r="AL4" s="521" t="s">
        <v>27</v>
      </c>
      <c r="AM4" s="521" t="s">
        <v>162</v>
      </c>
      <c r="AN4" s="522"/>
      <c r="AO4" s="521" t="s">
        <v>29</v>
      </c>
      <c r="AP4" s="521" t="s">
        <v>27</v>
      </c>
      <c r="AQ4" s="521" t="s">
        <v>162</v>
      </c>
      <c r="AR4" s="522"/>
      <c r="AS4" s="521" t="s">
        <v>29</v>
      </c>
      <c r="AT4" s="524">
        <v>44196</v>
      </c>
      <c r="AU4" s="521" t="s">
        <v>162</v>
      </c>
      <c r="AV4" s="522"/>
      <c r="AW4" s="525" t="s">
        <v>163</v>
      </c>
      <c r="AX4" s="526" t="s">
        <v>30</v>
      </c>
      <c r="AY4" s="527" t="s">
        <v>721</v>
      </c>
      <c r="AZ4" s="528" t="s">
        <v>164</v>
      </c>
    </row>
    <row r="5" spans="1:52" x14ac:dyDescent="0.25">
      <c r="A5" s="195" t="s">
        <v>161</v>
      </c>
      <c r="C5" s="61" t="s">
        <v>165</v>
      </c>
      <c r="AW5" s="59"/>
      <c r="AX5" s="59"/>
      <c r="AZ5" s="61"/>
    </row>
    <row r="6" spans="1:52" x14ac:dyDescent="0.25">
      <c r="D6" s="62"/>
      <c r="E6" s="62"/>
      <c r="F6" s="139"/>
      <c r="H6" s="62"/>
      <c r="I6" s="62"/>
      <c r="J6" s="139"/>
      <c r="L6" s="62"/>
      <c r="M6" s="62"/>
      <c r="N6" s="139"/>
      <c r="P6" s="62"/>
      <c r="Q6" s="62"/>
      <c r="R6" s="139"/>
      <c r="T6" s="62"/>
      <c r="U6" s="62"/>
      <c r="V6" s="38"/>
      <c r="X6" s="62"/>
      <c r="Y6" s="62"/>
      <c r="Z6" s="38"/>
      <c r="AB6" s="62"/>
      <c r="AC6" s="62"/>
      <c r="AD6" s="38"/>
      <c r="AF6" s="141"/>
      <c r="AG6" s="141"/>
      <c r="AH6" s="62"/>
      <c r="AI6" s="139"/>
      <c r="AJ6" s="38"/>
      <c r="AK6" s="62"/>
      <c r="AL6" s="62"/>
      <c r="AM6" s="289"/>
      <c r="AO6" s="141"/>
      <c r="AP6" s="62"/>
      <c r="AQ6" s="289"/>
      <c r="AS6" s="141"/>
      <c r="AT6" s="62"/>
      <c r="AU6" s="289"/>
      <c r="AW6" s="85"/>
      <c r="AX6" s="85"/>
      <c r="AY6" s="38"/>
    </row>
    <row r="7" spans="1:52" s="64" customFormat="1" x14ac:dyDescent="0.25">
      <c r="A7" s="147"/>
      <c r="B7" s="147"/>
      <c r="C7" s="147" t="s">
        <v>26</v>
      </c>
      <c r="D7" s="148">
        <f>SUM(D6:D6)</f>
        <v>0</v>
      </c>
      <c r="E7" s="148">
        <f>SUM(E6:E6)</f>
        <v>0</v>
      </c>
      <c r="F7" s="149"/>
      <c r="G7" s="147"/>
      <c r="H7" s="148">
        <f>SUM(H6:H6)</f>
        <v>0</v>
      </c>
      <c r="I7" s="148">
        <f>SUM(I6:I6)</f>
        <v>0</v>
      </c>
      <c r="J7" s="149"/>
      <c r="K7" s="147"/>
      <c r="L7" s="148">
        <f>SUM(L6:L6)</f>
        <v>0</v>
      </c>
      <c r="M7" s="148">
        <f>SUM(M6:M6)</f>
        <v>0</v>
      </c>
      <c r="N7" s="149"/>
      <c r="O7" s="147"/>
      <c r="P7" s="148">
        <f>SUM(P6:P6)</f>
        <v>0</v>
      </c>
      <c r="Q7" s="148">
        <f>SUM(Q6:Q6)</f>
        <v>0</v>
      </c>
      <c r="R7" s="149"/>
      <c r="S7" s="147"/>
      <c r="T7" s="148">
        <f>SUM(T6:T6)</f>
        <v>0</v>
      </c>
      <c r="U7" s="148">
        <f>SUM(U6:U6)</f>
        <v>0</v>
      </c>
      <c r="V7" s="149"/>
      <c r="W7" s="147"/>
      <c r="X7" s="148">
        <f>SUM(X6:X6)</f>
        <v>0</v>
      </c>
      <c r="Y7" s="148">
        <f>SUM(Y6:Y6)</f>
        <v>0</v>
      </c>
      <c r="Z7" s="149"/>
      <c r="AA7" s="147"/>
      <c r="AB7" s="148">
        <f>SUM(AB6:AB6)</f>
        <v>0</v>
      </c>
      <c r="AC7" s="148">
        <f>SUM(AC6:AC6)</f>
        <v>0</v>
      </c>
      <c r="AD7" s="149"/>
      <c r="AE7" s="147"/>
      <c r="AF7" s="150"/>
      <c r="AG7" s="150"/>
      <c r="AH7" s="148">
        <f>SUM(AH6:AH6)</f>
        <v>0</v>
      </c>
      <c r="AI7" s="149"/>
      <c r="AJ7" s="149"/>
      <c r="AK7" s="148">
        <f>SUM(AK6:AK6)</f>
        <v>0</v>
      </c>
      <c r="AL7" s="148">
        <f>SUM(AL6:AL6)</f>
        <v>0</v>
      </c>
      <c r="AM7" s="149"/>
      <c r="AN7" s="147"/>
      <c r="AO7" s="148">
        <f>SUM(AO6:AO6)</f>
        <v>0</v>
      </c>
      <c r="AP7" s="148">
        <f>SUM(AP6:AP6)</f>
        <v>0</v>
      </c>
      <c r="AQ7" s="149"/>
      <c r="AR7" s="147"/>
      <c r="AS7" s="148">
        <f>SUM(AS6:AS6)</f>
        <v>0</v>
      </c>
      <c r="AT7" s="148">
        <f>SUM(AT6:AT6)</f>
        <v>0</v>
      </c>
      <c r="AU7" s="149"/>
      <c r="AV7" s="147"/>
      <c r="AW7" s="150"/>
      <c r="AX7" s="148">
        <f>SUM(AX6:AX6)</f>
        <v>0</v>
      </c>
      <c r="AY7" s="149"/>
      <c r="AZ7" s="147"/>
    </row>
    <row r="8" spans="1:52" x14ac:dyDescent="0.25">
      <c r="D8" s="62"/>
      <c r="E8" s="62"/>
      <c r="F8" s="139"/>
      <c r="H8" s="62"/>
      <c r="I8" s="62"/>
      <c r="J8" s="139"/>
      <c r="L8" s="62"/>
      <c r="M8" s="62"/>
      <c r="N8" s="139"/>
      <c r="P8" s="62"/>
      <c r="Q8" s="62"/>
      <c r="R8" s="139"/>
      <c r="T8" s="62"/>
      <c r="U8" s="62"/>
      <c r="V8" s="38"/>
      <c r="X8" s="62"/>
      <c r="Y8" s="62"/>
      <c r="Z8" s="38"/>
      <c r="AB8" s="62"/>
      <c r="AC8" s="62"/>
      <c r="AD8" s="38"/>
      <c r="AF8" s="141"/>
      <c r="AG8" s="141"/>
      <c r="AH8" s="62"/>
      <c r="AI8" s="139"/>
      <c r="AJ8" s="38"/>
      <c r="AK8" s="62"/>
      <c r="AL8" s="62"/>
      <c r="AM8" s="289"/>
      <c r="AO8" s="62"/>
      <c r="AP8" s="62"/>
      <c r="AQ8" s="289"/>
      <c r="AS8" s="62"/>
      <c r="AT8" s="62"/>
      <c r="AU8" s="289"/>
      <c r="AW8" s="85"/>
      <c r="AX8" s="85"/>
      <c r="AY8" s="38"/>
    </row>
    <row r="9" spans="1:52" x14ac:dyDescent="0.25">
      <c r="C9" s="61" t="s">
        <v>166</v>
      </c>
      <c r="D9" s="62"/>
      <c r="E9" s="62"/>
      <c r="F9" s="139"/>
      <c r="H9" s="62"/>
      <c r="I9" s="62"/>
      <c r="J9" s="139"/>
      <c r="L9" s="62"/>
      <c r="M9" s="62"/>
      <c r="N9" s="139"/>
      <c r="P9" s="62"/>
      <c r="Q9" s="62"/>
      <c r="R9" s="139"/>
      <c r="T9" s="62"/>
      <c r="U9" s="62"/>
      <c r="V9" s="38"/>
      <c r="X9" s="62"/>
      <c r="Y9" s="62"/>
      <c r="Z9" s="38"/>
      <c r="AB9" s="62"/>
      <c r="AC9" s="62"/>
      <c r="AD9" s="38"/>
      <c r="AF9" s="141"/>
      <c r="AG9" s="141"/>
      <c r="AH9" s="62"/>
      <c r="AI9" s="139"/>
      <c r="AJ9" s="38"/>
      <c r="AK9" s="62"/>
      <c r="AL9" s="62"/>
      <c r="AM9" s="289"/>
      <c r="AO9" s="62"/>
      <c r="AP9" s="62"/>
      <c r="AQ9" s="289"/>
      <c r="AS9" s="62"/>
      <c r="AT9" s="62"/>
      <c r="AU9" s="289"/>
      <c r="AW9" s="85"/>
      <c r="AX9" s="85"/>
      <c r="AY9" s="38"/>
      <c r="AZ9" s="61"/>
    </row>
    <row r="10" spans="1:52" x14ac:dyDescent="0.25">
      <c r="A10" s="106" t="s">
        <v>262</v>
      </c>
      <c r="B10" s="66" t="str">
        <f>MID(A10,14,4)</f>
        <v>5305</v>
      </c>
      <c r="C10" s="106" t="s">
        <v>1299</v>
      </c>
      <c r="D10" s="62">
        <v>55000</v>
      </c>
      <c r="E10" s="62">
        <v>70751.649999999994</v>
      </c>
      <c r="F10" s="139"/>
      <c r="H10" s="62">
        <v>55000</v>
      </c>
      <c r="I10" s="62">
        <v>51266.67</v>
      </c>
      <c r="J10" s="139"/>
      <c r="L10" s="62">
        <v>50000</v>
      </c>
      <c r="M10" s="62">
        <v>53470.03</v>
      </c>
      <c r="N10" s="139"/>
      <c r="P10" s="62">
        <v>48000</v>
      </c>
      <c r="Q10" s="62">
        <v>61380.34</v>
      </c>
      <c r="R10" s="139"/>
      <c r="T10" s="62">
        <v>55000</v>
      </c>
      <c r="U10" s="62">
        <v>19849.009999999998</v>
      </c>
      <c r="V10" s="139"/>
      <c r="W10" s="137"/>
      <c r="X10" s="62">
        <v>55000</v>
      </c>
      <c r="Y10" s="62">
        <v>22810.04</v>
      </c>
      <c r="Z10" s="139"/>
      <c r="AA10" s="137"/>
      <c r="AB10" s="62">
        <v>55000</v>
      </c>
      <c r="AC10" s="62">
        <v>77083.990000000005</v>
      </c>
      <c r="AD10" s="139"/>
      <c r="AF10" s="141">
        <v>55000</v>
      </c>
      <c r="AG10" s="141">
        <v>55000</v>
      </c>
      <c r="AH10" s="62">
        <v>23193.53</v>
      </c>
      <c r="AI10" s="139">
        <f>(AG10-AB10)/AB10</f>
        <v>0</v>
      </c>
      <c r="AJ10" s="38"/>
      <c r="AK10" s="62">
        <v>60000</v>
      </c>
      <c r="AL10" s="62">
        <v>44547.3</v>
      </c>
      <c r="AM10" s="289">
        <f>(AK10-AG10)/AG10</f>
        <v>9.0909090909090912E-2</v>
      </c>
      <c r="AO10" s="62">
        <v>55000</v>
      </c>
      <c r="AP10" s="62">
        <v>43146</v>
      </c>
      <c r="AQ10" s="289">
        <f>(AO10-AK10)/AK10</f>
        <v>-8.3333333333333329E-2</v>
      </c>
      <c r="AS10" s="62">
        <v>55000</v>
      </c>
      <c r="AT10" s="62">
        <v>9638.2999999999993</v>
      </c>
      <c r="AU10" s="289">
        <f>(AS10-AO10)/AO10</f>
        <v>0</v>
      </c>
      <c r="AW10" s="63">
        <v>55000</v>
      </c>
      <c r="AX10" s="292">
        <f t="shared" ref="AX10:AX15" si="0">AW10-AS10</f>
        <v>0</v>
      </c>
      <c r="AY10" s="289">
        <f>(AW10-AS10)/AS10</f>
        <v>0</v>
      </c>
      <c r="AZ10" s="111"/>
    </row>
    <row r="11" spans="1:52" x14ac:dyDescent="0.25">
      <c r="A11" s="106" t="s">
        <v>263</v>
      </c>
      <c r="B11" s="66" t="str">
        <f>MID(A11,14,4)</f>
        <v>5306</v>
      </c>
      <c r="C11" s="106" t="s">
        <v>1203</v>
      </c>
      <c r="D11" s="62">
        <v>0</v>
      </c>
      <c r="E11" s="62">
        <v>0</v>
      </c>
      <c r="F11" s="139">
        <v>6</v>
      </c>
      <c r="H11" s="62">
        <v>30</v>
      </c>
      <c r="I11" s="62">
        <v>0</v>
      </c>
      <c r="J11" s="139"/>
      <c r="L11" s="62">
        <v>30</v>
      </c>
      <c r="M11" s="62">
        <v>0</v>
      </c>
      <c r="N11" s="139"/>
      <c r="P11" s="62">
        <v>30</v>
      </c>
      <c r="Q11" s="62">
        <v>0</v>
      </c>
      <c r="R11" s="139"/>
      <c r="T11" s="62">
        <v>30</v>
      </c>
      <c r="U11" s="62">
        <v>0</v>
      </c>
      <c r="V11" s="139"/>
      <c r="W11" s="137"/>
      <c r="X11" s="62">
        <v>30</v>
      </c>
      <c r="Y11" s="62">
        <v>0</v>
      </c>
      <c r="Z11" s="139"/>
      <c r="AA11" s="137"/>
      <c r="AB11" s="62">
        <v>30</v>
      </c>
      <c r="AC11" s="62">
        <v>0</v>
      </c>
      <c r="AD11" s="139"/>
      <c r="AF11" s="62">
        <v>30</v>
      </c>
      <c r="AG11" s="62">
        <v>30</v>
      </c>
      <c r="AH11" s="62">
        <v>0</v>
      </c>
      <c r="AI11" s="139">
        <f>(AG11-AB11)/AB11</f>
        <v>0</v>
      </c>
      <c r="AJ11" s="38"/>
      <c r="AK11" s="62">
        <v>30</v>
      </c>
      <c r="AL11" s="62">
        <v>0</v>
      </c>
      <c r="AM11" s="289">
        <f>(AK11-AG11)/AG11</f>
        <v>0</v>
      </c>
      <c r="AO11" s="62">
        <v>30</v>
      </c>
      <c r="AP11" s="62">
        <v>0</v>
      </c>
      <c r="AQ11" s="289">
        <f>(AO11-AK11)/AK11</f>
        <v>0</v>
      </c>
      <c r="AS11" s="62">
        <v>30</v>
      </c>
      <c r="AT11" s="62"/>
      <c r="AU11" s="289">
        <f>(AS11-AO11)/AO11</f>
        <v>0</v>
      </c>
      <c r="AW11" s="63">
        <v>30</v>
      </c>
      <c r="AX11" s="292">
        <f t="shared" si="0"/>
        <v>0</v>
      </c>
      <c r="AY11" s="289">
        <f>(AW11-AS11)/AS11</f>
        <v>0</v>
      </c>
      <c r="AZ11" s="111"/>
    </row>
    <row r="12" spans="1:52" s="347" customFormat="1" x14ac:dyDescent="0.25">
      <c r="A12" s="347" t="s">
        <v>264</v>
      </c>
      <c r="B12" s="349" t="str">
        <f>MID(A12,14,4)</f>
        <v>5319</v>
      </c>
      <c r="C12" s="347" t="s">
        <v>1321</v>
      </c>
      <c r="D12" s="62">
        <v>0</v>
      </c>
      <c r="E12" s="62">
        <v>175</v>
      </c>
      <c r="F12" s="289"/>
      <c r="G12" s="290"/>
      <c r="H12" s="62">
        <v>150</v>
      </c>
      <c r="I12" s="62">
        <v>0</v>
      </c>
      <c r="J12" s="289"/>
      <c r="K12" s="290"/>
      <c r="L12" s="62">
        <v>200</v>
      </c>
      <c r="M12" s="62">
        <v>0</v>
      </c>
      <c r="N12" s="289"/>
      <c r="O12" s="290"/>
      <c r="P12" s="62">
        <v>200</v>
      </c>
      <c r="Q12" s="62">
        <v>0</v>
      </c>
      <c r="R12" s="289"/>
      <c r="S12" s="290"/>
      <c r="T12" s="62">
        <v>150</v>
      </c>
      <c r="U12" s="62">
        <v>0</v>
      </c>
      <c r="V12" s="289"/>
      <c r="W12" s="290"/>
      <c r="X12" s="62">
        <v>150</v>
      </c>
      <c r="Y12" s="62">
        <v>0</v>
      </c>
      <c r="Z12" s="289"/>
      <c r="AA12" s="290"/>
      <c r="AB12" s="62">
        <v>150</v>
      </c>
      <c r="AC12" s="62">
        <v>0</v>
      </c>
      <c r="AD12" s="289"/>
      <c r="AE12" s="290"/>
      <c r="AF12" s="62">
        <v>150</v>
      </c>
      <c r="AG12" s="62">
        <v>150</v>
      </c>
      <c r="AH12" s="62">
        <v>0</v>
      </c>
      <c r="AI12" s="289">
        <f>(AG12-AB12)/AB12</f>
        <v>0</v>
      </c>
      <c r="AJ12" s="289"/>
      <c r="AK12" s="62">
        <v>150</v>
      </c>
      <c r="AL12" s="62">
        <v>0</v>
      </c>
      <c r="AM12" s="289">
        <f>(AK12-AG12)/AG12</f>
        <v>0</v>
      </c>
      <c r="AN12" s="290"/>
      <c r="AO12" s="62">
        <v>150</v>
      </c>
      <c r="AP12" s="62">
        <v>0</v>
      </c>
      <c r="AQ12" s="289">
        <f>(AO12-AK12)/AK12</f>
        <v>0</v>
      </c>
      <c r="AR12" s="290"/>
      <c r="AS12" s="62">
        <v>150</v>
      </c>
      <c r="AT12" s="62"/>
      <c r="AU12" s="289">
        <f>(AS12-AO12)/AO12</f>
        <v>0</v>
      </c>
      <c r="AV12" s="290"/>
      <c r="AW12" s="63">
        <v>150</v>
      </c>
      <c r="AX12" s="292">
        <f t="shared" si="0"/>
        <v>0</v>
      </c>
      <c r="AY12" s="289">
        <f>(AW12-AS12)/AS12</f>
        <v>0</v>
      </c>
      <c r="AZ12" s="421"/>
    </row>
    <row r="13" spans="1:52" s="347" customFormat="1" x14ac:dyDescent="0.25">
      <c r="B13" s="349">
        <v>5344</v>
      </c>
      <c r="C13" s="347" t="s">
        <v>1205</v>
      </c>
      <c r="D13" s="62"/>
      <c r="E13" s="62"/>
      <c r="F13" s="289"/>
      <c r="G13" s="290"/>
      <c r="H13" s="62"/>
      <c r="I13" s="62"/>
      <c r="J13" s="289"/>
      <c r="K13" s="290"/>
      <c r="L13" s="62"/>
      <c r="M13" s="62"/>
      <c r="N13" s="289"/>
      <c r="O13" s="290"/>
      <c r="P13" s="62"/>
      <c r="Q13" s="62"/>
      <c r="R13" s="289"/>
      <c r="S13" s="290"/>
      <c r="T13" s="62"/>
      <c r="U13" s="62"/>
      <c r="V13" s="289"/>
      <c r="W13" s="290"/>
      <c r="X13" s="62"/>
      <c r="Y13" s="62"/>
      <c r="Z13" s="289"/>
      <c r="AA13" s="290"/>
      <c r="AB13" s="62"/>
      <c r="AC13" s="62"/>
      <c r="AD13" s="289"/>
      <c r="AE13" s="290"/>
      <c r="AF13" s="62"/>
      <c r="AG13" s="62"/>
      <c r="AH13" s="62"/>
      <c r="AI13" s="289"/>
      <c r="AJ13" s="289"/>
      <c r="AK13" s="62">
        <v>0</v>
      </c>
      <c r="AL13" s="62"/>
      <c r="AM13" s="289"/>
      <c r="AN13" s="290"/>
      <c r="AO13" s="62">
        <v>0</v>
      </c>
      <c r="AP13" s="62">
        <v>1.45</v>
      </c>
      <c r="AQ13" s="289"/>
      <c r="AR13" s="290"/>
      <c r="AS13" s="62">
        <v>0</v>
      </c>
      <c r="AT13" s="62"/>
      <c r="AU13" s="289"/>
      <c r="AV13" s="290"/>
      <c r="AW13" s="63"/>
      <c r="AX13" s="292">
        <f t="shared" si="0"/>
        <v>0</v>
      </c>
      <c r="AY13" s="289"/>
      <c r="AZ13" s="451" t="s">
        <v>1011</v>
      </c>
    </row>
    <row r="14" spans="1:52" s="347" customFormat="1" x14ac:dyDescent="0.25">
      <c r="B14" s="349">
        <v>5710</v>
      </c>
      <c r="C14" s="347" t="s">
        <v>1209</v>
      </c>
      <c r="D14" s="62"/>
      <c r="E14" s="62"/>
      <c r="F14" s="289"/>
      <c r="G14" s="290"/>
      <c r="H14" s="62"/>
      <c r="I14" s="62"/>
      <c r="J14" s="289"/>
      <c r="K14" s="290"/>
      <c r="L14" s="62"/>
      <c r="M14" s="62"/>
      <c r="N14" s="289"/>
      <c r="O14" s="290"/>
      <c r="P14" s="62"/>
      <c r="Q14" s="62"/>
      <c r="R14" s="289"/>
      <c r="S14" s="290"/>
      <c r="T14" s="62"/>
      <c r="U14" s="62"/>
      <c r="V14" s="289"/>
      <c r="W14" s="290"/>
      <c r="X14" s="62"/>
      <c r="Y14" s="62"/>
      <c r="Z14" s="289"/>
      <c r="AA14" s="290"/>
      <c r="AB14" s="62"/>
      <c r="AC14" s="62"/>
      <c r="AD14" s="289"/>
      <c r="AE14" s="290"/>
      <c r="AF14" s="62"/>
      <c r="AG14" s="62"/>
      <c r="AH14" s="62"/>
      <c r="AI14" s="289"/>
      <c r="AJ14" s="289"/>
      <c r="AK14" s="62">
        <v>0</v>
      </c>
      <c r="AL14" s="62"/>
      <c r="AM14" s="289"/>
      <c r="AN14" s="290"/>
      <c r="AO14" s="62">
        <v>0</v>
      </c>
      <c r="AP14" s="62">
        <v>231.84</v>
      </c>
      <c r="AQ14" s="289"/>
      <c r="AR14" s="290"/>
      <c r="AS14" s="62">
        <v>0</v>
      </c>
      <c r="AT14" s="62"/>
      <c r="AU14" s="289"/>
      <c r="AV14" s="290"/>
      <c r="AW14" s="63"/>
      <c r="AX14" s="292">
        <f t="shared" si="0"/>
        <v>0</v>
      </c>
      <c r="AY14" s="289"/>
      <c r="AZ14" s="421" t="s">
        <v>1011</v>
      </c>
    </row>
    <row r="15" spans="1:52" x14ac:dyDescent="0.25">
      <c r="B15" s="66">
        <v>5711</v>
      </c>
      <c r="C15" s="106" t="s">
        <v>1210</v>
      </c>
      <c r="D15" s="62">
        <v>0</v>
      </c>
      <c r="E15" s="62"/>
      <c r="F15" s="139"/>
      <c r="H15" s="62"/>
      <c r="I15" s="62">
        <v>0</v>
      </c>
      <c r="J15" s="139"/>
      <c r="L15" s="62"/>
      <c r="M15" s="62">
        <v>0</v>
      </c>
      <c r="N15" s="139"/>
      <c r="P15" s="62"/>
      <c r="Q15" s="62">
        <v>0</v>
      </c>
      <c r="R15" s="139"/>
      <c r="T15" s="62"/>
      <c r="U15" s="62">
        <v>0</v>
      </c>
      <c r="V15" s="139"/>
      <c r="W15" s="137"/>
      <c r="X15" s="62"/>
      <c r="Y15" s="62">
        <v>0</v>
      </c>
      <c r="Z15" s="139"/>
      <c r="AA15" s="137"/>
      <c r="AB15" s="62"/>
      <c r="AC15" s="62">
        <v>0</v>
      </c>
      <c r="AD15" s="139"/>
      <c r="AF15" s="62"/>
      <c r="AG15" s="62"/>
      <c r="AH15" s="62">
        <v>0</v>
      </c>
      <c r="AI15" s="139"/>
      <c r="AJ15" s="38"/>
      <c r="AK15" s="62">
        <v>0</v>
      </c>
      <c r="AL15" s="62">
        <v>0</v>
      </c>
      <c r="AM15" s="289"/>
      <c r="AO15" s="62">
        <v>0</v>
      </c>
      <c r="AP15" s="62">
        <v>108.69</v>
      </c>
      <c r="AQ15" s="325"/>
      <c r="AS15" s="62">
        <v>0</v>
      </c>
      <c r="AT15" s="62"/>
      <c r="AU15" s="289"/>
      <c r="AW15" s="63"/>
      <c r="AX15" s="292">
        <f t="shared" si="0"/>
        <v>0</v>
      </c>
      <c r="AY15" s="325"/>
      <c r="AZ15" s="421" t="s">
        <v>1011</v>
      </c>
    </row>
    <row r="16" spans="1:52" s="64" customFormat="1" x14ac:dyDescent="0.25">
      <c r="A16" s="142"/>
      <c r="B16" s="142"/>
      <c r="C16" s="142" t="s">
        <v>168</v>
      </c>
      <c r="D16" s="143">
        <f>SUM(D10:D15)</f>
        <v>55000</v>
      </c>
      <c r="E16" s="143">
        <f>SUM(E10:E15)</f>
        <v>70926.649999999994</v>
      </c>
      <c r="F16" s="144"/>
      <c r="G16" s="142"/>
      <c r="H16" s="143">
        <f>SUM(H10:H15)</f>
        <v>55180</v>
      </c>
      <c r="I16" s="143">
        <f>SUM(I10:I15)</f>
        <v>51266.67</v>
      </c>
      <c r="J16" s="144">
        <f>(H16-D16)/D16</f>
        <v>3.2727272727272726E-3</v>
      </c>
      <c r="K16" s="142"/>
      <c r="L16" s="143">
        <f>SUM(L10:L15)</f>
        <v>50230</v>
      </c>
      <c r="M16" s="143">
        <f>SUM(M10:M15)</f>
        <v>53470.03</v>
      </c>
      <c r="N16" s="144">
        <f>(L16-H16)/H16</f>
        <v>-8.9706415367886913E-2</v>
      </c>
      <c r="O16" s="142"/>
      <c r="P16" s="143">
        <f>SUM(P10:P15)</f>
        <v>48230</v>
      </c>
      <c r="Q16" s="143">
        <f>SUM(Q10:Q15)</f>
        <v>61380.34</v>
      </c>
      <c r="R16" s="144">
        <f>(P16-L16)/L16</f>
        <v>-3.9816842524387816E-2</v>
      </c>
      <c r="S16" s="142"/>
      <c r="T16" s="143">
        <f>SUM(T10:T15)</f>
        <v>55180</v>
      </c>
      <c r="U16" s="143">
        <f>SUM(U10:U15)</f>
        <v>19849.009999999998</v>
      </c>
      <c r="V16" s="144">
        <f>(T16-P16)/P16</f>
        <v>0.14410118183703088</v>
      </c>
      <c r="W16" s="142"/>
      <c r="X16" s="143">
        <f>SUM(X10:X15)</f>
        <v>55180</v>
      </c>
      <c r="Y16" s="143">
        <f>SUM(Y10:Y15)</f>
        <v>22810.04</v>
      </c>
      <c r="Z16" s="144">
        <f>(X16-T16)/T16</f>
        <v>0</v>
      </c>
      <c r="AA16" s="142"/>
      <c r="AB16" s="143">
        <f>SUM(AB10:AB15)</f>
        <v>55180</v>
      </c>
      <c r="AC16" s="143">
        <f>SUM(AC10:AC15)</f>
        <v>77083.990000000005</v>
      </c>
      <c r="AD16" s="144">
        <f>(AB16-X16)/X16</f>
        <v>0</v>
      </c>
      <c r="AE16" s="142"/>
      <c r="AF16" s="143">
        <f>SUM(AF10:AF15)</f>
        <v>55180</v>
      </c>
      <c r="AG16" s="143">
        <f>SUM(AG10:AG15)</f>
        <v>55180</v>
      </c>
      <c r="AH16" s="143">
        <f>SUM(AH10:AH15)</f>
        <v>23193.53</v>
      </c>
      <c r="AI16" s="144">
        <f>(AG16-AB16)/AB16</f>
        <v>0</v>
      </c>
      <c r="AJ16" s="144"/>
      <c r="AK16" s="294">
        <f>SUM(AK10:AK15)</f>
        <v>60180</v>
      </c>
      <c r="AL16" s="294">
        <f>SUM(AL10:AL15)</f>
        <v>44547.3</v>
      </c>
      <c r="AM16" s="144">
        <f>(AK16-AG16)/AG16</f>
        <v>9.0612540775643347E-2</v>
      </c>
      <c r="AN16" s="142"/>
      <c r="AO16" s="294">
        <f>SUM(AO10:AO15)</f>
        <v>55180</v>
      </c>
      <c r="AP16" s="294">
        <f>SUM(AP10:AP15)</f>
        <v>43487.979999999996</v>
      </c>
      <c r="AQ16" s="144">
        <f>(AO16-AK16)/AK16</f>
        <v>-8.3084081090063142E-2</v>
      </c>
      <c r="AR16" s="142"/>
      <c r="AS16" s="294">
        <f>SUM(AS10:AS15)</f>
        <v>55180</v>
      </c>
      <c r="AT16" s="294">
        <f>SUM(AT10:AT15)</f>
        <v>9638.2999999999993</v>
      </c>
      <c r="AU16" s="144">
        <f>(AS16-AO16)/AO16</f>
        <v>0</v>
      </c>
      <c r="AV16" s="142"/>
      <c r="AW16" s="143">
        <f>SUM(AW10:AW15)</f>
        <v>55180</v>
      </c>
      <c r="AX16" s="143">
        <f>AW16-AO16</f>
        <v>0</v>
      </c>
      <c r="AY16" s="144">
        <f>(AW16-AS16)/AS16</f>
        <v>0</v>
      </c>
      <c r="AZ16" s="142"/>
    </row>
    <row r="17" spans="1:52" s="135" customFormat="1" x14ac:dyDescent="0.25">
      <c r="D17" s="62"/>
      <c r="E17" s="62"/>
      <c r="F17" s="139"/>
      <c r="G17" s="137"/>
      <c r="H17" s="62"/>
      <c r="I17" s="62"/>
      <c r="J17" s="139"/>
      <c r="K17" s="137"/>
      <c r="L17" s="62"/>
      <c r="M17" s="62"/>
      <c r="N17" s="289"/>
      <c r="O17" s="137"/>
      <c r="P17" s="62"/>
      <c r="Q17" s="62"/>
      <c r="R17" s="289"/>
      <c r="S17" s="137"/>
      <c r="T17" s="62"/>
      <c r="U17" s="62"/>
      <c r="V17" s="289"/>
      <c r="W17" s="137"/>
      <c r="X17" s="62"/>
      <c r="Y17" s="62"/>
      <c r="Z17" s="289"/>
      <c r="AA17" s="137"/>
      <c r="AB17" s="62"/>
      <c r="AC17" s="62"/>
      <c r="AD17" s="289"/>
      <c r="AE17" s="137"/>
      <c r="AF17" s="62"/>
      <c r="AG17" s="62"/>
      <c r="AH17" s="62"/>
      <c r="AI17" s="139"/>
      <c r="AJ17" s="139"/>
      <c r="AK17" s="62"/>
      <c r="AL17" s="62"/>
      <c r="AM17" s="289"/>
      <c r="AN17" s="290"/>
      <c r="AO17" s="62"/>
      <c r="AP17" s="62"/>
      <c r="AQ17" s="289"/>
      <c r="AR17" s="290"/>
      <c r="AS17" s="62"/>
      <c r="AT17" s="62"/>
      <c r="AU17" s="289"/>
      <c r="AV17" s="290"/>
      <c r="AW17" s="62"/>
      <c r="AX17" s="62"/>
      <c r="AY17" s="289"/>
    </row>
    <row r="18" spans="1:52" s="64" customFormat="1" ht="12.75" x14ac:dyDescent="0.2">
      <c r="A18" s="151"/>
      <c r="B18" s="151"/>
      <c r="C18" s="156" t="s">
        <v>169</v>
      </c>
      <c r="D18" s="153">
        <f>D7+D16</f>
        <v>55000</v>
      </c>
      <c r="E18" s="153">
        <f>E7+E16</f>
        <v>70926.649999999994</v>
      </c>
      <c r="F18" s="154"/>
      <c r="G18" s="151"/>
      <c r="H18" s="153">
        <f>H7+H16</f>
        <v>55180</v>
      </c>
      <c r="I18" s="153">
        <f>I7+I16</f>
        <v>51266.67</v>
      </c>
      <c r="J18" s="154">
        <f>(H18-D18)/D18</f>
        <v>3.2727272727272726E-3</v>
      </c>
      <c r="K18" s="151"/>
      <c r="L18" s="153">
        <f>L7+L16</f>
        <v>50230</v>
      </c>
      <c r="M18" s="153">
        <f>M7+M16</f>
        <v>53470.03</v>
      </c>
      <c r="N18" s="154">
        <f>(L18-H18)/H18</f>
        <v>-8.9706415367886913E-2</v>
      </c>
      <c r="O18" s="151"/>
      <c r="P18" s="153">
        <f>P7+P16</f>
        <v>48230</v>
      </c>
      <c r="Q18" s="153">
        <f>Q7+Q16</f>
        <v>61380.34</v>
      </c>
      <c r="R18" s="154">
        <f>(P18-L18)/L18</f>
        <v>-3.9816842524387816E-2</v>
      </c>
      <c r="S18" s="151"/>
      <c r="T18" s="153">
        <f>T7+T16</f>
        <v>55180</v>
      </c>
      <c r="U18" s="153">
        <f>U7+U16</f>
        <v>19849.009999999998</v>
      </c>
      <c r="V18" s="154">
        <f>(T18-P18)/P18</f>
        <v>0.14410118183703088</v>
      </c>
      <c r="W18" s="151"/>
      <c r="X18" s="153">
        <f>X7+X16</f>
        <v>55180</v>
      </c>
      <c r="Y18" s="153">
        <f>Y7+Y16</f>
        <v>22810.04</v>
      </c>
      <c r="Z18" s="154">
        <f>(X18-T18)/T18</f>
        <v>0</v>
      </c>
      <c r="AA18" s="151"/>
      <c r="AB18" s="153">
        <f>AB7+AB16</f>
        <v>55180</v>
      </c>
      <c r="AC18" s="153">
        <f>AC7+AC16</f>
        <v>77083.990000000005</v>
      </c>
      <c r="AD18" s="154">
        <f>(AB18-X18)/X18</f>
        <v>0</v>
      </c>
      <c r="AE18" s="151"/>
      <c r="AF18" s="153">
        <f>AF7+AF16</f>
        <v>55180</v>
      </c>
      <c r="AG18" s="153">
        <f>AG7+AG16</f>
        <v>55180</v>
      </c>
      <c r="AH18" s="153">
        <f>AH7+AH16</f>
        <v>23193.53</v>
      </c>
      <c r="AI18" s="154">
        <f>(AG18-AB18)/AB18</f>
        <v>0</v>
      </c>
      <c r="AJ18" s="154"/>
      <c r="AK18" s="295">
        <f>AK7+AK16</f>
        <v>60180</v>
      </c>
      <c r="AL18" s="295">
        <f>AL7+AL16</f>
        <v>44547.3</v>
      </c>
      <c r="AM18" s="154">
        <f>(AK18-AG18)/AG18</f>
        <v>9.0612540775643347E-2</v>
      </c>
      <c r="AN18" s="151"/>
      <c r="AO18" s="295">
        <f>AO7+AO16</f>
        <v>55180</v>
      </c>
      <c r="AP18" s="295">
        <f>AP7+AP16</f>
        <v>43487.979999999996</v>
      </c>
      <c r="AQ18" s="154">
        <f>(AO18-AK18)/AK18</f>
        <v>-8.3084081090063142E-2</v>
      </c>
      <c r="AR18" s="151"/>
      <c r="AS18" s="295">
        <f>AS7+AS16</f>
        <v>55180</v>
      </c>
      <c r="AT18" s="295">
        <f>AT7+AT16</f>
        <v>9638.2999999999993</v>
      </c>
      <c r="AU18" s="154">
        <f>(AS18-AO18)/AO18</f>
        <v>0</v>
      </c>
      <c r="AV18" s="151"/>
      <c r="AW18" s="153">
        <f>AW7+AW16</f>
        <v>55180</v>
      </c>
      <c r="AX18" s="153">
        <f>AW18-AO18</f>
        <v>0</v>
      </c>
      <c r="AY18" s="154">
        <f>(AW18-AS18)/AS18</f>
        <v>0</v>
      </c>
      <c r="AZ18" s="156"/>
    </row>
    <row r="19" spans="1:52" x14ac:dyDescent="0.25">
      <c r="D19" s="67"/>
      <c r="H19" s="67"/>
      <c r="L19" s="67"/>
      <c r="P19" s="67"/>
      <c r="T19" s="67"/>
      <c r="X19" s="67"/>
      <c r="AB19" s="67"/>
      <c r="AF19" s="67"/>
      <c r="AG19" s="67"/>
      <c r="AK19" s="296"/>
      <c r="AO19" s="296"/>
      <c r="AS19" s="296"/>
      <c r="AY19" s="135"/>
    </row>
    <row r="20" spans="1:52" s="61" customFormat="1" thickBot="1" x14ac:dyDescent="0.25">
      <c r="C20" s="61" t="s">
        <v>170</v>
      </c>
      <c r="D20" s="69"/>
      <c r="E20" s="68">
        <f>D18-E18</f>
        <v>-15926.649999999994</v>
      </c>
      <c r="G20" s="65"/>
      <c r="H20" s="69"/>
      <c r="I20" s="68">
        <f>H18-I18</f>
        <v>3913.3300000000017</v>
      </c>
      <c r="K20" s="65"/>
      <c r="L20" s="69"/>
      <c r="M20" s="68">
        <f>L18-M18</f>
        <v>-3240.0299999999988</v>
      </c>
      <c r="O20" s="65"/>
      <c r="P20" s="69"/>
      <c r="Q20" s="68">
        <f>P18-Q18</f>
        <v>-13150.339999999997</v>
      </c>
      <c r="S20" s="65"/>
      <c r="T20" s="69"/>
      <c r="U20" s="68">
        <f>T18-U18</f>
        <v>35330.990000000005</v>
      </c>
      <c r="W20" s="65"/>
      <c r="X20" s="69"/>
      <c r="Y20" s="68">
        <f>X18-Y18</f>
        <v>32369.96</v>
      </c>
      <c r="AA20" s="65"/>
      <c r="AB20" s="69"/>
      <c r="AC20" s="68">
        <f>AB18-AC18</f>
        <v>-21903.990000000005</v>
      </c>
      <c r="AE20" s="65"/>
      <c r="AF20" s="69"/>
      <c r="AG20" s="69"/>
      <c r="AH20" s="68">
        <f>AG18-AH18</f>
        <v>31986.47</v>
      </c>
      <c r="AK20" s="69"/>
      <c r="AL20" s="68">
        <f>AK18-AL18</f>
        <v>15632.699999999997</v>
      </c>
      <c r="AN20" s="65"/>
      <c r="AO20" s="69"/>
      <c r="AP20" s="68">
        <f>AO18-AP18</f>
        <v>11692.020000000004</v>
      </c>
      <c r="AR20" s="65"/>
      <c r="AS20" s="69"/>
      <c r="AT20" s="68">
        <f>AS18-AT18</f>
        <v>45541.7</v>
      </c>
      <c r="AV20" s="65"/>
      <c r="AW20" s="70"/>
      <c r="AX20" s="70"/>
    </row>
    <row r="21" spans="1:52" ht="14.25" thickTop="1" x14ac:dyDescent="0.25">
      <c r="D21" s="67"/>
      <c r="F21" s="139"/>
      <c r="H21" s="67"/>
      <c r="J21" s="139"/>
      <c r="L21" s="67"/>
      <c r="N21" s="139"/>
      <c r="P21" s="67"/>
      <c r="R21" s="139"/>
      <c r="T21" s="67"/>
      <c r="V21" s="38"/>
      <c r="X21" s="67"/>
      <c r="AB21" s="67"/>
      <c r="AF21" s="67"/>
      <c r="AG21" s="67"/>
      <c r="AK21" s="296"/>
      <c r="AO21" s="296"/>
      <c r="AS21" s="296"/>
    </row>
    <row r="22" spans="1:52" x14ac:dyDescent="0.25">
      <c r="D22" s="67"/>
      <c r="F22" s="139"/>
      <c r="H22" s="67"/>
      <c r="J22" s="139"/>
      <c r="L22" s="67"/>
      <c r="N22" s="139"/>
      <c r="P22" s="67"/>
      <c r="R22" s="139"/>
      <c r="T22" s="67"/>
      <c r="V22" s="38"/>
      <c r="X22" s="67"/>
      <c r="AB22" s="67"/>
      <c r="AF22" s="67"/>
      <c r="AG22" s="67"/>
      <c r="AK22" s="296"/>
      <c r="AO22" s="296"/>
      <c r="AS22" s="296"/>
    </row>
    <row r="23" spans="1:52" x14ac:dyDescent="0.25">
      <c r="D23" s="67"/>
      <c r="F23" s="139"/>
      <c r="H23" s="67"/>
      <c r="J23" s="139"/>
      <c r="L23" s="67"/>
      <c r="N23" s="139"/>
      <c r="P23" s="67"/>
      <c r="R23" s="139"/>
      <c r="T23" s="67"/>
      <c r="V23" s="38"/>
      <c r="X23" s="67"/>
      <c r="AB23" s="67"/>
      <c r="AF23" s="67"/>
      <c r="AG23" s="67"/>
      <c r="AK23" s="296"/>
      <c r="AO23" s="296"/>
      <c r="AS23" s="296"/>
    </row>
    <row r="24" spans="1:52" x14ac:dyDescent="0.25">
      <c r="D24" s="67"/>
      <c r="F24" s="139"/>
      <c r="H24" s="67"/>
      <c r="J24" s="139"/>
      <c r="L24" s="67"/>
      <c r="N24" s="139"/>
      <c r="P24" s="67"/>
      <c r="R24" s="139"/>
      <c r="T24" s="67"/>
      <c r="V24" s="38"/>
      <c r="X24" s="67"/>
      <c r="AB24" s="67"/>
      <c r="AF24" s="67"/>
      <c r="AG24" s="67"/>
      <c r="AK24" s="296"/>
      <c r="AO24" s="296"/>
      <c r="AS24" s="296"/>
    </row>
    <row r="25" spans="1:52" x14ac:dyDescent="0.25">
      <c r="D25" s="67"/>
      <c r="F25" s="139"/>
      <c r="H25" s="67"/>
      <c r="J25" s="139"/>
      <c r="L25" s="67"/>
      <c r="N25" s="139"/>
      <c r="P25" s="67"/>
      <c r="R25" s="139"/>
      <c r="T25" s="67"/>
      <c r="V25" s="38"/>
      <c r="X25" s="67"/>
      <c r="AB25" s="67"/>
      <c r="AF25" s="67"/>
      <c r="AG25" s="67"/>
      <c r="AK25" s="296"/>
      <c r="AO25" s="296"/>
      <c r="AS25" s="296"/>
    </row>
    <row r="26" spans="1:52" x14ac:dyDescent="0.25">
      <c r="D26" s="67"/>
      <c r="F26" s="139"/>
      <c r="H26" s="67"/>
      <c r="J26" s="139"/>
      <c r="L26" s="67"/>
      <c r="N26" s="139"/>
      <c r="P26" s="67"/>
      <c r="R26" s="139"/>
      <c r="T26" s="67"/>
      <c r="V26" s="38"/>
      <c r="X26" s="67"/>
      <c r="AB26" s="67"/>
      <c r="AF26" s="67"/>
      <c r="AG26" s="67"/>
      <c r="AK26" s="296"/>
      <c r="AO26" s="296"/>
      <c r="AS26" s="296"/>
    </row>
    <row r="27" spans="1:52" x14ac:dyDescent="0.25">
      <c r="D27" s="67"/>
      <c r="F27" s="139"/>
      <c r="H27" s="67"/>
      <c r="J27" s="139"/>
      <c r="L27" s="67"/>
      <c r="N27" s="139"/>
      <c r="P27" s="67"/>
      <c r="R27" s="139"/>
      <c r="T27" s="67"/>
      <c r="V27" s="38"/>
      <c r="X27" s="67"/>
      <c r="AB27" s="67"/>
      <c r="AF27" s="67"/>
      <c r="AG27" s="67"/>
      <c r="AK27" s="296"/>
      <c r="AO27" s="296"/>
      <c r="AS27" s="296"/>
    </row>
    <row r="28" spans="1:52" x14ac:dyDescent="0.25">
      <c r="D28" s="67"/>
      <c r="F28" s="139"/>
      <c r="H28" s="67"/>
      <c r="J28" s="139"/>
      <c r="L28" s="67"/>
      <c r="N28" s="139"/>
      <c r="P28" s="67"/>
      <c r="R28" s="139"/>
      <c r="T28" s="67"/>
      <c r="V28" s="38"/>
      <c r="X28" s="67"/>
      <c r="AB28" s="67"/>
      <c r="AF28" s="67"/>
      <c r="AG28" s="67"/>
      <c r="AK28" s="296"/>
      <c r="AO28" s="296"/>
      <c r="AS28" s="296"/>
    </row>
    <row r="29" spans="1:52" x14ac:dyDescent="0.25">
      <c r="D29" s="67"/>
      <c r="F29" s="139"/>
      <c r="H29" s="67"/>
      <c r="J29" s="139"/>
      <c r="L29" s="67"/>
      <c r="N29" s="139"/>
      <c r="P29" s="67"/>
      <c r="R29" s="139"/>
      <c r="T29" s="67"/>
      <c r="V29" s="38"/>
      <c r="X29" s="67"/>
      <c r="AB29" s="67"/>
      <c r="AF29" s="67"/>
      <c r="AG29" s="67"/>
      <c r="AK29" s="296"/>
      <c r="AO29" s="296"/>
      <c r="AS29" s="296"/>
    </row>
    <row r="30" spans="1:52" x14ac:dyDescent="0.25">
      <c r="D30" s="67"/>
      <c r="F30" s="139"/>
      <c r="H30" s="67"/>
      <c r="J30" s="139"/>
      <c r="L30" s="67"/>
      <c r="N30" s="139"/>
      <c r="P30" s="67"/>
      <c r="R30" s="139"/>
      <c r="T30" s="67"/>
      <c r="V30" s="38"/>
      <c r="X30" s="67"/>
      <c r="AB30" s="67"/>
      <c r="AF30" s="67"/>
      <c r="AG30" s="67"/>
      <c r="AK30" s="296"/>
      <c r="AO30" s="296"/>
      <c r="AS30" s="296"/>
    </row>
    <row r="31" spans="1:52" x14ac:dyDescent="0.25">
      <c r="D31" s="67"/>
      <c r="F31" s="139"/>
      <c r="H31" s="67"/>
      <c r="J31" s="139"/>
      <c r="L31" s="67"/>
      <c r="N31" s="139"/>
      <c r="P31" s="67"/>
      <c r="R31" s="139"/>
      <c r="T31" s="67"/>
      <c r="V31" s="38"/>
      <c r="X31" s="67"/>
      <c r="AB31" s="67"/>
      <c r="AF31" s="67"/>
      <c r="AG31" s="67"/>
      <c r="AK31" s="296"/>
      <c r="AO31" s="296"/>
      <c r="AS31" s="296"/>
    </row>
    <row r="32" spans="1:52" x14ac:dyDescent="0.25">
      <c r="D32" s="67"/>
      <c r="F32" s="139"/>
      <c r="H32" s="67"/>
      <c r="J32" s="139"/>
      <c r="L32" s="67"/>
      <c r="N32" s="139"/>
      <c r="P32" s="67"/>
      <c r="R32" s="139"/>
      <c r="T32" s="67"/>
      <c r="V32" s="38"/>
      <c r="X32" s="67"/>
      <c r="AB32" s="67"/>
      <c r="AF32" s="67"/>
      <c r="AG32" s="67"/>
      <c r="AK32" s="296"/>
      <c r="AO32" s="296"/>
      <c r="AS32" s="296"/>
    </row>
    <row r="33" spans="4:45" x14ac:dyDescent="0.25">
      <c r="D33" s="67"/>
      <c r="F33" s="139"/>
      <c r="H33" s="67"/>
      <c r="J33" s="139"/>
      <c r="L33" s="67"/>
      <c r="N33" s="139"/>
      <c r="P33" s="67"/>
      <c r="R33" s="139"/>
      <c r="T33" s="67"/>
      <c r="V33" s="38"/>
      <c r="X33" s="67"/>
      <c r="AB33" s="67"/>
      <c r="AF33" s="67"/>
      <c r="AG33" s="67"/>
      <c r="AK33" s="296"/>
      <c r="AO33" s="296"/>
      <c r="AS33" s="296"/>
    </row>
    <row r="34" spans="4:45" x14ac:dyDescent="0.25">
      <c r="D34" s="67"/>
      <c r="F34" s="139"/>
      <c r="H34" s="67"/>
      <c r="J34" s="139"/>
      <c r="L34" s="67"/>
      <c r="N34" s="139"/>
      <c r="P34" s="67"/>
      <c r="R34" s="139"/>
      <c r="T34" s="67"/>
      <c r="V34" s="38"/>
      <c r="X34" s="67"/>
      <c r="AB34" s="67"/>
      <c r="AF34" s="67"/>
      <c r="AG34" s="67"/>
      <c r="AK34" s="296"/>
      <c r="AO34" s="296"/>
      <c r="AS34" s="296"/>
    </row>
    <row r="35" spans="4:45" x14ac:dyDescent="0.25">
      <c r="D35" s="67"/>
      <c r="F35" s="139"/>
      <c r="H35" s="67"/>
      <c r="J35" s="139"/>
      <c r="L35" s="67"/>
      <c r="N35" s="139"/>
      <c r="P35" s="67"/>
      <c r="R35" s="139"/>
      <c r="T35" s="67"/>
      <c r="V35" s="38"/>
      <c r="X35" s="67"/>
      <c r="AB35" s="67"/>
      <c r="AF35" s="67"/>
      <c r="AG35" s="67"/>
      <c r="AK35" s="296"/>
      <c r="AO35" s="296"/>
      <c r="AS35" s="296"/>
    </row>
    <row r="36" spans="4:45" x14ac:dyDescent="0.25">
      <c r="D36" s="67"/>
      <c r="F36" s="139"/>
      <c r="H36" s="67"/>
      <c r="J36" s="139"/>
      <c r="L36" s="67"/>
      <c r="N36" s="139"/>
      <c r="P36" s="67"/>
      <c r="R36" s="139"/>
      <c r="T36" s="67"/>
      <c r="V36" s="38"/>
      <c r="X36" s="67"/>
      <c r="AB36" s="67"/>
      <c r="AF36" s="67"/>
      <c r="AG36" s="67"/>
      <c r="AK36" s="296"/>
      <c r="AO36" s="296"/>
      <c r="AS36" s="296"/>
    </row>
    <row r="37" spans="4:45" x14ac:dyDescent="0.25">
      <c r="D37" s="67"/>
      <c r="F37" s="139"/>
      <c r="H37" s="67"/>
      <c r="J37" s="139"/>
      <c r="L37" s="67"/>
      <c r="N37" s="139"/>
      <c r="P37" s="67"/>
      <c r="R37" s="139"/>
      <c r="T37" s="67"/>
      <c r="V37" s="38"/>
      <c r="X37" s="67"/>
      <c r="AB37" s="67"/>
      <c r="AF37" s="67"/>
      <c r="AG37" s="67"/>
      <c r="AK37" s="296"/>
      <c r="AO37" s="296"/>
      <c r="AS37" s="296"/>
    </row>
    <row r="38" spans="4:45" x14ac:dyDescent="0.25">
      <c r="D38" s="67"/>
      <c r="F38" s="139"/>
      <c r="H38" s="67"/>
      <c r="J38" s="139"/>
      <c r="L38" s="67"/>
      <c r="N38" s="139"/>
      <c r="P38" s="67"/>
      <c r="R38" s="139"/>
      <c r="T38" s="67"/>
      <c r="V38" s="38"/>
      <c r="X38" s="67"/>
      <c r="AB38" s="67"/>
      <c r="AF38" s="67"/>
      <c r="AG38" s="67"/>
      <c r="AK38" s="296"/>
      <c r="AO38" s="296"/>
      <c r="AS38" s="296"/>
    </row>
    <row r="39" spans="4:45" x14ac:dyDescent="0.25">
      <c r="D39" s="67"/>
      <c r="F39" s="139"/>
      <c r="H39" s="67"/>
      <c r="J39" s="139"/>
      <c r="L39" s="67"/>
      <c r="N39" s="139"/>
      <c r="P39" s="67"/>
      <c r="R39" s="139"/>
      <c r="T39" s="67"/>
      <c r="V39" s="38"/>
      <c r="X39" s="67"/>
      <c r="AB39" s="67"/>
      <c r="AF39" s="67"/>
      <c r="AG39" s="67"/>
      <c r="AK39" s="296"/>
      <c r="AO39" s="296"/>
      <c r="AS39" s="296"/>
    </row>
    <row r="40" spans="4:45" x14ac:dyDescent="0.25">
      <c r="D40" s="67"/>
      <c r="F40" s="139"/>
      <c r="H40" s="67"/>
      <c r="J40" s="139"/>
      <c r="L40" s="67"/>
      <c r="N40" s="139"/>
      <c r="P40" s="67"/>
      <c r="R40" s="139"/>
      <c r="T40" s="67"/>
      <c r="V40" s="38"/>
      <c r="X40" s="67"/>
      <c r="AB40" s="67"/>
      <c r="AF40" s="67"/>
      <c r="AG40" s="67"/>
      <c r="AK40" s="296"/>
      <c r="AO40" s="296"/>
      <c r="AS40" s="296"/>
    </row>
    <row r="41" spans="4:45" x14ac:dyDescent="0.25">
      <c r="D41" s="67"/>
      <c r="F41" s="139"/>
      <c r="H41" s="67"/>
      <c r="J41" s="139"/>
      <c r="L41" s="67"/>
      <c r="N41" s="139"/>
      <c r="P41" s="67"/>
      <c r="R41" s="139"/>
      <c r="T41" s="67"/>
      <c r="V41" s="38"/>
      <c r="X41" s="67"/>
      <c r="AB41" s="67"/>
      <c r="AF41" s="67"/>
      <c r="AG41" s="67"/>
      <c r="AK41" s="296"/>
      <c r="AO41" s="296"/>
      <c r="AS41" s="296"/>
    </row>
    <row r="42" spans="4:45" x14ac:dyDescent="0.25">
      <c r="D42" s="67"/>
      <c r="F42" s="139"/>
      <c r="H42" s="67"/>
      <c r="J42" s="139"/>
      <c r="L42" s="67"/>
      <c r="N42" s="139"/>
      <c r="P42" s="67"/>
      <c r="R42" s="139"/>
      <c r="T42" s="67"/>
      <c r="V42" s="38"/>
      <c r="X42" s="67"/>
      <c r="AB42" s="67"/>
      <c r="AF42" s="67"/>
      <c r="AG42" s="67"/>
      <c r="AK42" s="296"/>
      <c r="AO42" s="296"/>
      <c r="AS42" s="296"/>
    </row>
    <row r="43" spans="4:45" x14ac:dyDescent="0.25">
      <c r="D43" s="67"/>
      <c r="H43" s="67"/>
      <c r="L43" s="67"/>
      <c r="P43" s="67"/>
      <c r="T43" s="67"/>
      <c r="X43" s="67"/>
      <c r="AB43" s="67"/>
      <c r="AF43" s="67"/>
      <c r="AG43" s="67"/>
      <c r="AK43" s="296"/>
      <c r="AO43" s="296"/>
      <c r="AS43" s="296"/>
    </row>
    <row r="44" spans="4:45" x14ac:dyDescent="0.25">
      <c r="D44" s="67"/>
      <c r="H44" s="67"/>
      <c r="L44" s="67"/>
      <c r="P44" s="67"/>
      <c r="T44" s="67"/>
      <c r="X44" s="67"/>
      <c r="AB44" s="67"/>
      <c r="AF44" s="67"/>
      <c r="AG44" s="67"/>
      <c r="AK44" s="296"/>
      <c r="AO44" s="296"/>
      <c r="AS44" s="296"/>
    </row>
    <row r="45" spans="4:45" x14ac:dyDescent="0.25">
      <c r="D45" s="67"/>
      <c r="H45" s="67"/>
      <c r="L45" s="67"/>
      <c r="P45" s="67"/>
      <c r="T45" s="67"/>
      <c r="X45" s="67"/>
      <c r="AB45" s="67"/>
      <c r="AF45" s="67"/>
      <c r="AG45" s="67"/>
      <c r="AK45" s="296"/>
      <c r="AO45" s="296"/>
      <c r="AS45" s="296"/>
    </row>
    <row r="46" spans="4:45" x14ac:dyDescent="0.25">
      <c r="D46" s="67"/>
      <c r="H46" s="67"/>
      <c r="L46" s="67"/>
      <c r="P46" s="67"/>
      <c r="T46" s="67"/>
      <c r="X46" s="67"/>
      <c r="AB46" s="67"/>
      <c r="AF46" s="67"/>
      <c r="AG46" s="67"/>
      <c r="AK46" s="296"/>
      <c r="AO46" s="296"/>
      <c r="AS46" s="296"/>
    </row>
    <row r="47" spans="4:45" x14ac:dyDescent="0.25">
      <c r="D47" s="67"/>
      <c r="H47" s="67"/>
      <c r="L47" s="67"/>
      <c r="P47" s="67"/>
      <c r="T47" s="67"/>
      <c r="X47" s="67"/>
      <c r="AB47" s="67"/>
      <c r="AF47" s="67"/>
      <c r="AG47" s="67"/>
      <c r="AK47" s="296"/>
      <c r="AO47" s="296"/>
      <c r="AS47" s="296"/>
    </row>
    <row r="48" spans="4:45" x14ac:dyDescent="0.25">
      <c r="D48" s="67"/>
      <c r="H48" s="67"/>
      <c r="L48" s="67"/>
      <c r="P48" s="67"/>
      <c r="T48" s="67"/>
      <c r="X48" s="67"/>
      <c r="AB48" s="67"/>
      <c r="AF48" s="67"/>
      <c r="AG48" s="67"/>
      <c r="AK48" s="296"/>
      <c r="AO48" s="296"/>
      <c r="AS48" s="296"/>
    </row>
    <row r="49" spans="4:45" x14ac:dyDescent="0.25">
      <c r="D49" s="67"/>
      <c r="H49" s="67"/>
      <c r="L49" s="67"/>
      <c r="P49" s="67"/>
      <c r="T49" s="67"/>
      <c r="X49" s="67"/>
      <c r="AB49" s="67"/>
      <c r="AF49" s="67"/>
      <c r="AG49" s="67"/>
      <c r="AK49" s="296"/>
      <c r="AO49" s="296"/>
      <c r="AS49" s="296"/>
    </row>
    <row r="50" spans="4:45" x14ac:dyDescent="0.25">
      <c r="D50" s="67"/>
      <c r="H50" s="67"/>
      <c r="L50" s="67"/>
      <c r="P50" s="67"/>
      <c r="T50" s="67"/>
      <c r="X50" s="67"/>
      <c r="AB50" s="67"/>
      <c r="AF50" s="67"/>
      <c r="AG50" s="67"/>
      <c r="AK50" s="296"/>
      <c r="AO50" s="296"/>
      <c r="AS50" s="296"/>
    </row>
    <row r="51" spans="4:45" x14ac:dyDescent="0.25">
      <c r="D51" s="67"/>
      <c r="H51" s="67"/>
      <c r="L51" s="67"/>
      <c r="P51" s="67"/>
      <c r="T51" s="67"/>
      <c r="X51" s="67"/>
      <c r="AB51" s="67"/>
      <c r="AF51" s="67"/>
      <c r="AG51" s="67"/>
      <c r="AK51" s="296"/>
      <c r="AO51" s="296"/>
      <c r="AS51" s="296"/>
    </row>
    <row r="52" spans="4:45" x14ac:dyDescent="0.25">
      <c r="D52" s="67"/>
      <c r="H52" s="67"/>
      <c r="L52" s="67"/>
      <c r="P52" s="67"/>
      <c r="T52" s="67"/>
      <c r="X52" s="67"/>
      <c r="AB52" s="67"/>
      <c r="AF52" s="67"/>
      <c r="AG52" s="67"/>
      <c r="AK52" s="296"/>
      <c r="AO52" s="296"/>
      <c r="AS52" s="296"/>
    </row>
    <row r="53" spans="4:45" x14ac:dyDescent="0.25">
      <c r="D53" s="67"/>
      <c r="H53" s="67"/>
      <c r="L53" s="67"/>
      <c r="P53" s="67"/>
      <c r="T53" s="67"/>
      <c r="X53" s="67"/>
      <c r="AB53" s="67"/>
      <c r="AF53" s="67"/>
      <c r="AG53" s="67"/>
      <c r="AK53" s="296"/>
      <c r="AO53" s="296"/>
      <c r="AS53" s="296"/>
    </row>
    <row r="54" spans="4:45" x14ac:dyDescent="0.25">
      <c r="D54" s="67"/>
      <c r="H54" s="67"/>
      <c r="L54" s="67"/>
      <c r="P54" s="67"/>
      <c r="T54" s="67"/>
      <c r="X54" s="67"/>
      <c r="AB54" s="67"/>
      <c r="AF54" s="67"/>
      <c r="AG54" s="67"/>
      <c r="AK54" s="296"/>
      <c r="AO54" s="296"/>
      <c r="AS54" s="296"/>
    </row>
    <row r="55" spans="4:45" x14ac:dyDescent="0.25">
      <c r="D55" s="67"/>
      <c r="H55" s="67"/>
      <c r="L55" s="67"/>
      <c r="P55" s="67"/>
      <c r="T55" s="67"/>
      <c r="X55" s="67"/>
      <c r="AB55" s="67"/>
      <c r="AF55" s="67"/>
      <c r="AG55" s="67"/>
      <c r="AK55" s="296"/>
      <c r="AO55" s="296"/>
      <c r="AS55" s="296"/>
    </row>
    <row r="56" spans="4:45" x14ac:dyDescent="0.25">
      <c r="D56" s="67"/>
      <c r="H56" s="67"/>
      <c r="L56" s="67"/>
      <c r="P56" s="67"/>
      <c r="T56" s="67"/>
      <c r="X56" s="67"/>
      <c r="AB56" s="67"/>
      <c r="AF56" s="67"/>
      <c r="AG56" s="67"/>
      <c r="AK56" s="296"/>
      <c r="AO56" s="296"/>
      <c r="AS56" s="296"/>
    </row>
    <row r="57" spans="4:45" x14ac:dyDescent="0.25">
      <c r="D57" s="67"/>
      <c r="H57" s="67"/>
      <c r="L57" s="67"/>
      <c r="P57" s="67"/>
      <c r="T57" s="67"/>
      <c r="X57" s="67"/>
      <c r="AB57" s="67"/>
      <c r="AF57" s="67"/>
      <c r="AG57" s="67"/>
      <c r="AK57" s="296"/>
      <c r="AO57" s="296"/>
      <c r="AS57" s="296"/>
    </row>
    <row r="58" spans="4:45" x14ac:dyDescent="0.25">
      <c r="D58" s="67"/>
      <c r="H58" s="67"/>
      <c r="L58" s="67"/>
      <c r="P58" s="67"/>
      <c r="T58" s="67"/>
      <c r="X58" s="67"/>
      <c r="AB58" s="67"/>
      <c r="AF58" s="67"/>
      <c r="AG58" s="67"/>
      <c r="AK58" s="296"/>
      <c r="AO58" s="296"/>
      <c r="AS58" s="296"/>
    </row>
    <row r="59" spans="4:45" x14ac:dyDescent="0.25">
      <c r="D59" s="67"/>
      <c r="H59" s="67"/>
      <c r="L59" s="67"/>
      <c r="P59" s="67"/>
      <c r="T59" s="67"/>
      <c r="X59" s="67"/>
      <c r="AB59" s="67"/>
      <c r="AF59" s="67"/>
      <c r="AG59" s="67"/>
      <c r="AK59" s="296"/>
      <c r="AO59" s="296"/>
      <c r="AS59" s="296"/>
    </row>
    <row r="60" spans="4:45" x14ac:dyDescent="0.25">
      <c r="D60" s="67"/>
      <c r="H60" s="67"/>
      <c r="L60" s="67"/>
      <c r="P60" s="67"/>
      <c r="T60" s="67"/>
      <c r="X60" s="67"/>
      <c r="AB60" s="67"/>
      <c r="AF60" s="67"/>
      <c r="AG60" s="67"/>
      <c r="AK60" s="296"/>
      <c r="AO60" s="296"/>
      <c r="AS60" s="296"/>
    </row>
    <row r="61" spans="4:45" x14ac:dyDescent="0.25">
      <c r="D61" s="67"/>
      <c r="H61" s="67"/>
      <c r="L61" s="67"/>
      <c r="P61" s="67"/>
      <c r="T61" s="67"/>
      <c r="X61" s="67"/>
      <c r="AB61" s="67"/>
      <c r="AF61" s="67"/>
      <c r="AG61" s="67"/>
      <c r="AK61" s="296"/>
      <c r="AO61" s="296"/>
      <c r="AS61" s="296"/>
    </row>
    <row r="62" spans="4:45" x14ac:dyDescent="0.25">
      <c r="D62" s="67"/>
      <c r="H62" s="67"/>
      <c r="L62" s="67"/>
      <c r="P62" s="67"/>
      <c r="T62" s="67"/>
      <c r="X62" s="67"/>
      <c r="AB62" s="67"/>
      <c r="AF62" s="67"/>
      <c r="AG62" s="67"/>
      <c r="AK62" s="296"/>
      <c r="AO62" s="296"/>
      <c r="AS62" s="296"/>
    </row>
    <row r="63" spans="4:45" x14ac:dyDescent="0.25">
      <c r="D63" s="67"/>
      <c r="H63" s="67"/>
      <c r="L63" s="67"/>
      <c r="P63" s="67"/>
      <c r="T63" s="67"/>
      <c r="X63" s="67"/>
      <c r="AB63" s="67"/>
      <c r="AF63" s="67"/>
      <c r="AG63" s="67"/>
      <c r="AK63" s="296"/>
      <c r="AO63" s="296"/>
      <c r="AS63" s="296"/>
    </row>
    <row r="64" spans="4:45" x14ac:dyDescent="0.25">
      <c r="D64" s="67"/>
      <c r="H64" s="67"/>
      <c r="L64" s="67"/>
      <c r="P64" s="67"/>
      <c r="T64" s="67"/>
      <c r="X64" s="67"/>
      <c r="AB64" s="67"/>
      <c r="AF64" s="67"/>
      <c r="AG64" s="67"/>
      <c r="AK64" s="296"/>
      <c r="AO64" s="296"/>
      <c r="AS64" s="296"/>
    </row>
    <row r="65" spans="4:45" x14ac:dyDescent="0.25">
      <c r="D65" s="67"/>
      <c r="H65" s="67"/>
      <c r="L65" s="67"/>
      <c r="P65" s="67"/>
      <c r="T65" s="67"/>
      <c r="X65" s="67"/>
      <c r="AB65" s="67"/>
      <c r="AF65" s="67"/>
      <c r="AG65" s="67"/>
      <c r="AK65" s="296"/>
      <c r="AO65" s="296"/>
      <c r="AS65" s="296"/>
    </row>
    <row r="66" spans="4:45" x14ac:dyDescent="0.25">
      <c r="D66" s="67"/>
      <c r="H66" s="67"/>
      <c r="L66" s="67"/>
      <c r="P66" s="67"/>
      <c r="T66" s="67"/>
      <c r="X66" s="67"/>
      <c r="AB66" s="67"/>
      <c r="AF66" s="67"/>
      <c r="AG66" s="67"/>
      <c r="AK66" s="296"/>
      <c r="AO66" s="296"/>
      <c r="AS66" s="296"/>
    </row>
    <row r="67" spans="4:45" x14ac:dyDescent="0.25">
      <c r="D67" s="67"/>
      <c r="H67" s="67"/>
      <c r="L67" s="67"/>
      <c r="P67" s="67"/>
      <c r="T67" s="67"/>
      <c r="X67" s="67"/>
      <c r="AB67" s="67"/>
      <c r="AF67" s="67"/>
      <c r="AG67" s="67"/>
      <c r="AK67" s="296"/>
      <c r="AO67" s="296"/>
      <c r="AS67" s="296"/>
    </row>
    <row r="68" spans="4:45" x14ac:dyDescent="0.25">
      <c r="D68" s="67"/>
      <c r="H68" s="67"/>
      <c r="L68" s="67"/>
      <c r="P68" s="67"/>
      <c r="T68" s="67"/>
      <c r="X68" s="67"/>
      <c r="AB68" s="67"/>
      <c r="AF68" s="67"/>
      <c r="AG68" s="67"/>
      <c r="AK68" s="296"/>
      <c r="AO68" s="296"/>
      <c r="AS68" s="296"/>
    </row>
    <row r="69" spans="4:45" x14ac:dyDescent="0.25">
      <c r="D69" s="67"/>
      <c r="H69" s="67"/>
      <c r="L69" s="67"/>
      <c r="P69" s="67"/>
      <c r="T69" s="67"/>
      <c r="X69" s="67"/>
      <c r="AB69" s="67"/>
      <c r="AF69" s="67"/>
      <c r="AG69" s="67"/>
      <c r="AK69" s="296"/>
      <c r="AO69" s="296"/>
      <c r="AS69" s="296"/>
    </row>
    <row r="70" spans="4:45" x14ac:dyDescent="0.25">
      <c r="D70" s="67"/>
      <c r="H70" s="67"/>
      <c r="L70" s="67"/>
      <c r="P70" s="67"/>
      <c r="T70" s="67"/>
      <c r="X70" s="67"/>
      <c r="AB70" s="67"/>
      <c r="AF70" s="67"/>
      <c r="AG70" s="67"/>
      <c r="AK70" s="296"/>
      <c r="AO70" s="296"/>
      <c r="AS70" s="296"/>
    </row>
    <row r="71" spans="4:45" x14ac:dyDescent="0.25">
      <c r="D71" s="67"/>
      <c r="H71" s="67"/>
      <c r="L71" s="67"/>
      <c r="P71" s="67"/>
      <c r="T71" s="67"/>
      <c r="X71" s="67"/>
      <c r="AB71" s="67"/>
      <c r="AF71" s="67"/>
      <c r="AG71" s="67"/>
      <c r="AK71" s="296"/>
      <c r="AO71" s="296"/>
      <c r="AS71" s="296"/>
    </row>
    <row r="72" spans="4:45" x14ac:dyDescent="0.25">
      <c r="D72" s="67"/>
      <c r="H72" s="67"/>
      <c r="L72" s="67"/>
      <c r="P72" s="67"/>
      <c r="T72" s="67"/>
      <c r="X72" s="67"/>
      <c r="AB72" s="67"/>
      <c r="AF72" s="67"/>
      <c r="AG72" s="67"/>
      <c r="AK72" s="296"/>
      <c r="AO72" s="296"/>
      <c r="AS72" s="296"/>
    </row>
    <row r="73" spans="4:45" x14ac:dyDescent="0.25">
      <c r="D73" s="67"/>
      <c r="H73" s="67"/>
      <c r="L73" s="67"/>
      <c r="P73" s="67"/>
      <c r="T73" s="67"/>
      <c r="X73" s="67"/>
      <c r="AB73" s="67"/>
      <c r="AF73" s="67"/>
      <c r="AG73" s="67"/>
      <c r="AK73" s="296"/>
      <c r="AO73" s="296"/>
      <c r="AS73" s="296"/>
    </row>
    <row r="74" spans="4:45" x14ac:dyDescent="0.25">
      <c r="D74" s="67"/>
      <c r="H74" s="67"/>
      <c r="L74" s="67"/>
      <c r="P74" s="67"/>
      <c r="T74" s="67"/>
      <c r="X74" s="67"/>
      <c r="AB74" s="67"/>
      <c r="AF74" s="67"/>
      <c r="AG74" s="67"/>
      <c r="AK74" s="296"/>
      <c r="AO74" s="296"/>
      <c r="AS74" s="296"/>
    </row>
    <row r="75" spans="4:45" x14ac:dyDescent="0.25">
      <c r="D75" s="67"/>
      <c r="H75" s="67"/>
      <c r="L75" s="67"/>
      <c r="P75" s="67"/>
      <c r="T75" s="67"/>
      <c r="X75" s="67"/>
      <c r="AB75" s="67"/>
      <c r="AF75" s="67"/>
      <c r="AG75" s="67"/>
      <c r="AK75" s="296"/>
      <c r="AO75" s="296"/>
      <c r="AS75" s="296"/>
    </row>
    <row r="76" spans="4:45" x14ac:dyDescent="0.25">
      <c r="D76" s="67"/>
      <c r="H76" s="67"/>
      <c r="L76" s="67"/>
      <c r="P76" s="67"/>
      <c r="T76" s="67"/>
      <c r="X76" s="67"/>
      <c r="AB76" s="67"/>
      <c r="AF76" s="67"/>
      <c r="AG76" s="67"/>
      <c r="AK76" s="296"/>
      <c r="AO76" s="296"/>
      <c r="AS76" s="296"/>
    </row>
    <row r="77" spans="4:45" x14ac:dyDescent="0.25">
      <c r="D77" s="67"/>
      <c r="H77" s="67"/>
      <c r="L77" s="67"/>
      <c r="P77" s="67"/>
      <c r="T77" s="67"/>
      <c r="X77" s="67"/>
      <c r="AB77" s="67"/>
      <c r="AF77" s="67"/>
      <c r="AG77" s="67"/>
      <c r="AK77" s="296"/>
      <c r="AO77" s="296"/>
      <c r="AS77" s="296"/>
    </row>
    <row r="78" spans="4:45" x14ac:dyDescent="0.25">
      <c r="D78" s="67"/>
      <c r="H78" s="67"/>
      <c r="L78" s="67"/>
      <c r="P78" s="67"/>
      <c r="T78" s="67"/>
      <c r="X78" s="67"/>
      <c r="AB78" s="67"/>
      <c r="AF78" s="67"/>
      <c r="AG78" s="67"/>
      <c r="AK78" s="296"/>
      <c r="AO78" s="296"/>
      <c r="AS78" s="296"/>
    </row>
    <row r="79" spans="4:45" x14ac:dyDescent="0.25">
      <c r="D79" s="67"/>
      <c r="H79" s="67"/>
      <c r="L79" s="67"/>
      <c r="P79" s="67"/>
      <c r="T79" s="67"/>
      <c r="X79" s="67"/>
      <c r="AB79" s="67"/>
      <c r="AF79" s="67"/>
      <c r="AG79" s="67"/>
      <c r="AK79" s="296"/>
      <c r="AO79" s="296"/>
      <c r="AS79" s="296"/>
    </row>
    <row r="80" spans="4:45" x14ac:dyDescent="0.25">
      <c r="D80" s="67"/>
      <c r="H80" s="67"/>
      <c r="L80" s="67"/>
      <c r="P80" s="67"/>
      <c r="T80" s="67"/>
      <c r="X80" s="67"/>
      <c r="AB80" s="67"/>
      <c r="AF80" s="67"/>
      <c r="AG80" s="67"/>
      <c r="AK80" s="296"/>
      <c r="AO80" s="296"/>
      <c r="AS80" s="296"/>
    </row>
    <row r="81" spans="4:45" x14ac:dyDescent="0.25">
      <c r="D81" s="67"/>
      <c r="H81" s="67"/>
      <c r="L81" s="67"/>
      <c r="P81" s="67"/>
      <c r="T81" s="67"/>
      <c r="X81" s="67"/>
      <c r="AB81" s="67"/>
      <c r="AF81" s="67"/>
      <c r="AG81" s="67"/>
      <c r="AK81" s="296"/>
      <c r="AO81" s="296"/>
      <c r="AS81" s="296"/>
    </row>
    <row r="82" spans="4:45" x14ac:dyDescent="0.25">
      <c r="D82" s="67"/>
      <c r="H82" s="67"/>
      <c r="L82" s="67"/>
      <c r="P82" s="67"/>
      <c r="T82" s="67"/>
      <c r="X82" s="67"/>
      <c r="AB82" s="67"/>
      <c r="AF82" s="67"/>
      <c r="AG82" s="67"/>
      <c r="AK82" s="296"/>
      <c r="AO82" s="296"/>
      <c r="AS82" s="296"/>
    </row>
    <row r="83" spans="4:45" x14ac:dyDescent="0.25">
      <c r="D83" s="67"/>
      <c r="H83" s="67"/>
      <c r="L83" s="67"/>
      <c r="P83" s="67"/>
      <c r="T83" s="67"/>
      <c r="X83" s="67"/>
      <c r="AB83" s="67"/>
      <c r="AF83" s="67"/>
      <c r="AG83" s="67"/>
      <c r="AK83" s="296"/>
      <c r="AO83" s="296"/>
      <c r="AS83" s="296"/>
    </row>
    <row r="84" spans="4:45" x14ac:dyDescent="0.25">
      <c r="D84" s="67"/>
      <c r="H84" s="67"/>
      <c r="L84" s="67"/>
      <c r="P84" s="67"/>
      <c r="T84" s="67"/>
      <c r="X84" s="67"/>
      <c r="AB84" s="67"/>
      <c r="AF84" s="67"/>
      <c r="AG84" s="67"/>
      <c r="AK84" s="296"/>
      <c r="AO84" s="296"/>
      <c r="AS84" s="296"/>
    </row>
    <row r="85" spans="4:45" x14ac:dyDescent="0.25">
      <c r="D85" s="67"/>
      <c r="H85" s="67"/>
      <c r="L85" s="67"/>
      <c r="P85" s="67"/>
      <c r="T85" s="67"/>
      <c r="X85" s="67"/>
      <c r="AB85" s="67"/>
      <c r="AF85" s="67"/>
      <c r="AG85" s="67"/>
      <c r="AK85" s="296"/>
      <c r="AO85" s="296"/>
      <c r="AS85" s="296"/>
    </row>
    <row r="86" spans="4:45" x14ac:dyDescent="0.25">
      <c r="D86" s="67"/>
      <c r="H86" s="67"/>
      <c r="L86" s="67"/>
      <c r="P86" s="67"/>
      <c r="T86" s="67"/>
      <c r="X86" s="67"/>
      <c r="AB86" s="67"/>
      <c r="AF86" s="67"/>
      <c r="AG86" s="67"/>
      <c r="AK86" s="296"/>
      <c r="AO86" s="296"/>
      <c r="AS86" s="296"/>
    </row>
    <row r="87" spans="4:45" x14ac:dyDescent="0.25">
      <c r="D87" s="67"/>
      <c r="H87" s="67"/>
      <c r="L87" s="67"/>
      <c r="P87" s="67"/>
      <c r="T87" s="67"/>
      <c r="X87" s="67"/>
      <c r="AB87" s="67"/>
      <c r="AF87" s="67"/>
      <c r="AG87" s="67"/>
      <c r="AK87" s="296"/>
      <c r="AO87" s="296"/>
      <c r="AS87" s="296"/>
    </row>
    <row r="88" spans="4:45" x14ac:dyDescent="0.25">
      <c r="D88" s="67"/>
      <c r="H88" s="67"/>
      <c r="L88" s="67"/>
      <c r="P88" s="67"/>
      <c r="T88" s="67"/>
      <c r="X88" s="67"/>
      <c r="AB88" s="67"/>
      <c r="AF88" s="67"/>
      <c r="AG88" s="67"/>
      <c r="AK88" s="296"/>
      <c r="AO88" s="296"/>
      <c r="AS88" s="296"/>
    </row>
    <row r="89" spans="4:45" x14ac:dyDescent="0.25">
      <c r="D89" s="67"/>
      <c r="H89" s="67"/>
      <c r="L89" s="67"/>
      <c r="P89" s="67"/>
      <c r="T89" s="67"/>
      <c r="X89" s="67"/>
      <c r="AB89" s="67"/>
      <c r="AF89" s="67"/>
      <c r="AG89" s="67"/>
      <c r="AK89" s="296"/>
      <c r="AO89" s="296"/>
      <c r="AS89" s="296"/>
    </row>
    <row r="90" spans="4:45" x14ac:dyDescent="0.25">
      <c r="D90" s="67"/>
      <c r="H90" s="67"/>
      <c r="L90" s="67"/>
      <c r="P90" s="67"/>
      <c r="T90" s="67"/>
      <c r="X90" s="67"/>
      <c r="AB90" s="67"/>
      <c r="AF90" s="67"/>
      <c r="AG90" s="67"/>
      <c r="AK90" s="296"/>
      <c r="AO90" s="296"/>
      <c r="AS90" s="296"/>
    </row>
    <row r="91" spans="4:45" x14ac:dyDescent="0.25">
      <c r="D91" s="67"/>
      <c r="H91" s="67"/>
      <c r="L91" s="67"/>
      <c r="P91" s="67"/>
      <c r="T91" s="67"/>
      <c r="X91" s="67"/>
      <c r="AB91" s="67"/>
      <c r="AF91" s="67"/>
      <c r="AG91" s="67"/>
      <c r="AK91" s="296"/>
      <c r="AO91" s="296"/>
      <c r="AS91" s="296"/>
    </row>
    <row r="92" spans="4:45" x14ac:dyDescent="0.25">
      <c r="D92" s="67"/>
      <c r="H92" s="67"/>
      <c r="L92" s="67"/>
      <c r="P92" s="67"/>
      <c r="T92" s="67"/>
      <c r="X92" s="67"/>
      <c r="AB92" s="67"/>
      <c r="AF92" s="67"/>
      <c r="AG92" s="67"/>
      <c r="AK92" s="296"/>
      <c r="AO92" s="296"/>
      <c r="AS92" s="296"/>
    </row>
    <row r="93" spans="4:45" x14ac:dyDescent="0.25">
      <c r="D93" s="67"/>
      <c r="H93" s="67"/>
      <c r="L93" s="67"/>
      <c r="P93" s="67"/>
      <c r="T93" s="67"/>
      <c r="X93" s="67"/>
      <c r="AB93" s="67"/>
      <c r="AF93" s="67"/>
      <c r="AG93" s="67"/>
      <c r="AK93" s="296"/>
      <c r="AO93" s="296"/>
      <c r="AS93" s="296"/>
    </row>
    <row r="94" spans="4:45" x14ac:dyDescent="0.25">
      <c r="D94" s="67"/>
      <c r="H94" s="67"/>
      <c r="L94" s="67"/>
      <c r="P94" s="67"/>
      <c r="T94" s="67"/>
      <c r="X94" s="67"/>
      <c r="AB94" s="67"/>
      <c r="AF94" s="67"/>
      <c r="AG94" s="67"/>
      <c r="AK94" s="296"/>
      <c r="AO94" s="296"/>
      <c r="AS94" s="296"/>
    </row>
    <row r="95" spans="4:45" x14ac:dyDescent="0.25">
      <c r="D95" s="67"/>
      <c r="H95" s="67"/>
      <c r="L95" s="67"/>
      <c r="P95" s="67"/>
      <c r="T95" s="67"/>
      <c r="X95" s="67"/>
      <c r="AB95" s="67"/>
      <c r="AF95" s="67"/>
      <c r="AG95" s="67"/>
      <c r="AK95" s="296"/>
      <c r="AO95" s="296"/>
      <c r="AS95" s="296"/>
    </row>
    <row r="96" spans="4:45" x14ac:dyDescent="0.25">
      <c r="D96" s="67"/>
      <c r="H96" s="67"/>
      <c r="L96" s="67"/>
      <c r="P96" s="67"/>
      <c r="T96" s="67"/>
      <c r="X96" s="67"/>
      <c r="AB96" s="67"/>
      <c r="AF96" s="67"/>
      <c r="AG96" s="67"/>
      <c r="AK96" s="296"/>
      <c r="AO96" s="296"/>
      <c r="AS96" s="296"/>
    </row>
    <row r="97" spans="4:45" x14ac:dyDescent="0.25">
      <c r="D97" s="67"/>
      <c r="H97" s="67"/>
      <c r="L97" s="67"/>
      <c r="P97" s="67"/>
      <c r="T97" s="67"/>
      <c r="X97" s="67"/>
      <c r="AB97" s="67"/>
      <c r="AF97" s="67"/>
      <c r="AG97" s="67"/>
      <c r="AK97" s="296"/>
      <c r="AO97" s="296"/>
      <c r="AS97" s="296"/>
    </row>
    <row r="98" spans="4:45" x14ac:dyDescent="0.25">
      <c r="D98" s="67"/>
      <c r="H98" s="67"/>
      <c r="L98" s="67"/>
      <c r="P98" s="67"/>
      <c r="T98" s="67"/>
      <c r="X98" s="67"/>
      <c r="AB98" s="67"/>
      <c r="AF98" s="67"/>
      <c r="AG98" s="67"/>
      <c r="AK98" s="296"/>
      <c r="AO98" s="296"/>
      <c r="AS98" s="296"/>
    </row>
    <row r="99" spans="4:45" x14ac:dyDescent="0.25">
      <c r="D99" s="67"/>
      <c r="H99" s="67"/>
      <c r="L99" s="67"/>
      <c r="P99" s="67"/>
      <c r="T99" s="67"/>
      <c r="X99" s="67"/>
      <c r="AB99" s="67"/>
      <c r="AF99" s="67"/>
      <c r="AG99" s="67"/>
      <c r="AK99" s="296"/>
      <c r="AO99" s="296"/>
      <c r="AS99" s="296"/>
    </row>
    <row r="100" spans="4:45" x14ac:dyDescent="0.25">
      <c r="D100" s="67"/>
      <c r="H100" s="67"/>
      <c r="L100" s="67"/>
      <c r="P100" s="67"/>
      <c r="T100" s="67"/>
      <c r="X100" s="67"/>
      <c r="AB100" s="67"/>
      <c r="AF100" s="67"/>
      <c r="AG100" s="67"/>
      <c r="AK100" s="296"/>
      <c r="AO100" s="296"/>
      <c r="AS100" s="296"/>
    </row>
    <row r="101" spans="4:45" x14ac:dyDescent="0.25">
      <c r="D101" s="67"/>
      <c r="H101" s="67"/>
      <c r="L101" s="67"/>
      <c r="P101" s="67"/>
      <c r="T101" s="67"/>
      <c r="X101" s="67"/>
      <c r="AB101" s="67"/>
      <c r="AF101" s="67"/>
      <c r="AG101" s="67"/>
      <c r="AK101" s="296"/>
      <c r="AO101" s="296"/>
      <c r="AS101" s="296"/>
    </row>
    <row r="102" spans="4:45" x14ac:dyDescent="0.25">
      <c r="D102" s="67"/>
      <c r="H102" s="67"/>
      <c r="L102" s="67"/>
      <c r="P102" s="67"/>
      <c r="T102" s="67"/>
      <c r="X102" s="67"/>
      <c r="AB102" s="67"/>
      <c r="AF102" s="67"/>
      <c r="AG102" s="67"/>
      <c r="AK102" s="296"/>
      <c r="AO102" s="296"/>
      <c r="AS102" s="296"/>
    </row>
    <row r="103" spans="4:45" x14ac:dyDescent="0.25">
      <c r="D103" s="67"/>
      <c r="H103" s="67"/>
      <c r="L103" s="67"/>
      <c r="P103" s="67"/>
      <c r="T103" s="67"/>
      <c r="X103" s="67"/>
      <c r="AB103" s="67"/>
      <c r="AF103" s="67"/>
      <c r="AG103" s="67"/>
      <c r="AK103" s="296"/>
      <c r="AO103" s="296"/>
      <c r="AS103" s="296"/>
    </row>
    <row r="104" spans="4:45" x14ac:dyDescent="0.25">
      <c r="D104" s="67"/>
      <c r="H104" s="67"/>
      <c r="L104" s="67"/>
      <c r="P104" s="67"/>
      <c r="T104" s="67"/>
      <c r="X104" s="67"/>
      <c r="AB104" s="67"/>
      <c r="AF104" s="67"/>
      <c r="AG104" s="67"/>
      <c r="AK104" s="296"/>
      <c r="AO104" s="296"/>
      <c r="AS104" s="296"/>
    </row>
    <row r="105" spans="4:45" x14ac:dyDescent="0.25">
      <c r="D105" s="67"/>
      <c r="H105" s="67"/>
      <c r="L105" s="67"/>
      <c r="P105" s="67"/>
      <c r="T105" s="67"/>
      <c r="X105" s="67"/>
      <c r="AB105" s="67"/>
      <c r="AF105" s="67"/>
      <c r="AG105" s="67"/>
      <c r="AK105" s="296"/>
      <c r="AO105" s="296"/>
      <c r="AS105" s="296"/>
    </row>
    <row r="106" spans="4:45" x14ac:dyDescent="0.25">
      <c r="D106" s="67"/>
      <c r="H106" s="67"/>
      <c r="L106" s="67"/>
      <c r="P106" s="67"/>
      <c r="T106" s="67"/>
      <c r="X106" s="67"/>
      <c r="AB106" s="67"/>
      <c r="AF106" s="67"/>
      <c r="AG106" s="67"/>
      <c r="AK106" s="296"/>
      <c r="AO106" s="296"/>
      <c r="AS106" s="296"/>
    </row>
    <row r="107" spans="4:45" x14ac:dyDescent="0.25">
      <c r="D107" s="67"/>
      <c r="H107" s="67"/>
      <c r="L107" s="67"/>
      <c r="P107" s="67"/>
      <c r="T107" s="67"/>
      <c r="X107" s="67"/>
      <c r="AB107" s="67"/>
      <c r="AF107" s="67"/>
      <c r="AG107" s="67"/>
      <c r="AK107" s="296"/>
      <c r="AO107" s="296"/>
      <c r="AS107" s="296"/>
    </row>
    <row r="108" spans="4:45" x14ac:dyDescent="0.25">
      <c r="D108" s="67"/>
      <c r="H108" s="67"/>
      <c r="L108" s="67"/>
      <c r="P108" s="67"/>
      <c r="T108" s="67"/>
      <c r="X108" s="67"/>
      <c r="AB108" s="67"/>
      <c r="AF108" s="67"/>
      <c r="AG108" s="67"/>
      <c r="AK108" s="296"/>
      <c r="AO108" s="296"/>
      <c r="AS108" s="296"/>
    </row>
    <row r="109" spans="4:45" x14ac:dyDescent="0.25">
      <c r="D109" s="67"/>
      <c r="H109" s="67"/>
      <c r="L109" s="67"/>
      <c r="P109" s="67"/>
      <c r="T109" s="67"/>
      <c r="X109" s="67"/>
      <c r="AB109" s="67"/>
      <c r="AF109" s="67"/>
      <c r="AG109" s="67"/>
      <c r="AK109" s="296"/>
      <c r="AO109" s="296"/>
      <c r="AS109" s="296"/>
    </row>
    <row r="110" spans="4:45" x14ac:dyDescent="0.25">
      <c r="D110" s="67"/>
      <c r="H110" s="67"/>
      <c r="L110" s="67"/>
      <c r="P110" s="67"/>
      <c r="T110" s="67"/>
      <c r="X110" s="67"/>
      <c r="AB110" s="67"/>
      <c r="AF110" s="67"/>
      <c r="AG110" s="67"/>
      <c r="AK110" s="296"/>
      <c r="AO110" s="296"/>
      <c r="AS110" s="296"/>
    </row>
    <row r="111" spans="4:45" x14ac:dyDescent="0.25">
      <c r="D111" s="67"/>
      <c r="H111" s="67"/>
      <c r="L111" s="67"/>
      <c r="P111" s="67"/>
      <c r="T111" s="67"/>
      <c r="X111" s="67"/>
      <c r="AB111" s="67"/>
      <c r="AF111" s="67"/>
      <c r="AG111" s="67"/>
      <c r="AK111" s="296"/>
      <c r="AO111" s="296"/>
      <c r="AS111" s="296"/>
    </row>
    <row r="112" spans="4:45" x14ac:dyDescent="0.25">
      <c r="D112" s="67"/>
      <c r="H112" s="67"/>
      <c r="L112" s="67"/>
      <c r="P112" s="67"/>
      <c r="T112" s="67"/>
      <c r="X112" s="67"/>
      <c r="AB112" s="67"/>
      <c r="AF112" s="67"/>
      <c r="AG112" s="67"/>
      <c r="AK112" s="296"/>
      <c r="AO112" s="296"/>
      <c r="AS112" s="296"/>
    </row>
    <row r="113" spans="4:45" x14ac:dyDescent="0.25">
      <c r="D113" s="67"/>
      <c r="H113" s="67"/>
      <c r="L113" s="67"/>
      <c r="P113" s="67"/>
      <c r="T113" s="67"/>
      <c r="X113" s="67"/>
      <c r="AB113" s="67"/>
      <c r="AF113" s="67"/>
      <c r="AG113" s="67"/>
      <c r="AK113" s="296"/>
      <c r="AO113" s="296"/>
      <c r="AS113" s="296"/>
    </row>
    <row r="114" spans="4:45" x14ac:dyDescent="0.25">
      <c r="D114" s="67"/>
      <c r="H114" s="67"/>
      <c r="L114" s="67"/>
      <c r="P114" s="67"/>
      <c r="T114" s="67"/>
      <c r="X114" s="67"/>
      <c r="AB114" s="67"/>
      <c r="AF114" s="67"/>
      <c r="AG114" s="67"/>
      <c r="AK114" s="296"/>
      <c r="AO114" s="296"/>
      <c r="AS114" s="296"/>
    </row>
    <row r="115" spans="4:45" x14ac:dyDescent="0.25">
      <c r="D115" s="67"/>
      <c r="H115" s="67"/>
      <c r="L115" s="67"/>
      <c r="P115" s="67"/>
      <c r="T115" s="67"/>
      <c r="X115" s="67"/>
      <c r="AB115" s="67"/>
      <c r="AF115" s="67"/>
      <c r="AG115" s="67"/>
      <c r="AK115" s="296"/>
      <c r="AO115" s="296"/>
      <c r="AS115" s="296"/>
    </row>
    <row r="116" spans="4:45" x14ac:dyDescent="0.25">
      <c r="D116" s="67"/>
      <c r="H116" s="67"/>
      <c r="L116" s="67"/>
      <c r="P116" s="67"/>
      <c r="T116" s="67"/>
      <c r="X116" s="67"/>
      <c r="AB116" s="67"/>
      <c r="AF116" s="67"/>
      <c r="AG116" s="67"/>
      <c r="AK116" s="296"/>
      <c r="AO116" s="296"/>
      <c r="AS116" s="296"/>
    </row>
    <row r="117" spans="4:45" x14ac:dyDescent="0.25">
      <c r="D117" s="67"/>
      <c r="H117" s="67"/>
      <c r="L117" s="67"/>
      <c r="P117" s="67"/>
      <c r="T117" s="67"/>
      <c r="X117" s="67"/>
      <c r="AB117" s="67"/>
      <c r="AF117" s="67"/>
      <c r="AG117" s="67"/>
      <c r="AK117" s="296"/>
      <c r="AO117" s="296"/>
      <c r="AS117" s="296"/>
    </row>
    <row r="118" spans="4:45" x14ac:dyDescent="0.25">
      <c r="D118" s="67"/>
      <c r="H118" s="67"/>
      <c r="L118" s="67"/>
      <c r="P118" s="67"/>
      <c r="T118" s="67"/>
      <c r="X118" s="67"/>
      <c r="AB118" s="67"/>
      <c r="AF118" s="67"/>
      <c r="AG118" s="67"/>
      <c r="AK118" s="296"/>
      <c r="AO118" s="296"/>
      <c r="AS118" s="296"/>
    </row>
    <row r="119" spans="4:45" x14ac:dyDescent="0.25">
      <c r="D119" s="67"/>
      <c r="H119" s="67"/>
      <c r="L119" s="67"/>
      <c r="P119" s="67"/>
      <c r="T119" s="67"/>
      <c r="X119" s="67"/>
      <c r="AB119" s="67"/>
      <c r="AF119" s="67"/>
      <c r="AG119" s="67"/>
      <c r="AK119" s="296"/>
      <c r="AO119" s="296"/>
      <c r="AS119" s="296"/>
    </row>
    <row r="120" spans="4:45" x14ac:dyDescent="0.25">
      <c r="D120" s="67"/>
      <c r="H120" s="67"/>
      <c r="L120" s="67"/>
      <c r="P120" s="67"/>
      <c r="T120" s="67"/>
      <c r="X120" s="67"/>
      <c r="AB120" s="67"/>
      <c r="AF120" s="67"/>
      <c r="AG120" s="67"/>
      <c r="AK120" s="296"/>
      <c r="AO120" s="296"/>
      <c r="AS120" s="296"/>
    </row>
    <row r="121" spans="4:45" x14ac:dyDescent="0.25">
      <c r="D121" s="67"/>
      <c r="H121" s="67"/>
      <c r="L121" s="67"/>
      <c r="P121" s="67"/>
      <c r="T121" s="67"/>
      <c r="X121" s="67"/>
      <c r="AB121" s="67"/>
      <c r="AF121" s="67"/>
      <c r="AG121" s="67"/>
      <c r="AK121" s="296"/>
      <c r="AO121" s="296"/>
      <c r="AS121" s="296"/>
    </row>
    <row r="122" spans="4:45" x14ac:dyDescent="0.25">
      <c r="D122" s="67"/>
      <c r="H122" s="67"/>
      <c r="L122" s="67"/>
      <c r="P122" s="67"/>
      <c r="T122" s="67"/>
      <c r="X122" s="67"/>
      <c r="AB122" s="67"/>
      <c r="AF122" s="67"/>
      <c r="AG122" s="67"/>
      <c r="AK122" s="296"/>
      <c r="AO122" s="296"/>
      <c r="AS122" s="296"/>
    </row>
    <row r="123" spans="4:45" x14ac:dyDescent="0.25">
      <c r="D123" s="67"/>
      <c r="H123" s="67"/>
      <c r="L123" s="67"/>
      <c r="P123" s="67"/>
      <c r="T123" s="67"/>
      <c r="X123" s="67"/>
      <c r="AB123" s="67"/>
      <c r="AF123" s="67"/>
      <c r="AG123" s="67"/>
      <c r="AK123" s="296"/>
      <c r="AO123" s="296"/>
      <c r="AS123" s="296"/>
    </row>
    <row r="124" spans="4:45" x14ac:dyDescent="0.25">
      <c r="D124" s="67"/>
      <c r="H124" s="67"/>
      <c r="L124" s="67"/>
      <c r="P124" s="67"/>
      <c r="T124" s="67"/>
      <c r="X124" s="67"/>
      <c r="AB124" s="67"/>
      <c r="AF124" s="67"/>
      <c r="AG124" s="67"/>
      <c r="AK124" s="296"/>
      <c r="AO124" s="296"/>
      <c r="AS124" s="296"/>
    </row>
    <row r="125" spans="4:45" x14ac:dyDescent="0.25">
      <c r="D125" s="67"/>
      <c r="H125" s="67"/>
      <c r="L125" s="67"/>
      <c r="P125" s="67"/>
      <c r="T125" s="67"/>
      <c r="X125" s="67"/>
      <c r="AB125" s="67"/>
      <c r="AF125" s="67"/>
      <c r="AG125" s="67"/>
      <c r="AK125" s="296"/>
      <c r="AO125" s="296"/>
      <c r="AS125" s="296"/>
    </row>
    <row r="126" spans="4:45" x14ac:dyDescent="0.25">
      <c r="D126" s="67"/>
      <c r="H126" s="67"/>
      <c r="L126" s="67"/>
      <c r="P126" s="67"/>
      <c r="T126" s="67"/>
      <c r="X126" s="67"/>
      <c r="AB126" s="67"/>
      <c r="AF126" s="67"/>
      <c r="AG126" s="67"/>
      <c r="AK126" s="296"/>
      <c r="AO126" s="296"/>
      <c r="AS126" s="296"/>
    </row>
    <row r="127" spans="4:45" x14ac:dyDescent="0.25">
      <c r="D127" s="67"/>
      <c r="H127" s="67"/>
      <c r="L127" s="67"/>
      <c r="P127" s="67"/>
      <c r="T127" s="67"/>
      <c r="X127" s="67"/>
      <c r="AB127" s="67"/>
      <c r="AF127" s="67"/>
      <c r="AG127" s="67"/>
      <c r="AK127" s="296"/>
      <c r="AO127" s="296"/>
      <c r="AS127" s="296"/>
    </row>
    <row r="128" spans="4:45" x14ac:dyDescent="0.25">
      <c r="D128" s="296" t="s">
        <v>1128</v>
      </c>
      <c r="E128" s="135">
        <v>30.35</v>
      </c>
      <c r="F128" s="135">
        <v>25</v>
      </c>
      <c r="G128" s="290"/>
      <c r="H128" s="296"/>
      <c r="I128" s="287"/>
      <c r="J128" s="287"/>
      <c r="L128" s="67"/>
      <c r="P128" s="67"/>
      <c r="T128" s="67"/>
      <c r="X128" s="67"/>
      <c r="AB128" s="67"/>
      <c r="AF128" s="67"/>
      <c r="AG128" s="67"/>
      <c r="AK128" s="296"/>
      <c r="AO128" s="296"/>
      <c r="AS128" s="296"/>
    </row>
    <row r="129" spans="4:45" x14ac:dyDescent="0.25">
      <c r="D129" s="67"/>
      <c r="H129" s="67"/>
      <c r="L129" s="67"/>
      <c r="P129" s="67"/>
      <c r="T129" s="67"/>
      <c r="X129" s="67"/>
      <c r="AB129" s="67"/>
      <c r="AF129" s="67"/>
      <c r="AG129" s="67"/>
      <c r="AK129" s="296"/>
      <c r="AO129" s="296"/>
      <c r="AS129" s="296"/>
    </row>
    <row r="130" spans="4:45" x14ac:dyDescent="0.25">
      <c r="D130" s="67"/>
      <c r="H130" s="67"/>
      <c r="L130" s="67"/>
      <c r="P130" s="67"/>
      <c r="T130" s="67"/>
      <c r="X130" s="67"/>
      <c r="AB130" s="67"/>
      <c r="AF130" s="67"/>
      <c r="AG130" s="67"/>
      <c r="AK130" s="296"/>
      <c r="AO130" s="296"/>
      <c r="AS130" s="296"/>
    </row>
    <row r="131" spans="4:45" x14ac:dyDescent="0.25">
      <c r="D131" s="67"/>
      <c r="H131" s="67"/>
      <c r="L131" s="67"/>
      <c r="P131" s="67"/>
      <c r="T131" s="67"/>
      <c r="X131" s="67"/>
      <c r="AB131" s="67"/>
      <c r="AF131" s="67"/>
      <c r="AG131" s="67"/>
      <c r="AK131" s="296"/>
      <c r="AO131" s="296"/>
      <c r="AS131" s="296"/>
    </row>
    <row r="132" spans="4:45" x14ac:dyDescent="0.25">
      <c r="D132" s="67"/>
      <c r="H132" s="67"/>
      <c r="L132" s="67"/>
      <c r="P132" s="67"/>
      <c r="T132" s="67"/>
      <c r="X132" s="67"/>
      <c r="AB132" s="67"/>
      <c r="AF132" s="67"/>
      <c r="AG132" s="67"/>
      <c r="AK132" s="296"/>
      <c r="AO132" s="296"/>
      <c r="AS132" s="296"/>
    </row>
    <row r="133" spans="4:45" x14ac:dyDescent="0.25">
      <c r="D133" s="67"/>
      <c r="H133" s="67"/>
      <c r="L133" s="67"/>
      <c r="P133" s="67"/>
      <c r="T133" s="67"/>
      <c r="X133" s="67"/>
      <c r="AB133" s="67"/>
      <c r="AF133" s="67"/>
      <c r="AG133" s="67"/>
      <c r="AK133" s="296"/>
      <c r="AO133" s="296"/>
      <c r="AS133" s="296"/>
    </row>
    <row r="134" spans="4:45" x14ac:dyDescent="0.25">
      <c r="D134" s="67"/>
      <c r="H134" s="67"/>
      <c r="L134" s="67"/>
      <c r="P134" s="67"/>
      <c r="T134" s="67"/>
      <c r="X134" s="67"/>
      <c r="AB134" s="67"/>
      <c r="AF134" s="67"/>
      <c r="AG134" s="67"/>
      <c r="AK134" s="296"/>
      <c r="AO134" s="296"/>
      <c r="AS134" s="296"/>
    </row>
    <row r="135" spans="4:45" x14ac:dyDescent="0.25">
      <c r="D135" s="67"/>
      <c r="H135" s="67"/>
      <c r="L135" s="67"/>
      <c r="P135" s="67"/>
      <c r="T135" s="67"/>
      <c r="X135" s="67"/>
      <c r="AB135" s="67"/>
      <c r="AF135" s="67"/>
      <c r="AG135" s="67"/>
      <c r="AK135" s="296"/>
      <c r="AO135" s="296"/>
      <c r="AS135" s="296"/>
    </row>
    <row r="136" spans="4:45" x14ac:dyDescent="0.25">
      <c r="D136" s="67"/>
      <c r="H136" s="67"/>
      <c r="L136" s="67"/>
      <c r="P136" s="67"/>
      <c r="T136" s="67"/>
      <c r="X136" s="67"/>
      <c r="AB136" s="67"/>
      <c r="AF136" s="67"/>
      <c r="AG136" s="67"/>
      <c r="AK136" s="296"/>
      <c r="AO136" s="296"/>
      <c r="AS136" s="296"/>
    </row>
    <row r="137" spans="4:45" x14ac:dyDescent="0.25">
      <c r="D137" s="67"/>
      <c r="H137" s="67"/>
      <c r="L137" s="67"/>
      <c r="P137" s="67"/>
      <c r="T137" s="67"/>
      <c r="X137" s="67"/>
      <c r="AB137" s="67"/>
      <c r="AF137" s="67"/>
      <c r="AG137" s="67"/>
      <c r="AK137" s="296"/>
      <c r="AO137" s="296"/>
      <c r="AS137" s="296"/>
    </row>
    <row r="138" spans="4:45" x14ac:dyDescent="0.25">
      <c r="D138" s="67"/>
      <c r="H138" s="67"/>
      <c r="L138" s="67"/>
      <c r="P138" s="67"/>
      <c r="T138" s="67"/>
      <c r="X138" s="67"/>
      <c r="AB138" s="67"/>
      <c r="AF138" s="67"/>
      <c r="AG138" s="67"/>
      <c r="AK138" s="296"/>
      <c r="AO138" s="296"/>
      <c r="AS138" s="296"/>
    </row>
    <row r="139" spans="4:45" x14ac:dyDescent="0.25">
      <c r="D139" s="67"/>
      <c r="H139" s="67"/>
      <c r="L139" s="67"/>
      <c r="P139" s="67"/>
      <c r="T139" s="67"/>
      <c r="X139" s="67"/>
      <c r="AB139" s="67"/>
      <c r="AF139" s="67"/>
      <c r="AG139" s="67"/>
      <c r="AK139" s="296"/>
      <c r="AO139" s="296"/>
      <c r="AS139" s="296"/>
    </row>
    <row r="140" spans="4:45" x14ac:dyDescent="0.25">
      <c r="D140" s="67"/>
      <c r="H140" s="67"/>
      <c r="L140" s="67"/>
      <c r="P140" s="67"/>
      <c r="T140" s="67"/>
      <c r="X140" s="67"/>
      <c r="AB140" s="67"/>
      <c r="AF140" s="67"/>
      <c r="AG140" s="67"/>
      <c r="AK140" s="296"/>
      <c r="AO140" s="296"/>
      <c r="AS140" s="296"/>
    </row>
    <row r="141" spans="4:45" x14ac:dyDescent="0.25">
      <c r="D141" s="67"/>
      <c r="H141" s="67"/>
      <c r="L141" s="67"/>
      <c r="P141" s="67"/>
      <c r="T141" s="67"/>
      <c r="X141" s="67"/>
      <c r="AB141" s="67"/>
      <c r="AF141" s="67"/>
      <c r="AG141" s="67"/>
      <c r="AK141" s="296"/>
      <c r="AO141" s="296"/>
      <c r="AS141" s="296"/>
    </row>
    <row r="142" spans="4:45" x14ac:dyDescent="0.25">
      <c r="D142" s="67"/>
      <c r="H142" s="67"/>
      <c r="L142" s="67"/>
      <c r="P142" s="67"/>
      <c r="T142" s="67"/>
      <c r="X142" s="67"/>
      <c r="AB142" s="67"/>
      <c r="AF142" s="67"/>
      <c r="AG142" s="67"/>
      <c r="AK142" s="296"/>
      <c r="AO142" s="296"/>
      <c r="AS142" s="296"/>
    </row>
    <row r="143" spans="4:45" x14ac:dyDescent="0.25">
      <c r="D143" s="67"/>
      <c r="H143" s="67"/>
      <c r="L143" s="67"/>
      <c r="P143" s="67"/>
      <c r="T143" s="67"/>
      <c r="X143" s="67"/>
      <c r="AB143" s="67"/>
      <c r="AF143" s="67"/>
      <c r="AG143" s="67"/>
      <c r="AK143" s="296"/>
      <c r="AO143" s="296"/>
      <c r="AS143" s="296"/>
    </row>
    <row r="144" spans="4:45" x14ac:dyDescent="0.25">
      <c r="D144" s="67"/>
      <c r="H144" s="67"/>
      <c r="L144" s="67"/>
      <c r="P144" s="67"/>
      <c r="T144" s="67"/>
      <c r="X144" s="67"/>
      <c r="AB144" s="67"/>
      <c r="AF144" s="67"/>
      <c r="AG144" s="67"/>
      <c r="AK144" s="296"/>
      <c r="AO144" s="296"/>
      <c r="AS144" s="296"/>
    </row>
    <row r="145" spans="4:45" x14ac:dyDescent="0.25">
      <c r="D145" s="67"/>
      <c r="H145" s="67"/>
      <c r="L145" s="67"/>
      <c r="P145" s="67"/>
      <c r="T145" s="67"/>
      <c r="X145" s="67"/>
      <c r="AB145" s="67"/>
      <c r="AF145" s="67"/>
      <c r="AG145" s="67"/>
      <c r="AK145" s="296"/>
      <c r="AO145" s="296"/>
      <c r="AS145" s="296"/>
    </row>
    <row r="146" spans="4:45" x14ac:dyDescent="0.25">
      <c r="D146" s="67"/>
      <c r="H146" s="67"/>
      <c r="L146" s="67"/>
      <c r="P146" s="67"/>
      <c r="T146" s="67"/>
      <c r="X146" s="67"/>
      <c r="AB146" s="67"/>
      <c r="AF146" s="67"/>
      <c r="AG146" s="67"/>
      <c r="AK146" s="296"/>
      <c r="AO146" s="296"/>
      <c r="AS146" s="296"/>
    </row>
    <row r="147" spans="4:45" x14ac:dyDescent="0.25">
      <c r="D147" s="67"/>
      <c r="H147" s="67"/>
      <c r="L147" s="67"/>
      <c r="P147" s="67"/>
      <c r="T147" s="67"/>
      <c r="X147" s="67"/>
      <c r="AB147" s="67"/>
      <c r="AF147" s="67"/>
      <c r="AG147" s="67"/>
      <c r="AK147" s="296"/>
      <c r="AO147" s="296"/>
      <c r="AS147" s="296"/>
    </row>
    <row r="148" spans="4:45" x14ac:dyDescent="0.25">
      <c r="D148" s="67"/>
      <c r="H148" s="67"/>
      <c r="L148" s="67"/>
      <c r="P148" s="67"/>
      <c r="T148" s="67"/>
      <c r="X148" s="67"/>
      <c r="AB148" s="67"/>
      <c r="AF148" s="67"/>
      <c r="AG148" s="67"/>
      <c r="AK148" s="296"/>
      <c r="AO148" s="296"/>
      <c r="AS148" s="296"/>
    </row>
    <row r="149" spans="4:45" x14ac:dyDescent="0.25">
      <c r="D149" s="67"/>
      <c r="H149" s="67"/>
      <c r="L149" s="67"/>
      <c r="P149" s="67"/>
      <c r="T149" s="67"/>
      <c r="X149" s="67"/>
      <c r="AB149" s="67"/>
      <c r="AF149" s="67"/>
      <c r="AG149" s="67"/>
      <c r="AK149" s="296"/>
      <c r="AO149" s="296"/>
      <c r="AS149" s="296"/>
    </row>
    <row r="150" spans="4:45" x14ac:dyDescent="0.25">
      <c r="D150" s="67"/>
      <c r="H150" s="67"/>
      <c r="L150" s="67"/>
      <c r="P150" s="67"/>
      <c r="T150" s="67"/>
      <c r="X150" s="67"/>
      <c r="AB150" s="67"/>
      <c r="AF150" s="67"/>
      <c r="AG150" s="67"/>
      <c r="AK150" s="296"/>
      <c r="AO150" s="296"/>
      <c r="AS150" s="296"/>
    </row>
    <row r="151" spans="4:45" x14ac:dyDescent="0.25">
      <c r="D151" s="67"/>
      <c r="H151" s="67"/>
      <c r="L151" s="67"/>
      <c r="P151" s="67"/>
      <c r="T151" s="67"/>
      <c r="X151" s="67"/>
      <c r="AB151" s="67"/>
      <c r="AF151" s="67"/>
      <c r="AG151" s="67"/>
      <c r="AK151" s="296"/>
      <c r="AO151" s="296"/>
      <c r="AS151" s="296"/>
    </row>
    <row r="152" spans="4:45" x14ac:dyDescent="0.25">
      <c r="D152" s="67"/>
      <c r="H152" s="67"/>
      <c r="L152" s="67"/>
      <c r="P152" s="67"/>
      <c r="T152" s="67"/>
      <c r="X152" s="67"/>
      <c r="AB152" s="67"/>
      <c r="AF152" s="67"/>
      <c r="AG152" s="67"/>
      <c r="AK152" s="296"/>
      <c r="AO152" s="296"/>
      <c r="AS152" s="296"/>
    </row>
    <row r="153" spans="4:45" x14ac:dyDescent="0.25">
      <c r="D153" s="67"/>
      <c r="H153" s="67"/>
      <c r="L153" s="67"/>
      <c r="P153" s="67"/>
      <c r="T153" s="67"/>
      <c r="X153" s="67"/>
      <c r="AB153" s="67"/>
      <c r="AF153" s="67"/>
      <c r="AG153" s="67"/>
      <c r="AK153" s="296"/>
      <c r="AO153" s="296"/>
      <c r="AS153" s="296"/>
    </row>
    <row r="154" spans="4:45" x14ac:dyDescent="0.25">
      <c r="D154" s="67"/>
      <c r="H154" s="67"/>
      <c r="L154" s="67"/>
      <c r="P154" s="67"/>
      <c r="T154" s="67"/>
      <c r="X154" s="67"/>
      <c r="AB154" s="67"/>
      <c r="AF154" s="67"/>
      <c r="AG154" s="67"/>
      <c r="AK154" s="296"/>
      <c r="AO154" s="296"/>
      <c r="AS154" s="296"/>
    </row>
    <row r="155" spans="4:45" x14ac:dyDescent="0.25">
      <c r="D155" s="67"/>
      <c r="H155" s="67"/>
      <c r="L155" s="67"/>
      <c r="P155" s="67"/>
      <c r="T155" s="67"/>
      <c r="X155" s="67"/>
      <c r="AB155" s="67"/>
      <c r="AF155" s="67"/>
      <c r="AG155" s="67"/>
      <c r="AK155" s="296"/>
      <c r="AO155" s="296"/>
      <c r="AS155" s="296"/>
    </row>
    <row r="156" spans="4:45" x14ac:dyDescent="0.25">
      <c r="D156" s="67"/>
      <c r="H156" s="67"/>
      <c r="L156" s="67"/>
      <c r="P156" s="67"/>
      <c r="T156" s="67"/>
      <c r="X156" s="67"/>
      <c r="AB156" s="67"/>
      <c r="AF156" s="67"/>
      <c r="AG156" s="67"/>
      <c r="AK156" s="296"/>
      <c r="AO156" s="296"/>
      <c r="AS156" s="296"/>
    </row>
    <row r="157" spans="4:45" x14ac:dyDescent="0.25">
      <c r="D157" s="67"/>
      <c r="H157" s="67"/>
      <c r="L157" s="67"/>
      <c r="P157" s="67"/>
      <c r="T157" s="67"/>
      <c r="X157" s="67"/>
      <c r="AB157" s="67"/>
      <c r="AF157" s="67"/>
      <c r="AG157" s="67"/>
      <c r="AK157" s="296"/>
      <c r="AO157" s="296"/>
      <c r="AS157" s="296"/>
    </row>
    <row r="158" spans="4:45" x14ac:dyDescent="0.25">
      <c r="D158" s="67"/>
      <c r="H158" s="67"/>
      <c r="L158" s="67"/>
      <c r="P158" s="67"/>
      <c r="T158" s="67"/>
      <c r="X158" s="67"/>
      <c r="AB158" s="67"/>
      <c r="AF158" s="67"/>
      <c r="AG158" s="67"/>
      <c r="AK158" s="296"/>
      <c r="AO158" s="296"/>
      <c r="AS158" s="296"/>
    </row>
    <row r="159" spans="4:45" x14ac:dyDescent="0.25">
      <c r="D159" s="67"/>
      <c r="H159" s="67"/>
      <c r="L159" s="67"/>
      <c r="P159" s="67"/>
      <c r="T159" s="67"/>
      <c r="X159" s="67"/>
      <c r="AB159" s="67"/>
      <c r="AF159" s="67"/>
      <c r="AG159" s="67"/>
      <c r="AK159" s="296"/>
      <c r="AO159" s="296"/>
      <c r="AS159" s="296"/>
    </row>
    <row r="160" spans="4:45" x14ac:dyDescent="0.25">
      <c r="D160" s="67"/>
      <c r="H160" s="67"/>
      <c r="L160" s="67"/>
      <c r="P160" s="67"/>
      <c r="T160" s="67"/>
      <c r="X160" s="67"/>
      <c r="AB160" s="67"/>
      <c r="AF160" s="67"/>
      <c r="AG160" s="67"/>
      <c r="AK160" s="296"/>
      <c r="AO160" s="296"/>
      <c r="AS160" s="296"/>
    </row>
    <row r="161" spans="4:45" x14ac:dyDescent="0.25">
      <c r="D161" s="67"/>
      <c r="H161" s="67"/>
      <c r="L161" s="67"/>
      <c r="P161" s="67"/>
      <c r="T161" s="67"/>
      <c r="X161" s="67"/>
      <c r="AB161" s="67"/>
      <c r="AF161" s="67"/>
      <c r="AG161" s="67"/>
      <c r="AK161" s="296"/>
      <c r="AO161" s="296"/>
      <c r="AS161" s="296"/>
    </row>
    <row r="162" spans="4:45" x14ac:dyDescent="0.25">
      <c r="D162" s="67"/>
      <c r="H162" s="67"/>
      <c r="L162" s="67"/>
      <c r="P162" s="67"/>
      <c r="T162" s="67"/>
      <c r="X162" s="67"/>
      <c r="AB162" s="67"/>
      <c r="AF162" s="67"/>
      <c r="AG162" s="67"/>
      <c r="AK162" s="296"/>
      <c r="AO162" s="296"/>
      <c r="AS162" s="296"/>
    </row>
    <row r="163" spans="4:45" x14ac:dyDescent="0.25">
      <c r="D163" s="67"/>
      <c r="H163" s="67"/>
      <c r="L163" s="67"/>
      <c r="P163" s="67"/>
      <c r="T163" s="67"/>
      <c r="X163" s="67"/>
      <c r="AB163" s="67"/>
      <c r="AF163" s="67"/>
      <c r="AG163" s="67"/>
      <c r="AK163" s="296"/>
      <c r="AO163" s="296"/>
      <c r="AS163" s="296"/>
    </row>
    <row r="164" spans="4:45" x14ac:dyDescent="0.25">
      <c r="D164" s="67"/>
      <c r="H164" s="67"/>
      <c r="L164" s="67"/>
      <c r="P164" s="67"/>
      <c r="T164" s="67"/>
      <c r="X164" s="67"/>
      <c r="AB164" s="67"/>
      <c r="AF164" s="67"/>
      <c r="AG164" s="67"/>
      <c r="AK164" s="296"/>
      <c r="AO164" s="296"/>
      <c r="AS164" s="296"/>
    </row>
    <row r="165" spans="4:45" x14ac:dyDescent="0.25">
      <c r="D165" s="67"/>
      <c r="H165" s="67"/>
      <c r="L165" s="67"/>
      <c r="P165" s="67"/>
      <c r="T165" s="67"/>
      <c r="X165" s="67"/>
      <c r="AB165" s="67"/>
      <c r="AF165" s="67"/>
      <c r="AG165" s="67"/>
      <c r="AK165" s="296"/>
      <c r="AO165" s="296"/>
      <c r="AS165" s="296"/>
    </row>
    <row r="166" spans="4:45" x14ac:dyDescent="0.25">
      <c r="D166" s="67"/>
      <c r="H166" s="67"/>
      <c r="L166" s="67"/>
      <c r="P166" s="67"/>
      <c r="T166" s="67"/>
      <c r="X166" s="67"/>
      <c r="AB166" s="67"/>
      <c r="AF166" s="67"/>
      <c r="AG166" s="67"/>
      <c r="AK166" s="296"/>
      <c r="AO166" s="296"/>
      <c r="AS166" s="296"/>
    </row>
    <row r="167" spans="4:45" x14ac:dyDescent="0.25">
      <c r="D167" s="67"/>
      <c r="H167" s="67"/>
      <c r="L167" s="67"/>
      <c r="P167" s="67"/>
      <c r="T167" s="67"/>
      <c r="X167" s="67"/>
      <c r="AB167" s="67"/>
      <c r="AF167" s="67"/>
      <c r="AG167" s="67"/>
      <c r="AK167" s="296"/>
      <c r="AO167" s="296"/>
      <c r="AS167" s="296"/>
    </row>
    <row r="168" spans="4:45" x14ac:dyDescent="0.25">
      <c r="D168" s="67"/>
      <c r="H168" s="67"/>
      <c r="L168" s="67"/>
      <c r="P168" s="67"/>
      <c r="T168" s="67"/>
      <c r="X168" s="67"/>
      <c r="AB168" s="67"/>
      <c r="AF168" s="67"/>
      <c r="AG168" s="67"/>
      <c r="AK168" s="296"/>
      <c r="AO168" s="296"/>
      <c r="AS168" s="296"/>
    </row>
    <row r="169" spans="4:45" x14ac:dyDescent="0.25">
      <c r="D169" s="67"/>
      <c r="H169" s="67"/>
      <c r="L169" s="67"/>
      <c r="P169" s="67"/>
      <c r="T169" s="67"/>
      <c r="X169" s="67"/>
      <c r="AB169" s="67"/>
      <c r="AF169" s="67"/>
      <c r="AG169" s="67"/>
      <c r="AK169" s="296"/>
      <c r="AO169" s="296"/>
      <c r="AS169" s="296"/>
    </row>
    <row r="170" spans="4:45" x14ac:dyDescent="0.25">
      <c r="D170" s="67"/>
      <c r="H170" s="67"/>
      <c r="L170" s="67"/>
      <c r="P170" s="67"/>
      <c r="T170" s="67"/>
      <c r="X170" s="67"/>
      <c r="AB170" s="67"/>
      <c r="AF170" s="67"/>
      <c r="AG170" s="67"/>
      <c r="AK170" s="296"/>
      <c r="AO170" s="296"/>
      <c r="AS170" s="296"/>
    </row>
    <row r="171" spans="4:45" x14ac:dyDescent="0.25">
      <c r="D171" s="67"/>
      <c r="H171" s="67"/>
      <c r="L171" s="67"/>
      <c r="P171" s="67"/>
      <c r="T171" s="67"/>
      <c r="X171" s="67"/>
      <c r="AB171" s="67"/>
      <c r="AF171" s="67"/>
      <c r="AG171" s="67"/>
      <c r="AK171" s="296"/>
      <c r="AO171" s="296"/>
      <c r="AS171" s="296"/>
    </row>
    <row r="172" spans="4:45" x14ac:dyDescent="0.25">
      <c r="D172" s="67"/>
      <c r="H172" s="67"/>
      <c r="L172" s="67"/>
      <c r="P172" s="67"/>
      <c r="T172" s="67"/>
      <c r="X172" s="67"/>
      <c r="AB172" s="67"/>
      <c r="AF172" s="67"/>
      <c r="AG172" s="67"/>
      <c r="AK172" s="296"/>
      <c r="AO172" s="296"/>
      <c r="AS172" s="296"/>
    </row>
    <row r="173" spans="4:45" x14ac:dyDescent="0.25">
      <c r="D173" s="67"/>
      <c r="H173" s="67"/>
      <c r="L173" s="67"/>
      <c r="P173" s="67"/>
      <c r="T173" s="67"/>
      <c r="X173" s="67"/>
      <c r="AB173" s="67"/>
      <c r="AF173" s="67"/>
      <c r="AG173" s="67"/>
      <c r="AK173" s="296"/>
      <c r="AO173" s="296"/>
      <c r="AS173" s="296"/>
    </row>
    <row r="174" spans="4:45" x14ac:dyDescent="0.25">
      <c r="D174" s="67"/>
      <c r="H174" s="67"/>
      <c r="L174" s="67"/>
      <c r="P174" s="67"/>
      <c r="T174" s="67"/>
      <c r="X174" s="67"/>
      <c r="AB174" s="67"/>
      <c r="AF174" s="67"/>
      <c r="AG174" s="67"/>
      <c r="AK174" s="296"/>
      <c r="AO174" s="296"/>
      <c r="AS174" s="296"/>
    </row>
    <row r="175" spans="4:45" x14ac:dyDescent="0.25">
      <c r="D175" s="67"/>
      <c r="H175" s="67"/>
      <c r="L175" s="67"/>
      <c r="P175" s="67"/>
      <c r="T175" s="67"/>
      <c r="X175" s="67"/>
      <c r="AB175" s="67"/>
      <c r="AF175" s="67"/>
      <c r="AG175" s="67"/>
      <c r="AK175" s="296"/>
      <c r="AO175" s="296"/>
      <c r="AS175" s="296"/>
    </row>
    <row r="176" spans="4:45" x14ac:dyDescent="0.25">
      <c r="D176" s="67"/>
      <c r="H176" s="67"/>
      <c r="L176" s="67"/>
      <c r="P176" s="67"/>
      <c r="T176" s="67"/>
      <c r="X176" s="67"/>
      <c r="AB176" s="67"/>
      <c r="AF176" s="67"/>
      <c r="AG176" s="67"/>
      <c r="AK176" s="296"/>
      <c r="AO176" s="296"/>
      <c r="AS176" s="296"/>
    </row>
    <row r="177" spans="4:45" x14ac:dyDescent="0.25">
      <c r="D177" s="67"/>
      <c r="H177" s="67"/>
      <c r="L177" s="67"/>
      <c r="P177" s="67"/>
      <c r="T177" s="67"/>
      <c r="X177" s="67"/>
      <c r="AB177" s="67"/>
      <c r="AF177" s="67"/>
      <c r="AG177" s="67"/>
      <c r="AK177" s="296"/>
      <c r="AO177" s="296"/>
      <c r="AS177" s="296"/>
    </row>
    <row r="178" spans="4:45" x14ac:dyDescent="0.25">
      <c r="D178" s="67"/>
      <c r="H178" s="67"/>
      <c r="L178" s="67"/>
      <c r="P178" s="67"/>
      <c r="T178" s="67"/>
      <c r="X178" s="67"/>
      <c r="AB178" s="67"/>
      <c r="AF178" s="67"/>
      <c r="AG178" s="67"/>
      <c r="AK178" s="296"/>
      <c r="AO178" s="296"/>
      <c r="AS178" s="296"/>
    </row>
    <row r="179" spans="4:45" x14ac:dyDescent="0.25">
      <c r="D179" s="67"/>
      <c r="H179" s="67"/>
      <c r="L179" s="67"/>
      <c r="P179" s="67"/>
      <c r="T179" s="67"/>
      <c r="X179" s="67"/>
      <c r="AB179" s="67"/>
      <c r="AF179" s="67"/>
      <c r="AG179" s="67"/>
      <c r="AK179" s="296"/>
      <c r="AO179" s="296"/>
      <c r="AS179" s="296"/>
    </row>
    <row r="180" spans="4:45" x14ac:dyDescent="0.25">
      <c r="D180" s="67"/>
      <c r="H180" s="67"/>
      <c r="L180" s="67"/>
      <c r="P180" s="67"/>
      <c r="T180" s="67"/>
      <c r="X180" s="67"/>
      <c r="AB180" s="67"/>
      <c r="AF180" s="67"/>
      <c r="AG180" s="67"/>
      <c r="AK180" s="296"/>
      <c r="AO180" s="296"/>
      <c r="AS180" s="296"/>
    </row>
    <row r="181" spans="4:45" x14ac:dyDescent="0.25">
      <c r="D181" s="67"/>
      <c r="H181" s="67"/>
      <c r="L181" s="67"/>
      <c r="P181" s="67"/>
      <c r="T181" s="67"/>
      <c r="X181" s="67"/>
      <c r="AB181" s="67"/>
      <c r="AF181" s="67"/>
      <c r="AG181" s="67"/>
      <c r="AK181" s="296"/>
      <c r="AO181" s="296"/>
      <c r="AS181" s="296"/>
    </row>
    <row r="182" spans="4:45" x14ac:dyDescent="0.25">
      <c r="D182" s="67"/>
      <c r="H182" s="67"/>
      <c r="L182" s="67"/>
      <c r="P182" s="67"/>
      <c r="T182" s="67"/>
      <c r="X182" s="67"/>
      <c r="AB182" s="67"/>
      <c r="AF182" s="67"/>
      <c r="AG182" s="67"/>
      <c r="AK182" s="296"/>
      <c r="AO182" s="296"/>
      <c r="AS182" s="296"/>
    </row>
    <row r="183" spans="4:45" x14ac:dyDescent="0.25">
      <c r="D183" s="67"/>
      <c r="H183" s="67"/>
      <c r="L183" s="67"/>
      <c r="P183" s="67"/>
      <c r="T183" s="67"/>
      <c r="X183" s="67"/>
      <c r="AB183" s="67"/>
      <c r="AF183" s="67"/>
      <c r="AG183" s="67"/>
      <c r="AK183" s="296"/>
      <c r="AO183" s="296"/>
      <c r="AS183" s="296"/>
    </row>
    <row r="184" spans="4:45" x14ac:dyDescent="0.25">
      <c r="D184" s="67"/>
      <c r="H184" s="67"/>
      <c r="L184" s="67"/>
      <c r="P184" s="67"/>
      <c r="T184" s="67"/>
      <c r="X184" s="67"/>
      <c r="AB184" s="67"/>
      <c r="AF184" s="67"/>
      <c r="AG184" s="67"/>
      <c r="AK184" s="296"/>
      <c r="AO184" s="296"/>
      <c r="AS184" s="296"/>
    </row>
    <row r="185" spans="4:45" x14ac:dyDescent="0.25">
      <c r="D185" s="67"/>
      <c r="H185" s="67"/>
      <c r="L185" s="67"/>
      <c r="P185" s="67"/>
      <c r="T185" s="67"/>
      <c r="X185" s="67"/>
      <c r="AB185" s="67"/>
      <c r="AF185" s="67"/>
      <c r="AG185" s="67"/>
      <c r="AK185" s="296"/>
      <c r="AO185" s="296"/>
      <c r="AS185" s="296"/>
    </row>
    <row r="186" spans="4:45" x14ac:dyDescent="0.25">
      <c r="D186" s="67"/>
      <c r="H186" s="67"/>
      <c r="L186" s="67"/>
      <c r="P186" s="67"/>
      <c r="T186" s="67"/>
      <c r="X186" s="67"/>
      <c r="AB186" s="67"/>
      <c r="AF186" s="67"/>
      <c r="AG186" s="67"/>
      <c r="AK186" s="296"/>
      <c r="AO186" s="296"/>
      <c r="AS186" s="296"/>
    </row>
    <row r="187" spans="4:45" x14ac:dyDescent="0.25">
      <c r="D187" s="67"/>
      <c r="H187" s="67"/>
      <c r="L187" s="67"/>
      <c r="P187" s="67"/>
      <c r="T187" s="67"/>
      <c r="X187" s="67"/>
      <c r="AB187" s="67"/>
      <c r="AF187" s="67"/>
      <c r="AG187" s="67"/>
      <c r="AK187" s="296"/>
      <c r="AO187" s="296"/>
      <c r="AS187" s="296"/>
    </row>
    <row r="188" spans="4:45" x14ac:dyDescent="0.25">
      <c r="D188" s="67"/>
      <c r="H188" s="67"/>
      <c r="L188" s="67"/>
      <c r="P188" s="67"/>
      <c r="T188" s="67"/>
      <c r="X188" s="67"/>
      <c r="AB188" s="67"/>
      <c r="AF188" s="67"/>
      <c r="AG188" s="67"/>
      <c r="AK188" s="296"/>
      <c r="AO188" s="296"/>
      <c r="AS188" s="296"/>
    </row>
    <row r="189" spans="4:45" x14ac:dyDescent="0.25">
      <c r="D189" s="67"/>
      <c r="H189" s="67"/>
      <c r="L189" s="67"/>
      <c r="P189" s="67"/>
      <c r="T189" s="67"/>
      <c r="X189" s="67"/>
      <c r="AB189" s="67"/>
      <c r="AF189" s="67"/>
      <c r="AG189" s="67"/>
      <c r="AK189" s="296"/>
      <c r="AO189" s="296"/>
      <c r="AS189" s="296"/>
    </row>
    <row r="190" spans="4:45" x14ac:dyDescent="0.25">
      <c r="D190" s="67"/>
      <c r="H190" s="67"/>
      <c r="L190" s="67"/>
      <c r="P190" s="67"/>
      <c r="T190" s="67"/>
      <c r="X190" s="67"/>
      <c r="AB190" s="67"/>
      <c r="AF190" s="67"/>
      <c r="AG190" s="67"/>
      <c r="AK190" s="296"/>
      <c r="AO190" s="296"/>
      <c r="AS190" s="296"/>
    </row>
    <row r="191" spans="4:45" x14ac:dyDescent="0.25">
      <c r="D191" s="67"/>
      <c r="H191" s="67"/>
      <c r="L191" s="67"/>
      <c r="P191" s="67"/>
      <c r="T191" s="67"/>
      <c r="X191" s="67"/>
      <c r="AB191" s="67"/>
      <c r="AF191" s="67"/>
      <c r="AG191" s="67"/>
      <c r="AK191" s="296"/>
      <c r="AO191" s="296"/>
      <c r="AS191" s="296"/>
    </row>
    <row r="192" spans="4:45" x14ac:dyDescent="0.25">
      <c r="D192" s="67"/>
      <c r="H192" s="67"/>
      <c r="L192" s="67"/>
      <c r="P192" s="67"/>
      <c r="T192" s="67"/>
      <c r="X192" s="67"/>
      <c r="AB192" s="67"/>
      <c r="AF192" s="67"/>
      <c r="AG192" s="67"/>
      <c r="AK192" s="296"/>
      <c r="AO192" s="296"/>
      <c r="AS192" s="296"/>
    </row>
    <row r="193" spans="4:45" x14ac:dyDescent="0.25">
      <c r="D193" s="67"/>
      <c r="H193" s="67"/>
      <c r="L193" s="67"/>
      <c r="P193" s="67"/>
      <c r="T193" s="67"/>
      <c r="X193" s="67"/>
      <c r="AB193" s="67"/>
      <c r="AF193" s="67"/>
      <c r="AG193" s="67"/>
      <c r="AK193" s="296"/>
      <c r="AO193" s="296"/>
      <c r="AS193" s="296"/>
    </row>
    <row r="194" spans="4:45" x14ac:dyDescent="0.25">
      <c r="D194" s="67"/>
      <c r="H194" s="67"/>
      <c r="L194" s="67"/>
      <c r="P194" s="67"/>
      <c r="T194" s="67"/>
      <c r="X194" s="67"/>
      <c r="AB194" s="67"/>
      <c r="AF194" s="67"/>
      <c r="AG194" s="67"/>
      <c r="AK194" s="296"/>
      <c r="AO194" s="296"/>
      <c r="AS194" s="296"/>
    </row>
    <row r="195" spans="4:45" x14ac:dyDescent="0.25">
      <c r="D195" s="67"/>
      <c r="H195" s="67"/>
      <c r="L195" s="67"/>
      <c r="P195" s="67"/>
      <c r="T195" s="67"/>
      <c r="X195" s="67"/>
      <c r="AB195" s="67"/>
      <c r="AF195" s="67"/>
      <c r="AG195" s="67"/>
      <c r="AK195" s="296"/>
      <c r="AO195" s="296"/>
      <c r="AS195" s="296"/>
    </row>
    <row r="196" spans="4:45" x14ac:dyDescent="0.25">
      <c r="D196" s="67"/>
      <c r="H196" s="67"/>
      <c r="L196" s="67"/>
      <c r="P196" s="67"/>
      <c r="T196" s="67"/>
      <c r="X196" s="67"/>
      <c r="AB196" s="67"/>
      <c r="AF196" s="67"/>
      <c r="AG196" s="67"/>
      <c r="AK196" s="296"/>
      <c r="AO196" s="296"/>
      <c r="AS196" s="296"/>
    </row>
    <row r="197" spans="4:45" x14ac:dyDescent="0.25">
      <c r="D197" s="67"/>
      <c r="H197" s="67"/>
      <c r="L197" s="67"/>
      <c r="P197" s="67"/>
      <c r="T197" s="67"/>
      <c r="X197" s="67"/>
      <c r="AB197" s="67"/>
      <c r="AF197" s="67"/>
      <c r="AG197" s="67"/>
      <c r="AK197" s="296"/>
      <c r="AO197" s="296"/>
      <c r="AS197" s="296"/>
    </row>
    <row r="198" spans="4:45" x14ac:dyDescent="0.25">
      <c r="D198" s="67"/>
      <c r="H198" s="67"/>
      <c r="L198" s="67"/>
      <c r="P198" s="67"/>
      <c r="T198" s="67"/>
      <c r="X198" s="67"/>
      <c r="AB198" s="67"/>
      <c r="AF198" s="67"/>
      <c r="AG198" s="67"/>
      <c r="AK198" s="296"/>
      <c r="AO198" s="296"/>
      <c r="AS198" s="296"/>
    </row>
    <row r="199" spans="4:45" x14ac:dyDescent="0.25">
      <c r="D199" s="67"/>
      <c r="H199" s="67"/>
      <c r="L199" s="67"/>
      <c r="P199" s="67"/>
      <c r="T199" s="67"/>
      <c r="X199" s="67"/>
      <c r="AB199" s="67"/>
      <c r="AF199" s="67"/>
      <c r="AG199" s="67"/>
      <c r="AK199" s="296"/>
      <c r="AO199" s="296"/>
      <c r="AS199" s="296"/>
    </row>
    <row r="200" spans="4:45" x14ac:dyDescent="0.25">
      <c r="D200" s="67"/>
      <c r="H200" s="67"/>
      <c r="L200" s="67"/>
      <c r="P200" s="67"/>
      <c r="T200" s="67"/>
      <c r="X200" s="67"/>
      <c r="AB200" s="67"/>
      <c r="AF200" s="67"/>
      <c r="AG200" s="67"/>
      <c r="AK200" s="296"/>
      <c r="AO200" s="296"/>
      <c r="AS200" s="296"/>
    </row>
    <row r="201" spans="4:45" x14ac:dyDescent="0.25">
      <c r="D201" s="67"/>
      <c r="H201" s="67"/>
      <c r="L201" s="67"/>
      <c r="P201" s="67"/>
      <c r="T201" s="67"/>
      <c r="X201" s="67"/>
      <c r="AB201" s="67"/>
      <c r="AF201" s="67"/>
      <c r="AG201" s="67"/>
      <c r="AK201" s="296"/>
      <c r="AO201" s="296"/>
      <c r="AS201" s="296"/>
    </row>
    <row r="202" spans="4:45" x14ac:dyDescent="0.25">
      <c r="D202" s="67"/>
      <c r="H202" s="67"/>
      <c r="L202" s="67"/>
      <c r="P202" s="67"/>
      <c r="T202" s="67"/>
      <c r="X202" s="67"/>
      <c r="AB202" s="67"/>
      <c r="AF202" s="67"/>
      <c r="AG202" s="67"/>
      <c r="AK202" s="296"/>
      <c r="AO202" s="296"/>
      <c r="AS202" s="296"/>
    </row>
    <row r="203" spans="4:45" x14ac:dyDescent="0.25">
      <c r="D203" s="67"/>
      <c r="H203" s="67"/>
      <c r="L203" s="67"/>
      <c r="P203" s="67"/>
      <c r="T203" s="67"/>
      <c r="X203" s="67"/>
      <c r="AB203" s="67"/>
      <c r="AF203" s="67"/>
      <c r="AG203" s="67"/>
      <c r="AK203" s="296"/>
      <c r="AO203" s="296"/>
      <c r="AS203" s="296"/>
    </row>
    <row r="204" spans="4:45" x14ac:dyDescent="0.25">
      <c r="D204" s="67"/>
      <c r="H204" s="67"/>
      <c r="L204" s="67"/>
      <c r="P204" s="67"/>
      <c r="T204" s="67"/>
      <c r="X204" s="67"/>
      <c r="AB204" s="67"/>
      <c r="AF204" s="67"/>
      <c r="AG204" s="67"/>
      <c r="AK204" s="296"/>
      <c r="AO204" s="296"/>
      <c r="AS204" s="296"/>
    </row>
    <row r="205" spans="4:45" x14ac:dyDescent="0.25">
      <c r="D205" s="67"/>
      <c r="H205" s="67"/>
      <c r="L205" s="67"/>
      <c r="P205" s="67"/>
      <c r="T205" s="67"/>
      <c r="X205" s="67"/>
      <c r="AB205" s="67"/>
      <c r="AF205" s="67"/>
      <c r="AG205" s="67"/>
      <c r="AK205" s="296"/>
      <c r="AO205" s="296"/>
      <c r="AS205" s="296"/>
    </row>
    <row r="206" spans="4:45" x14ac:dyDescent="0.25">
      <c r="D206" s="67"/>
      <c r="H206" s="67"/>
      <c r="L206" s="67"/>
      <c r="P206" s="67"/>
      <c r="T206" s="67"/>
      <c r="X206" s="67"/>
      <c r="AB206" s="67"/>
      <c r="AF206" s="67"/>
      <c r="AG206" s="67"/>
      <c r="AK206" s="296"/>
      <c r="AO206" s="296"/>
      <c r="AS206" s="296"/>
    </row>
    <row r="207" spans="4:45" x14ac:dyDescent="0.25">
      <c r="D207" s="67"/>
      <c r="H207" s="67"/>
      <c r="L207" s="67"/>
      <c r="P207" s="67"/>
      <c r="T207" s="67"/>
      <c r="X207" s="67"/>
      <c r="AB207" s="67"/>
      <c r="AF207" s="67"/>
      <c r="AG207" s="67"/>
      <c r="AK207" s="296"/>
      <c r="AO207" s="296"/>
      <c r="AS207" s="296"/>
    </row>
    <row r="208" spans="4:45" x14ac:dyDescent="0.25">
      <c r="D208" s="67"/>
      <c r="H208" s="67"/>
      <c r="L208" s="67"/>
      <c r="P208" s="67"/>
      <c r="T208" s="67"/>
      <c r="X208" s="67"/>
      <c r="AB208" s="67"/>
      <c r="AF208" s="67"/>
      <c r="AG208" s="67"/>
      <c r="AK208" s="296"/>
      <c r="AO208" s="296"/>
      <c r="AS208" s="296"/>
    </row>
    <row r="209" spans="4:45" x14ac:dyDescent="0.25">
      <c r="D209" s="67"/>
      <c r="H209" s="67"/>
      <c r="L209" s="67"/>
      <c r="P209" s="67"/>
      <c r="T209" s="67"/>
      <c r="X209" s="67"/>
      <c r="AB209" s="67"/>
      <c r="AF209" s="67"/>
      <c r="AG209" s="67"/>
      <c r="AK209" s="296"/>
      <c r="AO209" s="296"/>
      <c r="AS209" s="296"/>
    </row>
    <row r="210" spans="4:45" x14ac:dyDescent="0.25">
      <c r="D210" s="67"/>
      <c r="H210" s="67"/>
      <c r="L210" s="67"/>
      <c r="P210" s="67"/>
      <c r="T210" s="67"/>
      <c r="X210" s="67"/>
      <c r="AB210" s="67"/>
      <c r="AF210" s="67"/>
      <c r="AG210" s="67"/>
      <c r="AK210" s="296"/>
      <c r="AO210" s="296"/>
      <c r="AS210" s="296"/>
    </row>
    <row r="211" spans="4:45" x14ac:dyDescent="0.25">
      <c r="D211" s="67"/>
      <c r="H211" s="67"/>
      <c r="L211" s="67"/>
      <c r="P211" s="67"/>
      <c r="T211" s="67"/>
      <c r="X211" s="67"/>
      <c r="AB211" s="67"/>
      <c r="AF211" s="67"/>
      <c r="AG211" s="67"/>
      <c r="AK211" s="296"/>
      <c r="AO211" s="296"/>
      <c r="AS211" s="296"/>
    </row>
    <row r="212" spans="4:45" x14ac:dyDescent="0.25">
      <c r="D212" s="67"/>
      <c r="H212" s="67"/>
      <c r="L212" s="67"/>
      <c r="P212" s="67"/>
      <c r="T212" s="67"/>
      <c r="X212" s="67"/>
      <c r="AB212" s="67"/>
      <c r="AF212" s="67"/>
      <c r="AG212" s="67"/>
      <c r="AK212" s="296"/>
      <c r="AO212" s="296"/>
      <c r="AS212" s="296"/>
    </row>
    <row r="213" spans="4:45" x14ac:dyDescent="0.25">
      <c r="D213" s="67"/>
      <c r="H213" s="67"/>
      <c r="L213" s="67"/>
      <c r="P213" s="67"/>
      <c r="T213" s="67"/>
      <c r="X213" s="67"/>
      <c r="AB213" s="67"/>
      <c r="AF213" s="67"/>
      <c r="AG213" s="67"/>
      <c r="AK213" s="296"/>
      <c r="AO213" s="296"/>
      <c r="AS213" s="296"/>
    </row>
    <row r="214" spans="4:45" x14ac:dyDescent="0.25">
      <c r="D214" s="67"/>
      <c r="H214" s="67"/>
      <c r="L214" s="67"/>
      <c r="P214" s="67"/>
      <c r="T214" s="67"/>
      <c r="X214" s="67"/>
      <c r="AB214" s="67"/>
      <c r="AF214" s="67"/>
      <c r="AG214" s="67"/>
      <c r="AK214" s="296"/>
      <c r="AO214" s="296"/>
      <c r="AS214" s="296"/>
    </row>
    <row r="215" spans="4:45" x14ac:dyDescent="0.25">
      <c r="D215" s="67"/>
      <c r="H215" s="67"/>
      <c r="L215" s="67"/>
      <c r="P215" s="67"/>
      <c r="T215" s="67"/>
      <c r="X215" s="67"/>
      <c r="AB215" s="67"/>
      <c r="AF215" s="67"/>
      <c r="AG215" s="67"/>
      <c r="AK215" s="296"/>
      <c r="AO215" s="296"/>
      <c r="AS215" s="296"/>
    </row>
    <row r="216" spans="4:45" x14ac:dyDescent="0.25">
      <c r="D216" s="67"/>
      <c r="H216" s="67"/>
      <c r="L216" s="67"/>
      <c r="P216" s="67"/>
      <c r="T216" s="67"/>
      <c r="X216" s="67"/>
      <c r="AB216" s="67"/>
      <c r="AF216" s="67"/>
      <c r="AG216" s="67"/>
      <c r="AK216" s="296"/>
      <c r="AO216" s="296"/>
      <c r="AS216" s="296"/>
    </row>
    <row r="217" spans="4:45" x14ac:dyDescent="0.25">
      <c r="D217" s="67"/>
      <c r="H217" s="67"/>
      <c r="L217" s="67"/>
      <c r="P217" s="67"/>
      <c r="T217" s="67"/>
      <c r="X217" s="67"/>
      <c r="AB217" s="67"/>
      <c r="AF217" s="67"/>
      <c r="AG217" s="67"/>
      <c r="AK217" s="296"/>
      <c r="AO217" s="296"/>
      <c r="AS217" s="296"/>
    </row>
    <row r="218" spans="4:45" x14ac:dyDescent="0.25">
      <c r="D218" s="67"/>
      <c r="H218" s="67"/>
      <c r="L218" s="67"/>
      <c r="P218" s="67"/>
      <c r="T218" s="67"/>
      <c r="X218" s="67"/>
      <c r="AB218" s="67"/>
      <c r="AF218" s="67"/>
      <c r="AG218" s="67"/>
      <c r="AK218" s="296"/>
      <c r="AO218" s="296"/>
      <c r="AS218" s="296"/>
    </row>
    <row r="219" spans="4:45" x14ac:dyDescent="0.25">
      <c r="D219" s="67"/>
      <c r="H219" s="67"/>
      <c r="L219" s="67"/>
      <c r="P219" s="67"/>
      <c r="T219" s="67"/>
      <c r="X219" s="67"/>
      <c r="AB219" s="67"/>
      <c r="AF219" s="67"/>
      <c r="AG219" s="67"/>
      <c r="AK219" s="296"/>
      <c r="AO219" s="296"/>
      <c r="AS219" s="296"/>
    </row>
    <row r="220" spans="4:45" x14ac:dyDescent="0.25">
      <c r="D220" s="67"/>
      <c r="H220" s="67"/>
      <c r="L220" s="67"/>
      <c r="P220" s="67"/>
      <c r="T220" s="67"/>
      <c r="X220" s="67"/>
      <c r="AB220" s="67"/>
      <c r="AF220" s="67"/>
      <c r="AG220" s="67"/>
      <c r="AK220" s="296"/>
      <c r="AO220" s="296"/>
      <c r="AS220" s="296"/>
    </row>
    <row r="221" spans="4:45" x14ac:dyDescent="0.25">
      <c r="D221" s="67"/>
      <c r="H221" s="67"/>
      <c r="L221" s="67"/>
      <c r="P221" s="67"/>
      <c r="T221" s="67"/>
      <c r="X221" s="67"/>
      <c r="AB221" s="67"/>
      <c r="AF221" s="67"/>
      <c r="AG221" s="67"/>
      <c r="AK221" s="296"/>
      <c r="AO221" s="296"/>
      <c r="AS221" s="296"/>
    </row>
    <row r="222" spans="4:45" x14ac:dyDescent="0.25">
      <c r="D222" s="67"/>
      <c r="H222" s="67"/>
      <c r="L222" s="67"/>
      <c r="P222" s="67"/>
      <c r="T222" s="67"/>
      <c r="X222" s="67"/>
      <c r="AB222" s="67"/>
      <c r="AF222" s="67"/>
      <c r="AG222" s="67"/>
      <c r="AK222" s="296"/>
      <c r="AO222" s="296"/>
      <c r="AS222" s="296"/>
    </row>
    <row r="223" spans="4:45" x14ac:dyDescent="0.25">
      <c r="D223" s="67"/>
      <c r="H223" s="67"/>
      <c r="L223" s="67"/>
      <c r="P223" s="67"/>
      <c r="T223" s="67"/>
      <c r="X223" s="67"/>
      <c r="AB223" s="67"/>
      <c r="AF223" s="67"/>
      <c r="AG223" s="67"/>
      <c r="AK223" s="296"/>
      <c r="AO223" s="296"/>
      <c r="AS223" s="296"/>
    </row>
    <row r="224" spans="4:45" x14ac:dyDescent="0.25">
      <c r="D224" s="67"/>
      <c r="H224" s="67"/>
      <c r="L224" s="67"/>
      <c r="P224" s="67"/>
      <c r="T224" s="67"/>
      <c r="X224" s="67"/>
      <c r="AB224" s="67"/>
      <c r="AF224" s="67"/>
      <c r="AG224" s="67"/>
      <c r="AK224" s="296"/>
      <c r="AO224" s="296"/>
      <c r="AS224" s="296"/>
    </row>
    <row r="225" spans="4:45" x14ac:dyDescent="0.25">
      <c r="D225" s="67"/>
      <c r="H225" s="67"/>
      <c r="L225" s="67"/>
      <c r="P225" s="67"/>
      <c r="T225" s="67"/>
      <c r="X225" s="67"/>
      <c r="AB225" s="67"/>
      <c r="AF225" s="67"/>
      <c r="AG225" s="67"/>
      <c r="AK225" s="296"/>
      <c r="AO225" s="296"/>
      <c r="AS225" s="296"/>
    </row>
    <row r="226" spans="4:45" x14ac:dyDescent="0.25">
      <c r="D226" s="67"/>
      <c r="H226" s="67"/>
      <c r="L226" s="67"/>
      <c r="P226" s="67"/>
      <c r="T226" s="67"/>
      <c r="X226" s="67"/>
      <c r="AB226" s="67"/>
      <c r="AF226" s="67"/>
      <c r="AG226" s="67"/>
      <c r="AK226" s="296"/>
      <c r="AO226" s="296"/>
      <c r="AS226" s="296"/>
    </row>
    <row r="227" spans="4:45" x14ac:dyDescent="0.25">
      <c r="D227" s="67"/>
      <c r="H227" s="67"/>
      <c r="L227" s="67"/>
      <c r="P227" s="67"/>
      <c r="T227" s="67"/>
      <c r="X227" s="67"/>
      <c r="AB227" s="67"/>
      <c r="AF227" s="67"/>
      <c r="AG227" s="67"/>
      <c r="AK227" s="296"/>
      <c r="AO227" s="296"/>
      <c r="AS227" s="296"/>
    </row>
    <row r="228" spans="4:45" x14ac:dyDescent="0.25">
      <c r="D228" s="67"/>
      <c r="H228" s="67"/>
      <c r="L228" s="67"/>
      <c r="P228" s="67"/>
      <c r="T228" s="67"/>
      <c r="X228" s="67"/>
      <c r="AB228" s="67"/>
      <c r="AF228" s="67"/>
      <c r="AG228" s="67"/>
      <c r="AK228" s="296"/>
      <c r="AO228" s="296"/>
      <c r="AS228" s="296"/>
    </row>
    <row r="229" spans="4:45" x14ac:dyDescent="0.25">
      <c r="D229" s="67"/>
      <c r="H229" s="67"/>
      <c r="L229" s="67"/>
      <c r="P229" s="67"/>
      <c r="T229" s="67"/>
      <c r="X229" s="67"/>
      <c r="AB229" s="67"/>
      <c r="AF229" s="67"/>
      <c r="AG229" s="67"/>
      <c r="AK229" s="296"/>
      <c r="AO229" s="296"/>
      <c r="AS229" s="296"/>
    </row>
    <row r="230" spans="4:45" x14ac:dyDescent="0.25">
      <c r="D230" s="67"/>
      <c r="H230" s="67"/>
      <c r="L230" s="67"/>
      <c r="P230" s="67"/>
      <c r="T230" s="67"/>
      <c r="X230" s="67"/>
      <c r="AB230" s="67"/>
      <c r="AF230" s="67"/>
      <c r="AG230" s="67"/>
      <c r="AK230" s="296"/>
      <c r="AO230" s="296"/>
      <c r="AS230" s="296"/>
    </row>
    <row r="231" spans="4:45" x14ac:dyDescent="0.25">
      <c r="D231" s="67"/>
      <c r="H231" s="67"/>
      <c r="L231" s="67"/>
      <c r="P231" s="67"/>
      <c r="T231" s="67"/>
      <c r="X231" s="67"/>
      <c r="AB231" s="67"/>
      <c r="AF231" s="67"/>
      <c r="AG231" s="67"/>
      <c r="AK231" s="296"/>
      <c r="AO231" s="296"/>
      <c r="AS231" s="296"/>
    </row>
    <row r="232" spans="4:45" x14ac:dyDescent="0.25">
      <c r="D232" s="67"/>
      <c r="H232" s="67"/>
      <c r="L232" s="67"/>
      <c r="P232" s="67"/>
      <c r="T232" s="67"/>
      <c r="X232" s="67"/>
      <c r="AB232" s="67"/>
      <c r="AF232" s="67"/>
      <c r="AG232" s="67"/>
      <c r="AK232" s="296"/>
      <c r="AO232" s="296"/>
      <c r="AS232" s="296"/>
    </row>
    <row r="233" spans="4:45" x14ac:dyDescent="0.25">
      <c r="D233" s="67"/>
      <c r="H233" s="67"/>
      <c r="L233" s="67"/>
      <c r="P233" s="67"/>
      <c r="T233" s="67"/>
      <c r="X233" s="67"/>
      <c r="AB233" s="67"/>
      <c r="AF233" s="67"/>
      <c r="AG233" s="67"/>
      <c r="AK233" s="296"/>
      <c r="AO233" s="296"/>
      <c r="AS233" s="296"/>
    </row>
    <row r="234" spans="4:45" x14ac:dyDescent="0.25">
      <c r="D234" s="67"/>
      <c r="H234" s="67"/>
      <c r="L234" s="67"/>
      <c r="P234" s="67"/>
      <c r="T234" s="67"/>
      <c r="X234" s="67"/>
      <c r="AB234" s="67"/>
      <c r="AF234" s="67"/>
      <c r="AG234" s="67"/>
      <c r="AK234" s="296"/>
      <c r="AO234" s="296"/>
      <c r="AS234" s="296"/>
    </row>
    <row r="235" spans="4:45" x14ac:dyDescent="0.25">
      <c r="D235" s="67"/>
      <c r="H235" s="67"/>
      <c r="L235" s="67"/>
      <c r="P235" s="67"/>
      <c r="T235" s="67"/>
      <c r="X235" s="67"/>
      <c r="AB235" s="67"/>
      <c r="AF235" s="67"/>
      <c r="AG235" s="67"/>
      <c r="AK235" s="296"/>
      <c r="AO235" s="296"/>
      <c r="AS235" s="296"/>
    </row>
    <row r="236" spans="4:45" x14ac:dyDescent="0.25">
      <c r="D236" s="67"/>
      <c r="H236" s="67"/>
      <c r="L236" s="67"/>
      <c r="P236" s="67"/>
      <c r="T236" s="67"/>
      <c r="X236" s="67"/>
      <c r="AB236" s="67"/>
      <c r="AF236" s="67"/>
      <c r="AG236" s="67"/>
      <c r="AK236" s="296"/>
      <c r="AO236" s="296"/>
      <c r="AS236" s="296"/>
    </row>
    <row r="237" spans="4:45" x14ac:dyDescent="0.25">
      <c r="D237" s="67"/>
      <c r="H237" s="67"/>
      <c r="L237" s="67"/>
      <c r="P237" s="67"/>
      <c r="T237" s="67"/>
      <c r="X237" s="67"/>
      <c r="AB237" s="67"/>
      <c r="AF237" s="67"/>
      <c r="AG237" s="67"/>
      <c r="AK237" s="296"/>
      <c r="AO237" s="296"/>
      <c r="AS237" s="296"/>
    </row>
    <row r="238" spans="4:45" x14ac:dyDescent="0.25">
      <c r="D238" s="67"/>
      <c r="H238" s="67"/>
      <c r="L238" s="67"/>
      <c r="P238" s="67"/>
      <c r="T238" s="67"/>
      <c r="X238" s="67"/>
      <c r="AB238" s="67"/>
      <c r="AF238" s="67"/>
      <c r="AG238" s="67"/>
      <c r="AK238" s="296"/>
      <c r="AO238" s="296"/>
      <c r="AS238" s="296"/>
    </row>
    <row r="239" spans="4:45" x14ac:dyDescent="0.25">
      <c r="D239" s="67"/>
      <c r="H239" s="67"/>
      <c r="L239" s="67"/>
      <c r="P239" s="67"/>
      <c r="T239" s="67"/>
      <c r="X239" s="67"/>
      <c r="AB239" s="67"/>
      <c r="AF239" s="67"/>
      <c r="AG239" s="67"/>
      <c r="AK239" s="296"/>
      <c r="AO239" s="296"/>
      <c r="AS239" s="296"/>
    </row>
    <row r="240" spans="4:45" x14ac:dyDescent="0.25">
      <c r="D240" s="67"/>
      <c r="H240" s="67"/>
      <c r="L240" s="67"/>
      <c r="P240" s="67"/>
      <c r="T240" s="67"/>
      <c r="X240" s="67"/>
      <c r="AB240" s="67"/>
      <c r="AF240" s="67"/>
      <c r="AG240" s="67"/>
      <c r="AK240" s="296"/>
      <c r="AO240" s="296"/>
      <c r="AS240" s="296"/>
    </row>
    <row r="241" spans="4:45" x14ac:dyDescent="0.25">
      <c r="D241" s="67"/>
      <c r="H241" s="67"/>
      <c r="L241" s="67"/>
      <c r="P241" s="67"/>
      <c r="T241" s="67"/>
      <c r="X241" s="67"/>
      <c r="AB241" s="67"/>
      <c r="AF241" s="67"/>
      <c r="AG241" s="67"/>
      <c r="AK241" s="296"/>
      <c r="AO241" s="296"/>
      <c r="AS241" s="296"/>
    </row>
    <row r="242" spans="4:45" x14ac:dyDescent="0.25">
      <c r="D242" s="67"/>
      <c r="H242" s="67"/>
      <c r="L242" s="67"/>
      <c r="P242" s="67"/>
      <c r="T242" s="67"/>
      <c r="X242" s="67"/>
      <c r="AB242" s="67"/>
      <c r="AF242" s="67"/>
      <c r="AG242" s="67"/>
      <c r="AK242" s="296"/>
      <c r="AO242" s="296"/>
      <c r="AS242" s="296"/>
    </row>
    <row r="243" spans="4:45" x14ac:dyDescent="0.25">
      <c r="D243" s="67"/>
      <c r="H243" s="67"/>
      <c r="L243" s="67"/>
      <c r="P243" s="67"/>
      <c r="T243" s="67"/>
      <c r="X243" s="67"/>
      <c r="AB243" s="67"/>
      <c r="AF243" s="67"/>
      <c r="AG243" s="67"/>
      <c r="AK243" s="296"/>
      <c r="AO243" s="296"/>
      <c r="AS243" s="296"/>
    </row>
    <row r="244" spans="4:45" x14ac:dyDescent="0.25">
      <c r="D244" s="67"/>
      <c r="H244" s="67"/>
      <c r="L244" s="67"/>
      <c r="P244" s="67"/>
      <c r="T244" s="67"/>
      <c r="X244" s="67"/>
      <c r="AB244" s="67"/>
      <c r="AF244" s="67"/>
      <c r="AG244" s="67"/>
      <c r="AK244" s="296"/>
      <c r="AO244" s="296"/>
      <c r="AS244" s="296"/>
    </row>
    <row r="245" spans="4:45" x14ac:dyDescent="0.25">
      <c r="D245" s="67"/>
      <c r="H245" s="67"/>
      <c r="L245" s="67"/>
      <c r="P245" s="67"/>
      <c r="T245" s="67"/>
      <c r="X245" s="67"/>
      <c r="AB245" s="67"/>
      <c r="AF245" s="67"/>
      <c r="AG245" s="67"/>
      <c r="AK245" s="296"/>
      <c r="AO245" s="296"/>
      <c r="AS245" s="296"/>
    </row>
    <row r="246" spans="4:45" x14ac:dyDescent="0.25">
      <c r="D246" s="67"/>
      <c r="H246" s="67"/>
      <c r="L246" s="67"/>
      <c r="P246" s="67"/>
      <c r="T246" s="67"/>
      <c r="X246" s="67"/>
      <c r="AB246" s="67"/>
      <c r="AF246" s="67"/>
      <c r="AG246" s="67"/>
      <c r="AK246" s="296"/>
      <c r="AO246" s="296"/>
      <c r="AS246" s="296"/>
    </row>
    <row r="247" spans="4:45" x14ac:dyDescent="0.25">
      <c r="D247" s="67"/>
      <c r="H247" s="67"/>
      <c r="L247" s="67"/>
      <c r="P247" s="67"/>
      <c r="T247" s="67"/>
      <c r="X247" s="67"/>
      <c r="AB247" s="67"/>
      <c r="AF247" s="67"/>
      <c r="AG247" s="67"/>
      <c r="AK247" s="296"/>
      <c r="AO247" s="296"/>
      <c r="AS247" s="296"/>
    </row>
    <row r="248" spans="4:45" x14ac:dyDescent="0.25">
      <c r="D248" s="67"/>
      <c r="H248" s="67"/>
      <c r="L248" s="67"/>
      <c r="P248" s="67"/>
      <c r="T248" s="67"/>
      <c r="X248" s="67"/>
      <c r="AB248" s="67"/>
      <c r="AF248" s="67"/>
      <c r="AG248" s="67"/>
      <c r="AK248" s="296"/>
      <c r="AO248" s="296"/>
      <c r="AS248" s="296"/>
    </row>
    <row r="249" spans="4:45" x14ac:dyDescent="0.25">
      <c r="D249" s="67"/>
      <c r="H249" s="67"/>
      <c r="L249" s="67"/>
      <c r="P249" s="67"/>
      <c r="T249" s="67"/>
      <c r="X249" s="67"/>
      <c r="AB249" s="67"/>
      <c r="AF249" s="67"/>
      <c r="AG249" s="67"/>
      <c r="AK249" s="296"/>
      <c r="AO249" s="296"/>
      <c r="AS249" s="296"/>
    </row>
    <row r="250" spans="4:45" x14ac:dyDescent="0.25">
      <c r="D250" s="67"/>
      <c r="H250" s="67"/>
      <c r="L250" s="67"/>
      <c r="P250" s="67"/>
      <c r="T250" s="67"/>
      <c r="X250" s="67"/>
      <c r="AB250" s="67"/>
      <c r="AF250" s="67"/>
      <c r="AG250" s="67"/>
      <c r="AK250" s="296"/>
      <c r="AO250" s="296"/>
      <c r="AS250" s="296"/>
    </row>
    <row r="251" spans="4:45" x14ac:dyDescent="0.25">
      <c r="D251" s="67"/>
      <c r="H251" s="67"/>
      <c r="L251" s="67"/>
      <c r="P251" s="67"/>
      <c r="T251" s="67"/>
      <c r="X251" s="67"/>
      <c r="AB251" s="67"/>
      <c r="AF251" s="67"/>
      <c r="AG251" s="67"/>
      <c r="AK251" s="296"/>
      <c r="AO251" s="296"/>
      <c r="AS251" s="296"/>
    </row>
    <row r="252" spans="4:45" x14ac:dyDescent="0.25">
      <c r="D252" s="67"/>
      <c r="H252" s="67"/>
      <c r="L252" s="67"/>
      <c r="P252" s="67"/>
      <c r="T252" s="67"/>
      <c r="X252" s="67"/>
      <c r="AB252" s="67"/>
      <c r="AF252" s="67"/>
      <c r="AG252" s="67"/>
      <c r="AK252" s="296"/>
      <c r="AO252" s="296"/>
      <c r="AS252" s="296"/>
    </row>
    <row r="253" spans="4:45" x14ac:dyDescent="0.25">
      <c r="D253" s="67"/>
      <c r="H253" s="67"/>
      <c r="L253" s="67"/>
      <c r="P253" s="67"/>
      <c r="T253" s="67"/>
      <c r="X253" s="67"/>
      <c r="AB253" s="67"/>
      <c r="AF253" s="67"/>
      <c r="AG253" s="67"/>
      <c r="AK253" s="296"/>
      <c r="AO253" s="296"/>
      <c r="AS253" s="296"/>
    </row>
    <row r="254" spans="4:45" x14ac:dyDescent="0.25">
      <c r="D254" s="67"/>
      <c r="H254" s="67"/>
      <c r="L254" s="67"/>
      <c r="P254" s="67"/>
      <c r="T254" s="67"/>
      <c r="X254" s="67"/>
      <c r="AB254" s="67"/>
      <c r="AF254" s="67"/>
      <c r="AG254" s="67"/>
      <c r="AK254" s="296"/>
      <c r="AO254" s="296"/>
      <c r="AS254" s="296"/>
    </row>
    <row r="255" spans="4:45" x14ac:dyDescent="0.25">
      <c r="D255" s="67"/>
      <c r="H255" s="67"/>
      <c r="L255" s="67"/>
      <c r="P255" s="67"/>
      <c r="T255" s="67"/>
      <c r="X255" s="67"/>
      <c r="AB255" s="67"/>
      <c r="AF255" s="67"/>
      <c r="AG255" s="67"/>
      <c r="AK255" s="296"/>
      <c r="AO255" s="296"/>
      <c r="AS255" s="296"/>
    </row>
    <row r="256" spans="4:45" x14ac:dyDescent="0.25">
      <c r="D256" s="67"/>
      <c r="H256" s="67"/>
      <c r="L256" s="67"/>
      <c r="P256" s="67"/>
      <c r="T256" s="67"/>
      <c r="X256" s="67"/>
      <c r="AB256" s="67"/>
      <c r="AF256" s="67"/>
      <c r="AG256" s="67"/>
      <c r="AK256" s="296"/>
      <c r="AO256" s="296"/>
      <c r="AS256" s="296"/>
    </row>
    <row r="257" spans="4:45" x14ac:dyDescent="0.25">
      <c r="D257" s="67"/>
      <c r="H257" s="67"/>
      <c r="L257" s="67"/>
      <c r="P257" s="67"/>
      <c r="T257" s="67"/>
      <c r="X257" s="67"/>
      <c r="AB257" s="67"/>
      <c r="AF257" s="67"/>
      <c r="AG257" s="67"/>
      <c r="AK257" s="296"/>
      <c r="AO257" s="296"/>
      <c r="AS257" s="296"/>
    </row>
    <row r="258" spans="4:45" x14ac:dyDescent="0.25">
      <c r="D258" s="67"/>
      <c r="H258" s="67"/>
      <c r="L258" s="67"/>
      <c r="P258" s="67"/>
      <c r="T258" s="67"/>
      <c r="X258" s="67"/>
      <c r="AB258" s="67"/>
      <c r="AF258" s="67"/>
      <c r="AG258" s="67"/>
      <c r="AK258" s="296"/>
      <c r="AO258" s="296"/>
      <c r="AS258" s="296"/>
    </row>
    <row r="259" spans="4:45" x14ac:dyDescent="0.25">
      <c r="D259" s="67"/>
      <c r="H259" s="67"/>
      <c r="L259" s="67"/>
      <c r="P259" s="67"/>
      <c r="T259" s="67"/>
      <c r="X259" s="67"/>
      <c r="AB259" s="67"/>
      <c r="AF259" s="67"/>
      <c r="AG259" s="67"/>
      <c r="AK259" s="296"/>
      <c r="AO259" s="296"/>
      <c r="AS259" s="296"/>
    </row>
    <row r="260" spans="4:45" x14ac:dyDescent="0.25">
      <c r="D260" s="67"/>
      <c r="H260" s="67"/>
      <c r="L260" s="67"/>
      <c r="P260" s="67"/>
      <c r="T260" s="67"/>
      <c r="X260" s="67"/>
      <c r="AB260" s="67"/>
      <c r="AF260" s="67"/>
      <c r="AG260" s="67"/>
      <c r="AK260" s="296"/>
      <c r="AO260" s="296"/>
      <c r="AS260" s="296"/>
    </row>
    <row r="261" spans="4:45" x14ac:dyDescent="0.25">
      <c r="D261" s="67"/>
      <c r="H261" s="67"/>
      <c r="L261" s="67"/>
      <c r="P261" s="67"/>
      <c r="T261" s="67"/>
      <c r="X261" s="67"/>
      <c r="AB261" s="67"/>
      <c r="AF261" s="67"/>
      <c r="AG261" s="67"/>
      <c r="AK261" s="296"/>
      <c r="AO261" s="296"/>
      <c r="AS261" s="296"/>
    </row>
    <row r="262" spans="4:45" x14ac:dyDescent="0.25">
      <c r="D262" s="67"/>
      <c r="H262" s="67"/>
      <c r="L262" s="67"/>
      <c r="P262" s="67"/>
      <c r="T262" s="67"/>
      <c r="X262" s="67"/>
      <c r="AB262" s="67"/>
      <c r="AF262" s="67"/>
      <c r="AG262" s="67"/>
      <c r="AK262" s="296"/>
      <c r="AO262" s="296"/>
      <c r="AS262" s="296"/>
    </row>
    <row r="263" spans="4:45" x14ac:dyDescent="0.25">
      <c r="D263" s="67"/>
      <c r="H263" s="67"/>
      <c r="L263" s="67"/>
      <c r="P263" s="67"/>
      <c r="T263" s="67"/>
      <c r="X263" s="67"/>
      <c r="AB263" s="67"/>
      <c r="AF263" s="67"/>
      <c r="AG263" s="67"/>
      <c r="AK263" s="296"/>
      <c r="AO263" s="296"/>
      <c r="AS263" s="296"/>
    </row>
    <row r="264" spans="4:45" x14ac:dyDescent="0.25">
      <c r="D264" s="67"/>
      <c r="H264" s="67"/>
      <c r="L264" s="67"/>
      <c r="P264" s="67"/>
      <c r="T264" s="67"/>
      <c r="X264" s="67"/>
      <c r="AB264" s="67"/>
      <c r="AF264" s="67"/>
      <c r="AG264" s="67"/>
      <c r="AK264" s="296"/>
      <c r="AO264" s="296"/>
      <c r="AS264" s="296"/>
    </row>
    <row r="265" spans="4:45" x14ac:dyDescent="0.25">
      <c r="D265" s="67"/>
      <c r="H265" s="67"/>
      <c r="L265" s="67"/>
      <c r="P265" s="67"/>
      <c r="T265" s="67"/>
      <c r="X265" s="67"/>
      <c r="AB265" s="67"/>
      <c r="AF265" s="67"/>
      <c r="AG265" s="67"/>
      <c r="AK265" s="296"/>
      <c r="AO265" s="296"/>
      <c r="AS265" s="296"/>
    </row>
    <row r="266" spans="4:45" x14ac:dyDescent="0.25">
      <c r="D266" s="67"/>
      <c r="H266" s="67"/>
      <c r="L266" s="67"/>
      <c r="P266" s="67"/>
      <c r="T266" s="67"/>
      <c r="X266" s="67"/>
      <c r="AB266" s="67"/>
      <c r="AF266" s="67"/>
      <c r="AG266" s="67"/>
      <c r="AK266" s="296"/>
      <c r="AO266" s="296"/>
      <c r="AS266" s="296"/>
    </row>
    <row r="267" spans="4:45" x14ac:dyDescent="0.25">
      <c r="D267" s="67"/>
      <c r="H267" s="67"/>
      <c r="L267" s="67"/>
      <c r="P267" s="67"/>
      <c r="T267" s="67"/>
      <c r="X267" s="67"/>
      <c r="AB267" s="67"/>
      <c r="AF267" s="67"/>
      <c r="AG267" s="67"/>
      <c r="AK267" s="296"/>
      <c r="AO267" s="296"/>
      <c r="AS267" s="296"/>
    </row>
    <row r="268" spans="4:45" x14ac:dyDescent="0.25">
      <c r="D268" s="67"/>
      <c r="H268" s="67"/>
      <c r="L268" s="67"/>
      <c r="P268" s="67"/>
      <c r="T268" s="67"/>
      <c r="X268" s="67"/>
      <c r="AB268" s="67"/>
      <c r="AF268" s="67"/>
      <c r="AG268" s="67"/>
      <c r="AK268" s="296"/>
      <c r="AO268" s="296"/>
      <c r="AS268" s="296"/>
    </row>
    <row r="269" spans="4:45" x14ac:dyDescent="0.25">
      <c r="D269" s="67"/>
      <c r="H269" s="67"/>
      <c r="L269" s="67"/>
      <c r="P269" s="67"/>
      <c r="T269" s="67"/>
      <c r="X269" s="67"/>
      <c r="AB269" s="67"/>
      <c r="AF269" s="67"/>
      <c r="AG269" s="67"/>
      <c r="AK269" s="296"/>
      <c r="AO269" s="296"/>
      <c r="AS269" s="296"/>
    </row>
    <row r="270" spans="4:45" x14ac:dyDescent="0.25">
      <c r="D270" s="67"/>
      <c r="H270" s="67"/>
      <c r="L270" s="67"/>
      <c r="P270" s="67"/>
      <c r="T270" s="67"/>
      <c r="X270" s="67"/>
      <c r="AB270" s="67"/>
      <c r="AF270" s="67"/>
      <c r="AG270" s="67"/>
      <c r="AK270" s="296"/>
      <c r="AO270" s="296"/>
      <c r="AS270" s="296"/>
    </row>
    <row r="271" spans="4:45" x14ac:dyDescent="0.25">
      <c r="D271" s="67"/>
      <c r="H271" s="67"/>
      <c r="L271" s="67"/>
      <c r="P271" s="67"/>
      <c r="T271" s="67"/>
      <c r="X271" s="67"/>
      <c r="AB271" s="67"/>
      <c r="AF271" s="67"/>
      <c r="AG271" s="67"/>
      <c r="AK271" s="296"/>
      <c r="AO271" s="296"/>
      <c r="AS271" s="296"/>
    </row>
    <row r="272" spans="4:45" x14ac:dyDescent="0.25">
      <c r="D272" s="67"/>
      <c r="H272" s="67"/>
      <c r="L272" s="67"/>
      <c r="P272" s="67"/>
      <c r="T272" s="67"/>
      <c r="X272" s="67"/>
      <c r="AB272" s="67"/>
      <c r="AF272" s="67"/>
      <c r="AG272" s="67"/>
      <c r="AK272" s="296"/>
      <c r="AO272" s="296"/>
      <c r="AS272" s="296"/>
    </row>
    <row r="273" spans="4:45" x14ac:dyDescent="0.25">
      <c r="D273" s="67"/>
      <c r="H273" s="67"/>
      <c r="L273" s="67"/>
      <c r="P273" s="67"/>
      <c r="T273" s="67"/>
      <c r="X273" s="67"/>
      <c r="AB273" s="67"/>
      <c r="AF273" s="67"/>
      <c r="AG273" s="67"/>
      <c r="AK273" s="296"/>
      <c r="AO273" s="296"/>
      <c r="AS273" s="296"/>
    </row>
    <row r="274" spans="4:45" x14ac:dyDescent="0.25">
      <c r="D274" s="67"/>
      <c r="H274" s="67"/>
      <c r="L274" s="67"/>
      <c r="P274" s="67"/>
      <c r="T274" s="67"/>
      <c r="X274" s="67"/>
      <c r="AB274" s="67"/>
      <c r="AF274" s="67"/>
      <c r="AG274" s="67"/>
      <c r="AK274" s="296"/>
      <c r="AO274" s="296"/>
      <c r="AS274" s="296"/>
    </row>
    <row r="275" spans="4:45" x14ac:dyDescent="0.25">
      <c r="D275" s="67"/>
      <c r="H275" s="67"/>
      <c r="L275" s="67"/>
      <c r="P275" s="67"/>
      <c r="T275" s="67"/>
      <c r="X275" s="67"/>
      <c r="AB275" s="67"/>
      <c r="AF275" s="67"/>
      <c r="AG275" s="67"/>
      <c r="AK275" s="296"/>
      <c r="AO275" s="296"/>
      <c r="AS275" s="296"/>
    </row>
    <row r="276" spans="4:45" x14ac:dyDescent="0.25">
      <c r="D276" s="67"/>
      <c r="H276" s="67"/>
      <c r="L276" s="67"/>
      <c r="P276" s="67"/>
      <c r="T276" s="67"/>
      <c r="X276" s="67"/>
      <c r="AB276" s="67"/>
      <c r="AF276" s="67"/>
      <c r="AG276" s="67"/>
      <c r="AK276" s="296"/>
      <c r="AO276" s="296"/>
      <c r="AS276" s="296"/>
    </row>
    <row r="277" spans="4:45" x14ac:dyDescent="0.25">
      <c r="D277" s="67"/>
      <c r="H277" s="67"/>
      <c r="L277" s="67"/>
      <c r="P277" s="67"/>
      <c r="T277" s="67"/>
      <c r="X277" s="67"/>
      <c r="AB277" s="67"/>
      <c r="AF277" s="67"/>
      <c r="AG277" s="67"/>
      <c r="AK277" s="296"/>
      <c r="AO277" s="296"/>
      <c r="AS277" s="296"/>
    </row>
    <row r="278" spans="4:45" x14ac:dyDescent="0.25">
      <c r="D278" s="67"/>
      <c r="H278" s="67"/>
      <c r="L278" s="67"/>
      <c r="P278" s="67"/>
      <c r="T278" s="67"/>
      <c r="X278" s="67"/>
      <c r="AB278" s="67"/>
      <c r="AF278" s="67"/>
      <c r="AG278" s="67"/>
      <c r="AK278" s="296"/>
      <c r="AO278" s="296"/>
      <c r="AS278" s="296"/>
    </row>
    <row r="279" spans="4:45" x14ac:dyDescent="0.25">
      <c r="D279" s="67"/>
      <c r="H279" s="67"/>
      <c r="L279" s="67"/>
      <c r="P279" s="67"/>
      <c r="T279" s="67"/>
      <c r="X279" s="67"/>
      <c r="AB279" s="67"/>
      <c r="AF279" s="67"/>
      <c r="AG279" s="67"/>
      <c r="AK279" s="296"/>
      <c r="AO279" s="296"/>
      <c r="AS279" s="296"/>
    </row>
    <row r="280" spans="4:45" x14ac:dyDescent="0.25">
      <c r="D280" s="67"/>
      <c r="H280" s="67"/>
      <c r="L280" s="67"/>
      <c r="P280" s="67"/>
      <c r="T280" s="67"/>
      <c r="X280" s="67"/>
      <c r="AB280" s="67"/>
      <c r="AF280" s="67"/>
      <c r="AG280" s="67"/>
      <c r="AK280" s="296"/>
      <c r="AO280" s="296"/>
      <c r="AS280" s="296"/>
    </row>
    <row r="281" spans="4:45" x14ac:dyDescent="0.25">
      <c r="D281" s="67"/>
      <c r="H281" s="67"/>
      <c r="L281" s="67"/>
      <c r="P281" s="67"/>
      <c r="T281" s="67"/>
      <c r="X281" s="67"/>
      <c r="AB281" s="67"/>
      <c r="AF281" s="67"/>
      <c r="AG281" s="67"/>
      <c r="AK281" s="296"/>
      <c r="AO281" s="296"/>
      <c r="AS281" s="296"/>
    </row>
    <row r="282" spans="4:45" x14ac:dyDescent="0.25">
      <c r="D282" s="67"/>
      <c r="H282" s="67"/>
      <c r="L282" s="67"/>
      <c r="P282" s="67"/>
      <c r="T282" s="67"/>
      <c r="X282" s="67"/>
      <c r="AB282" s="67"/>
      <c r="AF282" s="67"/>
      <c r="AG282" s="67"/>
      <c r="AK282" s="296"/>
      <c r="AO282" s="296"/>
      <c r="AS282" s="296"/>
    </row>
    <row r="283" spans="4:45" x14ac:dyDescent="0.25">
      <c r="D283" s="67"/>
      <c r="H283" s="67"/>
      <c r="L283" s="67"/>
      <c r="P283" s="67"/>
      <c r="T283" s="67"/>
      <c r="X283" s="67"/>
      <c r="AB283" s="67"/>
      <c r="AF283" s="67"/>
      <c r="AG283" s="67"/>
      <c r="AK283" s="296"/>
      <c r="AO283" s="296"/>
      <c r="AS283" s="296"/>
    </row>
    <row r="284" spans="4:45" x14ac:dyDescent="0.25">
      <c r="D284" s="67"/>
      <c r="H284" s="67"/>
      <c r="L284" s="67"/>
      <c r="P284" s="67"/>
      <c r="T284" s="67"/>
      <c r="X284" s="67"/>
      <c r="AB284" s="67"/>
      <c r="AF284" s="67"/>
      <c r="AG284" s="67"/>
      <c r="AK284" s="296"/>
      <c r="AO284" s="296"/>
      <c r="AS284" s="296"/>
    </row>
    <row r="285" spans="4:45" x14ac:dyDescent="0.25">
      <c r="D285" s="67"/>
      <c r="H285" s="67"/>
      <c r="L285" s="67"/>
      <c r="P285" s="67"/>
      <c r="T285" s="67"/>
      <c r="X285" s="67"/>
      <c r="AB285" s="67"/>
      <c r="AF285" s="67"/>
      <c r="AG285" s="67"/>
      <c r="AK285" s="296"/>
      <c r="AO285" s="296"/>
      <c r="AS285" s="296"/>
    </row>
    <row r="286" spans="4:45" x14ac:dyDescent="0.25">
      <c r="D286" s="67"/>
      <c r="H286" s="67"/>
      <c r="L286" s="67"/>
      <c r="P286" s="67"/>
      <c r="T286" s="67"/>
      <c r="X286" s="67"/>
      <c r="AB286" s="67"/>
      <c r="AF286" s="67"/>
      <c r="AG286" s="67"/>
      <c r="AK286" s="296"/>
      <c r="AO286" s="296"/>
      <c r="AS286" s="296"/>
    </row>
    <row r="287" spans="4:45" x14ac:dyDescent="0.25">
      <c r="D287" s="67"/>
      <c r="H287" s="67"/>
      <c r="L287" s="67"/>
      <c r="P287" s="67"/>
      <c r="T287" s="67"/>
      <c r="X287" s="67"/>
      <c r="AB287" s="67"/>
      <c r="AF287" s="67"/>
      <c r="AG287" s="67"/>
      <c r="AK287" s="296"/>
      <c r="AO287" s="296"/>
      <c r="AS287" s="296"/>
    </row>
    <row r="288" spans="4:45" x14ac:dyDescent="0.25">
      <c r="D288" s="67"/>
      <c r="H288" s="67"/>
      <c r="L288" s="67"/>
      <c r="P288" s="67"/>
      <c r="T288" s="67"/>
      <c r="X288" s="67"/>
      <c r="AB288" s="67"/>
      <c r="AF288" s="67"/>
      <c r="AG288" s="67"/>
      <c r="AK288" s="296"/>
      <c r="AO288" s="296"/>
      <c r="AS288" s="296"/>
    </row>
    <row r="289" spans="4:45" x14ac:dyDescent="0.25">
      <c r="D289" s="67"/>
      <c r="H289" s="67"/>
      <c r="L289" s="67"/>
      <c r="P289" s="67"/>
      <c r="T289" s="67"/>
      <c r="X289" s="67"/>
      <c r="AB289" s="67"/>
      <c r="AF289" s="67"/>
      <c r="AG289" s="67"/>
      <c r="AK289" s="296"/>
      <c r="AO289" s="296"/>
      <c r="AS289" s="296"/>
    </row>
    <row r="290" spans="4:45" x14ac:dyDescent="0.25">
      <c r="D290" s="67"/>
      <c r="H290" s="67"/>
      <c r="L290" s="67"/>
      <c r="P290" s="67"/>
      <c r="T290" s="67"/>
      <c r="X290" s="67"/>
      <c r="AB290" s="67"/>
      <c r="AF290" s="67"/>
      <c r="AG290" s="67"/>
      <c r="AK290" s="296"/>
      <c r="AO290" s="296"/>
      <c r="AS290" s="296"/>
    </row>
    <row r="291" spans="4:45" x14ac:dyDescent="0.25">
      <c r="D291" s="67"/>
      <c r="H291" s="67"/>
      <c r="L291" s="67"/>
      <c r="P291" s="67"/>
      <c r="T291" s="67"/>
      <c r="X291" s="67"/>
      <c r="AB291" s="67"/>
      <c r="AF291" s="67"/>
      <c r="AG291" s="67"/>
      <c r="AK291" s="296"/>
      <c r="AO291" s="296"/>
      <c r="AS291" s="296"/>
    </row>
    <row r="292" spans="4:45" x14ac:dyDescent="0.25">
      <c r="D292" s="67"/>
      <c r="H292" s="67"/>
      <c r="L292" s="67"/>
      <c r="P292" s="67"/>
      <c r="T292" s="67"/>
      <c r="X292" s="67"/>
      <c r="AB292" s="67"/>
      <c r="AF292" s="67"/>
      <c r="AG292" s="67"/>
      <c r="AK292" s="296"/>
      <c r="AO292" s="296"/>
      <c r="AS292" s="296"/>
    </row>
    <row r="293" spans="4:45" x14ac:dyDescent="0.25">
      <c r="D293" s="67"/>
      <c r="H293" s="67"/>
      <c r="L293" s="67"/>
      <c r="P293" s="67"/>
      <c r="T293" s="67"/>
      <c r="X293" s="67"/>
      <c r="AB293" s="67"/>
      <c r="AF293" s="67"/>
      <c r="AG293" s="67"/>
      <c r="AK293" s="296"/>
      <c r="AO293" s="296"/>
      <c r="AS293" s="296"/>
    </row>
    <row r="294" spans="4:45" x14ac:dyDescent="0.25">
      <c r="D294" s="67"/>
      <c r="H294" s="67"/>
      <c r="L294" s="67"/>
      <c r="P294" s="67"/>
      <c r="T294" s="67"/>
      <c r="X294" s="67"/>
      <c r="AB294" s="67"/>
      <c r="AF294" s="67"/>
      <c r="AG294" s="67"/>
      <c r="AK294" s="296"/>
      <c r="AO294" s="296"/>
      <c r="AS294" s="296"/>
    </row>
    <row r="295" spans="4:45" x14ac:dyDescent="0.25">
      <c r="D295" s="67"/>
      <c r="H295" s="67"/>
      <c r="L295" s="67"/>
      <c r="P295" s="67"/>
      <c r="T295" s="67"/>
      <c r="X295" s="67"/>
      <c r="AB295" s="67"/>
      <c r="AF295" s="67"/>
      <c r="AG295" s="67"/>
      <c r="AK295" s="296"/>
      <c r="AO295" s="296"/>
      <c r="AS295" s="296"/>
    </row>
    <row r="296" spans="4:45" x14ac:dyDescent="0.25">
      <c r="D296" s="67"/>
      <c r="H296" s="67"/>
      <c r="L296" s="67"/>
      <c r="P296" s="67"/>
      <c r="T296" s="67"/>
      <c r="X296" s="67"/>
      <c r="AB296" s="67"/>
      <c r="AF296" s="67"/>
      <c r="AG296" s="67"/>
      <c r="AK296" s="296"/>
      <c r="AO296" s="296"/>
      <c r="AS296" s="296"/>
    </row>
    <row r="297" spans="4:45" x14ac:dyDescent="0.25">
      <c r="D297" s="67"/>
      <c r="H297" s="67"/>
      <c r="L297" s="67"/>
      <c r="P297" s="67"/>
      <c r="T297" s="67"/>
      <c r="X297" s="67"/>
      <c r="AB297" s="67"/>
      <c r="AF297" s="67"/>
      <c r="AG297" s="67"/>
      <c r="AK297" s="296"/>
      <c r="AO297" s="296"/>
      <c r="AS297" s="296"/>
    </row>
    <row r="298" spans="4:45" x14ac:dyDescent="0.25">
      <c r="D298" s="67"/>
      <c r="H298" s="67"/>
      <c r="L298" s="67"/>
      <c r="P298" s="67"/>
      <c r="T298" s="67"/>
      <c r="X298" s="67"/>
      <c r="AB298" s="67"/>
      <c r="AF298" s="67"/>
      <c r="AG298" s="67"/>
      <c r="AK298" s="296"/>
      <c r="AO298" s="296"/>
      <c r="AS298" s="296"/>
    </row>
    <row r="299" spans="4:45" x14ac:dyDescent="0.25">
      <c r="D299" s="67"/>
      <c r="H299" s="67"/>
      <c r="L299" s="67"/>
      <c r="P299" s="67"/>
      <c r="T299" s="67"/>
      <c r="X299" s="67"/>
      <c r="AB299" s="67"/>
      <c r="AF299" s="67"/>
      <c r="AG299" s="67"/>
      <c r="AK299" s="296"/>
      <c r="AO299" s="296"/>
      <c r="AS299" s="296"/>
    </row>
    <row r="300" spans="4:45" x14ac:dyDescent="0.25">
      <c r="D300" s="67"/>
      <c r="H300" s="67"/>
      <c r="L300" s="67"/>
      <c r="P300" s="67"/>
      <c r="T300" s="67"/>
      <c r="X300" s="67"/>
      <c r="AB300" s="67"/>
      <c r="AF300" s="67"/>
      <c r="AG300" s="67"/>
      <c r="AK300" s="296"/>
      <c r="AO300" s="296"/>
      <c r="AS300" s="296"/>
    </row>
    <row r="301" spans="4:45" x14ac:dyDescent="0.25">
      <c r="D301" s="67"/>
      <c r="H301" s="67"/>
      <c r="L301" s="67"/>
      <c r="P301" s="67"/>
      <c r="T301" s="67"/>
      <c r="X301" s="67"/>
      <c r="AB301" s="67"/>
      <c r="AF301" s="67"/>
      <c r="AG301" s="67"/>
      <c r="AK301" s="296"/>
      <c r="AO301" s="296"/>
      <c r="AS301" s="296"/>
    </row>
    <row r="302" spans="4:45" x14ac:dyDescent="0.25">
      <c r="D302" s="67"/>
      <c r="H302" s="67"/>
      <c r="L302" s="67"/>
      <c r="P302" s="67"/>
      <c r="T302" s="67"/>
      <c r="X302" s="67"/>
      <c r="AB302" s="67"/>
      <c r="AF302" s="67"/>
      <c r="AG302" s="67"/>
      <c r="AK302" s="296"/>
      <c r="AO302" s="296"/>
      <c r="AS302" s="296"/>
    </row>
    <row r="303" spans="4:45" x14ac:dyDescent="0.25">
      <c r="D303" s="67"/>
      <c r="H303" s="67"/>
      <c r="L303" s="67"/>
      <c r="P303" s="67"/>
      <c r="T303" s="67"/>
      <c r="X303" s="67"/>
      <c r="AB303" s="67"/>
      <c r="AF303" s="67"/>
      <c r="AG303" s="67"/>
      <c r="AK303" s="296"/>
      <c r="AO303" s="296"/>
      <c r="AS303" s="296"/>
    </row>
    <row r="304" spans="4:45" x14ac:dyDescent="0.25">
      <c r="D304" s="67"/>
      <c r="H304" s="67"/>
      <c r="L304" s="67"/>
      <c r="P304" s="67"/>
      <c r="T304" s="67"/>
      <c r="X304" s="67"/>
      <c r="AB304" s="67"/>
      <c r="AF304" s="67"/>
      <c r="AG304" s="67"/>
      <c r="AK304" s="296"/>
      <c r="AO304" s="296"/>
      <c r="AS304" s="296"/>
    </row>
    <row r="305" spans="4:45" x14ac:dyDescent="0.25">
      <c r="D305" s="67"/>
      <c r="H305" s="67"/>
      <c r="L305" s="67"/>
      <c r="P305" s="67"/>
      <c r="T305" s="67"/>
      <c r="X305" s="67"/>
      <c r="AB305" s="67"/>
      <c r="AF305" s="67"/>
      <c r="AG305" s="67"/>
      <c r="AK305" s="296"/>
      <c r="AO305" s="296"/>
      <c r="AS305" s="296"/>
    </row>
    <row r="306" spans="4:45" x14ac:dyDescent="0.25">
      <c r="D306" s="67"/>
      <c r="H306" s="67"/>
      <c r="L306" s="67"/>
      <c r="P306" s="67"/>
      <c r="T306" s="67"/>
      <c r="X306" s="67"/>
      <c r="AB306" s="67"/>
      <c r="AF306" s="67"/>
      <c r="AG306" s="67"/>
      <c r="AK306" s="296"/>
      <c r="AO306" s="296"/>
      <c r="AS306" s="296"/>
    </row>
    <row r="307" spans="4:45" x14ac:dyDescent="0.25">
      <c r="D307" s="67"/>
      <c r="H307" s="67"/>
      <c r="L307" s="67"/>
      <c r="P307" s="67"/>
      <c r="T307" s="67"/>
      <c r="X307" s="67"/>
      <c r="AB307" s="67"/>
      <c r="AF307" s="67"/>
      <c r="AG307" s="67"/>
      <c r="AK307" s="296"/>
      <c r="AO307" s="296"/>
      <c r="AS307" s="296"/>
    </row>
    <row r="308" spans="4:45" x14ac:dyDescent="0.25">
      <c r="D308" s="67"/>
      <c r="H308" s="67"/>
      <c r="L308" s="67"/>
      <c r="P308" s="67"/>
      <c r="T308" s="67"/>
      <c r="X308" s="67"/>
      <c r="AB308" s="67"/>
      <c r="AF308" s="67"/>
      <c r="AG308" s="67"/>
      <c r="AK308" s="296"/>
      <c r="AO308" s="296"/>
      <c r="AS308" s="296"/>
    </row>
    <row r="309" spans="4:45" x14ac:dyDescent="0.25">
      <c r="D309" s="67"/>
      <c r="H309" s="67"/>
      <c r="L309" s="67"/>
      <c r="P309" s="67"/>
      <c r="T309" s="67"/>
      <c r="X309" s="67"/>
      <c r="AB309" s="67"/>
      <c r="AF309" s="67"/>
      <c r="AG309" s="67"/>
      <c r="AK309" s="296"/>
      <c r="AO309" s="296"/>
      <c r="AS309" s="296"/>
    </row>
    <row r="310" spans="4:45" x14ac:dyDescent="0.25">
      <c r="D310" s="67"/>
      <c r="H310" s="67"/>
      <c r="L310" s="67"/>
      <c r="P310" s="67"/>
      <c r="T310" s="67"/>
      <c r="X310" s="67"/>
      <c r="AB310" s="67"/>
      <c r="AF310" s="67"/>
      <c r="AG310" s="67"/>
      <c r="AK310" s="296"/>
      <c r="AO310" s="296"/>
      <c r="AS310" s="296"/>
    </row>
    <row r="311" spans="4:45" x14ac:dyDescent="0.25">
      <c r="D311" s="67"/>
      <c r="H311" s="67"/>
      <c r="L311" s="67"/>
      <c r="P311" s="67"/>
      <c r="T311" s="67"/>
      <c r="X311" s="67"/>
      <c r="AB311" s="67"/>
      <c r="AF311" s="67"/>
      <c r="AG311" s="67"/>
      <c r="AK311" s="296"/>
      <c r="AO311" s="296"/>
      <c r="AS311" s="296"/>
    </row>
    <row r="312" spans="4:45" x14ac:dyDescent="0.25">
      <c r="D312" s="67"/>
      <c r="H312" s="67"/>
      <c r="L312" s="67"/>
      <c r="P312" s="67"/>
      <c r="T312" s="67"/>
      <c r="X312" s="67"/>
      <c r="AB312" s="67"/>
      <c r="AF312" s="67"/>
      <c r="AG312" s="67"/>
      <c r="AK312" s="296"/>
      <c r="AO312" s="296"/>
      <c r="AS312" s="296"/>
    </row>
    <row r="313" spans="4:45" x14ac:dyDescent="0.25">
      <c r="D313" s="67"/>
      <c r="H313" s="67"/>
      <c r="L313" s="67"/>
      <c r="P313" s="67"/>
      <c r="T313" s="67"/>
      <c r="X313" s="67"/>
      <c r="AB313" s="67"/>
      <c r="AF313" s="67"/>
      <c r="AG313" s="67"/>
      <c r="AK313" s="296"/>
      <c r="AO313" s="296"/>
      <c r="AS313" s="296"/>
    </row>
    <row r="314" spans="4:45" x14ac:dyDescent="0.25">
      <c r="D314" s="67"/>
      <c r="H314" s="67"/>
      <c r="L314" s="67"/>
      <c r="P314" s="67"/>
      <c r="T314" s="67"/>
      <c r="X314" s="67"/>
      <c r="AB314" s="67"/>
      <c r="AF314" s="67"/>
      <c r="AG314" s="67"/>
      <c r="AK314" s="296"/>
      <c r="AO314" s="296"/>
      <c r="AS314" s="296"/>
    </row>
    <row r="315" spans="4:45" x14ac:dyDescent="0.25">
      <c r="D315" s="67"/>
      <c r="H315" s="67"/>
      <c r="L315" s="67"/>
      <c r="P315" s="67"/>
      <c r="T315" s="67"/>
      <c r="X315" s="67"/>
      <c r="AB315" s="67"/>
      <c r="AF315" s="67"/>
      <c r="AG315" s="67"/>
      <c r="AK315" s="296"/>
      <c r="AO315" s="296"/>
      <c r="AS315" s="296"/>
    </row>
    <row r="316" spans="4:45" x14ac:dyDescent="0.25">
      <c r="D316" s="67"/>
      <c r="H316" s="67"/>
      <c r="L316" s="67"/>
      <c r="P316" s="67"/>
      <c r="T316" s="67"/>
      <c r="X316" s="67"/>
      <c r="AB316" s="67"/>
      <c r="AF316" s="67"/>
      <c r="AG316" s="67"/>
      <c r="AK316" s="296"/>
      <c r="AO316" s="296"/>
      <c r="AS316" s="296"/>
    </row>
    <row r="317" spans="4:45" x14ac:dyDescent="0.25">
      <c r="D317" s="67"/>
      <c r="H317" s="67"/>
      <c r="L317" s="67"/>
      <c r="P317" s="67"/>
      <c r="T317" s="67"/>
      <c r="X317" s="67"/>
      <c r="AB317" s="67"/>
      <c r="AF317" s="67"/>
      <c r="AG317" s="67"/>
      <c r="AK317" s="296"/>
      <c r="AO317" s="296"/>
      <c r="AS317" s="296"/>
    </row>
    <row r="318" spans="4:45" x14ac:dyDescent="0.25">
      <c r="D318" s="67"/>
      <c r="H318" s="67"/>
      <c r="L318" s="67"/>
      <c r="P318" s="67"/>
      <c r="T318" s="67"/>
      <c r="X318" s="67"/>
      <c r="AB318" s="67"/>
      <c r="AF318" s="67"/>
      <c r="AG318" s="67"/>
      <c r="AK318" s="296"/>
      <c r="AO318" s="296"/>
      <c r="AS318" s="296"/>
    </row>
    <row r="319" spans="4:45" x14ac:dyDescent="0.25">
      <c r="D319" s="67"/>
      <c r="H319" s="67"/>
      <c r="L319" s="67"/>
      <c r="P319" s="67"/>
      <c r="T319" s="67"/>
      <c r="X319" s="67"/>
      <c r="AB319" s="67"/>
      <c r="AF319" s="67"/>
      <c r="AG319" s="67"/>
      <c r="AK319" s="296"/>
      <c r="AO319" s="296"/>
      <c r="AS319" s="296"/>
    </row>
    <row r="320" spans="4:45" x14ac:dyDescent="0.25">
      <c r="D320" s="67"/>
      <c r="H320" s="67"/>
      <c r="L320" s="67"/>
      <c r="P320" s="67"/>
      <c r="T320" s="67"/>
      <c r="X320" s="67"/>
      <c r="AB320" s="67"/>
      <c r="AF320" s="67"/>
      <c r="AG320" s="67"/>
      <c r="AK320" s="296"/>
      <c r="AO320" s="296"/>
      <c r="AS320" s="296"/>
    </row>
    <row r="321" spans="4:45" x14ac:dyDescent="0.25">
      <c r="D321" s="67"/>
      <c r="H321" s="67"/>
      <c r="L321" s="67"/>
      <c r="P321" s="67"/>
      <c r="T321" s="67"/>
      <c r="X321" s="67"/>
      <c r="AB321" s="67"/>
      <c r="AF321" s="67"/>
      <c r="AG321" s="67"/>
      <c r="AK321" s="296"/>
      <c r="AO321" s="296"/>
      <c r="AS321" s="296"/>
    </row>
    <row r="322" spans="4:45" x14ac:dyDescent="0.25">
      <c r="D322" s="67"/>
      <c r="H322" s="67"/>
      <c r="L322" s="67"/>
      <c r="P322" s="67"/>
      <c r="T322" s="67"/>
      <c r="X322" s="67"/>
      <c r="AB322" s="67"/>
      <c r="AF322" s="67"/>
      <c r="AG322" s="67"/>
      <c r="AK322" s="296"/>
      <c r="AO322" s="296"/>
      <c r="AS322" s="296"/>
    </row>
    <row r="323" spans="4:45" x14ac:dyDescent="0.25">
      <c r="D323" s="67"/>
      <c r="H323" s="67"/>
      <c r="L323" s="67"/>
      <c r="P323" s="67"/>
      <c r="T323" s="67"/>
      <c r="X323" s="67"/>
      <c r="AB323" s="67"/>
      <c r="AF323" s="67"/>
      <c r="AG323" s="67"/>
      <c r="AK323" s="296"/>
      <c r="AO323" s="296"/>
      <c r="AS323" s="296"/>
    </row>
    <row r="324" spans="4:45" x14ac:dyDescent="0.25">
      <c r="D324" s="67"/>
      <c r="H324" s="67"/>
      <c r="L324" s="67"/>
      <c r="P324" s="67"/>
      <c r="T324" s="67"/>
      <c r="X324" s="67"/>
      <c r="AB324" s="67"/>
      <c r="AF324" s="67"/>
      <c r="AG324" s="67"/>
      <c r="AK324" s="296"/>
      <c r="AO324" s="296"/>
      <c r="AS324" s="296"/>
    </row>
    <row r="325" spans="4:45" x14ac:dyDescent="0.25">
      <c r="D325" s="67"/>
      <c r="H325" s="67"/>
      <c r="L325" s="67"/>
      <c r="P325" s="67"/>
      <c r="T325" s="67"/>
      <c r="X325" s="67"/>
      <c r="AB325" s="67"/>
      <c r="AF325" s="67"/>
      <c r="AG325" s="67"/>
      <c r="AK325" s="296"/>
      <c r="AO325" s="296"/>
      <c r="AS325" s="296"/>
    </row>
    <row r="326" spans="4:45" x14ac:dyDescent="0.25">
      <c r="D326" s="67"/>
      <c r="H326" s="67"/>
      <c r="L326" s="67"/>
      <c r="P326" s="67"/>
      <c r="T326" s="67"/>
      <c r="X326" s="67"/>
      <c r="AB326" s="67"/>
      <c r="AF326" s="67"/>
      <c r="AG326" s="67"/>
      <c r="AK326" s="296"/>
      <c r="AO326" s="296"/>
      <c r="AS326" s="296"/>
    </row>
    <row r="327" spans="4:45" x14ac:dyDescent="0.25">
      <c r="D327" s="67"/>
      <c r="H327" s="67"/>
      <c r="L327" s="67"/>
      <c r="P327" s="67"/>
      <c r="T327" s="67"/>
      <c r="X327" s="67"/>
      <c r="AB327" s="67"/>
      <c r="AF327" s="67"/>
      <c r="AG327" s="67"/>
      <c r="AK327" s="296"/>
      <c r="AO327" s="296"/>
      <c r="AS327" s="296"/>
    </row>
    <row r="328" spans="4:45" x14ac:dyDescent="0.25">
      <c r="D328" s="67"/>
      <c r="H328" s="67"/>
      <c r="L328" s="67"/>
      <c r="P328" s="67"/>
      <c r="T328" s="67"/>
      <c r="X328" s="67"/>
      <c r="AB328" s="67"/>
      <c r="AF328" s="67"/>
      <c r="AG328" s="67"/>
      <c r="AK328" s="296"/>
      <c r="AO328" s="296"/>
      <c r="AS328" s="296"/>
    </row>
    <row r="329" spans="4:45" x14ac:dyDescent="0.25">
      <c r="D329" s="67"/>
      <c r="H329" s="67"/>
      <c r="L329" s="67"/>
      <c r="P329" s="67"/>
      <c r="T329" s="67"/>
      <c r="X329" s="67"/>
      <c r="AB329" s="67"/>
      <c r="AF329" s="67"/>
      <c r="AG329" s="67"/>
      <c r="AK329" s="296"/>
      <c r="AO329" s="296"/>
      <c r="AS329" s="296"/>
    </row>
    <row r="330" spans="4:45" x14ac:dyDescent="0.25">
      <c r="D330" s="67"/>
      <c r="H330" s="67"/>
      <c r="L330" s="67"/>
      <c r="P330" s="67"/>
      <c r="T330" s="67"/>
      <c r="X330" s="67"/>
      <c r="AB330" s="67"/>
      <c r="AF330" s="67"/>
      <c r="AG330" s="67"/>
      <c r="AK330" s="296"/>
      <c r="AO330" s="296"/>
      <c r="AS330" s="296"/>
    </row>
    <row r="331" spans="4:45" x14ac:dyDescent="0.25">
      <c r="D331" s="67"/>
      <c r="H331" s="67"/>
      <c r="L331" s="67"/>
      <c r="P331" s="67"/>
      <c r="T331" s="67"/>
      <c r="X331" s="67"/>
      <c r="AB331" s="67"/>
      <c r="AF331" s="67"/>
      <c r="AG331" s="67"/>
      <c r="AK331" s="296"/>
      <c r="AO331" s="296"/>
      <c r="AS331" s="296"/>
    </row>
    <row r="332" spans="4:45" x14ac:dyDescent="0.25">
      <c r="D332" s="67"/>
      <c r="H332" s="67"/>
      <c r="L332" s="67"/>
      <c r="P332" s="67"/>
      <c r="T332" s="67"/>
      <c r="X332" s="67"/>
      <c r="AB332" s="67"/>
      <c r="AF332" s="67"/>
      <c r="AG332" s="67"/>
      <c r="AK332" s="296"/>
      <c r="AO332" s="296"/>
      <c r="AS332" s="296"/>
    </row>
    <row r="333" spans="4:45" x14ac:dyDescent="0.25">
      <c r="D333" s="67"/>
      <c r="H333" s="67"/>
      <c r="L333" s="67"/>
      <c r="P333" s="67"/>
      <c r="T333" s="67"/>
      <c r="X333" s="67"/>
      <c r="AB333" s="67"/>
      <c r="AF333" s="67"/>
      <c r="AG333" s="67"/>
      <c r="AK333" s="296"/>
      <c r="AO333" s="296"/>
      <c r="AS333" s="296"/>
    </row>
    <row r="334" spans="4:45" x14ac:dyDescent="0.25">
      <c r="D334" s="67"/>
      <c r="H334" s="67"/>
      <c r="L334" s="67"/>
      <c r="P334" s="67"/>
      <c r="T334" s="67"/>
      <c r="X334" s="67"/>
      <c r="AB334" s="67"/>
      <c r="AF334" s="67"/>
      <c r="AG334" s="67"/>
      <c r="AK334" s="296"/>
      <c r="AO334" s="296"/>
      <c r="AS334" s="296"/>
    </row>
    <row r="335" spans="4:45" x14ac:dyDescent="0.25">
      <c r="D335" s="67"/>
      <c r="H335" s="67"/>
      <c r="L335" s="67"/>
      <c r="P335" s="67"/>
      <c r="T335" s="67"/>
      <c r="X335" s="67"/>
      <c r="AB335" s="67"/>
      <c r="AF335" s="67"/>
      <c r="AG335" s="67"/>
      <c r="AK335" s="296"/>
      <c r="AO335" s="296"/>
      <c r="AS335" s="296"/>
    </row>
    <row r="336" spans="4:45" x14ac:dyDescent="0.25">
      <c r="D336" s="67"/>
      <c r="H336" s="67"/>
      <c r="L336" s="67"/>
      <c r="P336" s="67"/>
      <c r="T336" s="67"/>
      <c r="X336" s="67"/>
      <c r="AB336" s="67"/>
      <c r="AF336" s="67"/>
      <c r="AG336" s="67"/>
      <c r="AK336" s="296"/>
      <c r="AO336" s="296"/>
      <c r="AS336" s="296"/>
    </row>
    <row r="337" spans="4:45" x14ac:dyDescent="0.25">
      <c r="D337" s="67"/>
      <c r="H337" s="67"/>
      <c r="L337" s="67"/>
      <c r="P337" s="67"/>
      <c r="T337" s="67"/>
      <c r="X337" s="67"/>
      <c r="AB337" s="67"/>
      <c r="AF337" s="67"/>
      <c r="AG337" s="67"/>
      <c r="AK337" s="296"/>
      <c r="AO337" s="296"/>
      <c r="AS337" s="296"/>
    </row>
    <row r="338" spans="4:45" x14ac:dyDescent="0.25">
      <c r="D338" s="67"/>
      <c r="H338" s="67"/>
      <c r="L338" s="67"/>
      <c r="P338" s="67"/>
      <c r="T338" s="67"/>
      <c r="X338" s="67"/>
      <c r="AB338" s="67"/>
      <c r="AF338" s="67"/>
      <c r="AG338" s="67"/>
      <c r="AK338" s="296"/>
      <c r="AO338" s="296"/>
      <c r="AS338" s="296"/>
    </row>
    <row r="339" spans="4:45" x14ac:dyDescent="0.25">
      <c r="D339" s="67"/>
      <c r="H339" s="67"/>
      <c r="L339" s="67"/>
      <c r="P339" s="67"/>
      <c r="T339" s="67"/>
      <c r="X339" s="67"/>
      <c r="AB339" s="67"/>
      <c r="AF339" s="67"/>
      <c r="AG339" s="67"/>
      <c r="AK339" s="296"/>
      <c r="AO339" s="296"/>
      <c r="AS339" s="296"/>
    </row>
    <row r="340" spans="4:45" x14ac:dyDescent="0.25">
      <c r="D340" s="67"/>
      <c r="H340" s="67"/>
      <c r="L340" s="67"/>
      <c r="P340" s="67"/>
      <c r="T340" s="67"/>
      <c r="X340" s="67"/>
      <c r="AB340" s="67"/>
      <c r="AF340" s="67"/>
      <c r="AG340" s="67"/>
      <c r="AK340" s="296"/>
      <c r="AO340" s="296"/>
      <c r="AS340" s="296"/>
    </row>
    <row r="341" spans="4:45" x14ac:dyDescent="0.25">
      <c r="D341" s="67"/>
      <c r="H341" s="67"/>
      <c r="L341" s="67"/>
      <c r="P341" s="67"/>
      <c r="T341" s="67"/>
      <c r="X341" s="67"/>
      <c r="AB341" s="67"/>
      <c r="AF341" s="67"/>
      <c r="AG341" s="67"/>
      <c r="AK341" s="296"/>
      <c r="AO341" s="296"/>
      <c r="AS341" s="296"/>
    </row>
    <row r="342" spans="4:45" x14ac:dyDescent="0.25">
      <c r="D342" s="67"/>
      <c r="H342" s="67"/>
      <c r="L342" s="67"/>
      <c r="P342" s="67"/>
      <c r="T342" s="67"/>
      <c r="X342" s="67"/>
      <c r="AB342" s="67"/>
      <c r="AF342" s="67"/>
      <c r="AG342" s="67"/>
      <c r="AK342" s="296"/>
      <c r="AO342" s="296"/>
      <c r="AS342" s="296"/>
    </row>
    <row r="343" spans="4:45" x14ac:dyDescent="0.25">
      <c r="D343" s="67"/>
      <c r="H343" s="67"/>
      <c r="L343" s="67"/>
      <c r="P343" s="67"/>
      <c r="T343" s="67"/>
      <c r="X343" s="67"/>
      <c r="AB343" s="67"/>
      <c r="AF343" s="67"/>
      <c r="AG343" s="67"/>
      <c r="AK343" s="296"/>
      <c r="AO343" s="296"/>
      <c r="AS343" s="296"/>
    </row>
    <row r="344" spans="4:45" x14ac:dyDescent="0.25">
      <c r="D344" s="67"/>
      <c r="H344" s="67"/>
      <c r="L344" s="67"/>
      <c r="P344" s="67"/>
      <c r="T344" s="67"/>
      <c r="X344" s="67"/>
      <c r="AB344" s="67"/>
      <c r="AF344" s="67"/>
      <c r="AG344" s="67"/>
      <c r="AK344" s="296"/>
      <c r="AO344" s="296"/>
      <c r="AS344" s="296"/>
    </row>
    <row r="345" spans="4:45" x14ac:dyDescent="0.25">
      <c r="D345" s="67"/>
      <c r="H345" s="67"/>
      <c r="L345" s="67"/>
      <c r="P345" s="67"/>
      <c r="T345" s="67"/>
      <c r="X345" s="67"/>
      <c r="AB345" s="67"/>
      <c r="AF345" s="67"/>
      <c r="AG345" s="67"/>
      <c r="AK345" s="296"/>
      <c r="AO345" s="296"/>
      <c r="AS345" s="296"/>
    </row>
    <row r="346" spans="4:45" x14ac:dyDescent="0.25">
      <c r="D346" s="67"/>
      <c r="H346" s="67"/>
      <c r="L346" s="67"/>
      <c r="P346" s="67"/>
      <c r="T346" s="67"/>
      <c r="X346" s="67"/>
      <c r="AB346" s="67"/>
      <c r="AF346" s="67"/>
      <c r="AG346" s="67"/>
      <c r="AK346" s="296"/>
      <c r="AO346" s="296"/>
      <c r="AS346" s="296"/>
    </row>
    <row r="347" spans="4:45" x14ac:dyDescent="0.25">
      <c r="D347" s="67"/>
      <c r="H347" s="67"/>
      <c r="L347" s="67"/>
      <c r="P347" s="67"/>
      <c r="T347" s="67"/>
      <c r="X347" s="67"/>
      <c r="AB347" s="67"/>
      <c r="AF347" s="67"/>
      <c r="AG347" s="67"/>
      <c r="AK347" s="296"/>
      <c r="AO347" s="296"/>
      <c r="AS347" s="296"/>
    </row>
    <row r="348" spans="4:45" x14ac:dyDescent="0.25">
      <c r="D348" s="67"/>
      <c r="H348" s="67"/>
      <c r="L348" s="67"/>
      <c r="P348" s="67"/>
      <c r="T348" s="67"/>
      <c r="X348" s="67"/>
      <c r="AB348" s="67"/>
      <c r="AF348" s="67"/>
      <c r="AG348" s="67"/>
      <c r="AK348" s="296"/>
      <c r="AO348" s="296"/>
      <c r="AS348" s="296"/>
    </row>
    <row r="349" spans="4:45" x14ac:dyDescent="0.25">
      <c r="D349" s="67"/>
      <c r="H349" s="67"/>
      <c r="L349" s="67"/>
      <c r="P349" s="67"/>
      <c r="T349" s="67"/>
      <c r="X349" s="67"/>
      <c r="AB349" s="67"/>
      <c r="AF349" s="67"/>
      <c r="AG349" s="67"/>
      <c r="AK349" s="296"/>
      <c r="AO349" s="296"/>
      <c r="AS349" s="296"/>
    </row>
    <row r="350" spans="4:45" x14ac:dyDescent="0.25">
      <c r="D350" s="67"/>
      <c r="H350" s="67"/>
      <c r="L350" s="67"/>
      <c r="P350" s="67"/>
      <c r="T350" s="67"/>
      <c r="X350" s="67"/>
      <c r="AB350" s="67"/>
      <c r="AF350" s="67"/>
      <c r="AG350" s="67"/>
      <c r="AK350" s="296"/>
      <c r="AO350" s="296"/>
      <c r="AS350" s="296"/>
    </row>
    <row r="351" spans="4:45" x14ac:dyDescent="0.25">
      <c r="D351" s="67"/>
      <c r="H351" s="67"/>
      <c r="L351" s="67"/>
      <c r="P351" s="67"/>
      <c r="T351" s="67"/>
      <c r="X351" s="67"/>
      <c r="AB351" s="67"/>
      <c r="AF351" s="67"/>
      <c r="AG351" s="67"/>
      <c r="AK351" s="296"/>
      <c r="AO351" s="296"/>
      <c r="AS351" s="296"/>
    </row>
    <row r="352" spans="4:45" x14ac:dyDescent="0.25">
      <c r="D352" s="67"/>
      <c r="H352" s="67"/>
      <c r="L352" s="67"/>
      <c r="P352" s="67"/>
      <c r="T352" s="67"/>
      <c r="X352" s="67"/>
      <c r="AB352" s="67"/>
      <c r="AF352" s="67"/>
      <c r="AG352" s="67"/>
      <c r="AK352" s="296"/>
      <c r="AO352" s="296"/>
      <c r="AS352" s="296"/>
    </row>
    <row r="353" spans="4:45" x14ac:dyDescent="0.25">
      <c r="D353" s="67"/>
      <c r="H353" s="67"/>
      <c r="L353" s="67"/>
      <c r="P353" s="67"/>
      <c r="T353" s="67"/>
      <c r="X353" s="67"/>
      <c r="AB353" s="67"/>
      <c r="AF353" s="67"/>
      <c r="AG353" s="67"/>
      <c r="AK353" s="296"/>
      <c r="AO353" s="296"/>
      <c r="AS353" s="296"/>
    </row>
    <row r="354" spans="4:45" x14ac:dyDescent="0.25">
      <c r="D354" s="67"/>
      <c r="H354" s="67"/>
      <c r="L354" s="67"/>
      <c r="P354" s="67"/>
      <c r="T354" s="67"/>
      <c r="X354" s="67"/>
      <c r="AB354" s="67"/>
      <c r="AF354" s="67"/>
      <c r="AG354" s="67"/>
      <c r="AK354" s="296"/>
      <c r="AO354" s="296"/>
      <c r="AS354" s="296"/>
    </row>
    <row r="355" spans="4:45" x14ac:dyDescent="0.25">
      <c r="D355" s="67"/>
      <c r="H355" s="67"/>
      <c r="L355" s="67"/>
      <c r="P355" s="67"/>
      <c r="T355" s="67"/>
      <c r="X355" s="67"/>
      <c r="AB355" s="67"/>
      <c r="AF355" s="67"/>
      <c r="AG355" s="67"/>
      <c r="AK355" s="296"/>
      <c r="AO355" s="296"/>
      <c r="AS355" s="296"/>
    </row>
    <row r="356" spans="4:45" x14ac:dyDescent="0.25">
      <c r="D356" s="67"/>
      <c r="H356" s="67"/>
      <c r="L356" s="67"/>
      <c r="P356" s="67"/>
      <c r="T356" s="67"/>
      <c r="X356" s="67"/>
      <c r="AB356" s="67"/>
      <c r="AF356" s="67"/>
      <c r="AG356" s="67"/>
      <c r="AK356" s="296"/>
      <c r="AO356" s="296"/>
      <c r="AS356" s="296"/>
    </row>
    <row r="357" spans="4:45" x14ac:dyDescent="0.25">
      <c r="D357" s="67"/>
      <c r="H357" s="67"/>
      <c r="L357" s="67"/>
      <c r="P357" s="67"/>
      <c r="T357" s="67"/>
      <c r="X357" s="67"/>
      <c r="AB357" s="67"/>
      <c r="AF357" s="67"/>
      <c r="AG357" s="67"/>
      <c r="AK357" s="296"/>
      <c r="AO357" s="296"/>
      <c r="AS357" s="296"/>
    </row>
    <row r="358" spans="4:45" x14ac:dyDescent="0.25">
      <c r="D358" s="67"/>
      <c r="H358" s="67"/>
      <c r="L358" s="67"/>
      <c r="P358" s="67"/>
      <c r="T358" s="67"/>
      <c r="X358" s="67"/>
      <c r="AB358" s="67"/>
      <c r="AF358" s="67"/>
      <c r="AG358" s="67"/>
      <c r="AK358" s="296"/>
      <c r="AO358" s="296"/>
      <c r="AS358" s="296"/>
    </row>
    <row r="359" spans="4:45" x14ac:dyDescent="0.25">
      <c r="D359" s="67"/>
      <c r="H359" s="67"/>
      <c r="L359" s="67"/>
      <c r="P359" s="67"/>
      <c r="T359" s="67"/>
      <c r="X359" s="67"/>
      <c r="AB359" s="67"/>
      <c r="AF359" s="67"/>
      <c r="AG359" s="67"/>
      <c r="AK359" s="296"/>
      <c r="AO359" s="296"/>
      <c r="AS359" s="296"/>
    </row>
    <row r="360" spans="4:45" x14ac:dyDescent="0.25">
      <c r="D360" s="67"/>
      <c r="H360" s="67"/>
      <c r="L360" s="67"/>
      <c r="P360" s="67"/>
      <c r="T360" s="67"/>
      <c r="X360" s="67"/>
      <c r="AB360" s="67"/>
      <c r="AF360" s="67"/>
      <c r="AG360" s="67"/>
      <c r="AK360" s="296"/>
      <c r="AO360" s="296"/>
      <c r="AS360" s="296"/>
    </row>
    <row r="361" spans="4:45" x14ac:dyDescent="0.25">
      <c r="D361" s="67"/>
      <c r="H361" s="67"/>
      <c r="L361" s="67"/>
      <c r="P361" s="67"/>
      <c r="T361" s="67"/>
      <c r="X361" s="67"/>
      <c r="AB361" s="67"/>
      <c r="AF361" s="67"/>
      <c r="AG361" s="67"/>
      <c r="AK361" s="296"/>
      <c r="AO361" s="296"/>
      <c r="AS361" s="296"/>
    </row>
    <row r="362" spans="4:45" x14ac:dyDescent="0.25">
      <c r="D362" s="67"/>
      <c r="H362" s="67"/>
      <c r="L362" s="67"/>
      <c r="P362" s="67"/>
      <c r="T362" s="67"/>
      <c r="X362" s="67"/>
      <c r="AB362" s="67"/>
      <c r="AF362" s="67"/>
      <c r="AG362" s="67"/>
      <c r="AK362" s="296"/>
      <c r="AO362" s="296"/>
      <c r="AS362" s="296"/>
    </row>
    <row r="363" spans="4:45" x14ac:dyDescent="0.25">
      <c r="D363" s="67"/>
      <c r="H363" s="67"/>
      <c r="L363" s="67"/>
      <c r="P363" s="67"/>
      <c r="T363" s="67"/>
      <c r="X363" s="67"/>
      <c r="AB363" s="67"/>
      <c r="AF363" s="67"/>
      <c r="AG363" s="67"/>
      <c r="AK363" s="296"/>
      <c r="AO363" s="296"/>
      <c r="AS363" s="296"/>
    </row>
    <row r="364" spans="4:45" x14ac:dyDescent="0.25">
      <c r="D364" s="67"/>
      <c r="H364" s="67"/>
      <c r="L364" s="67"/>
      <c r="P364" s="67"/>
      <c r="T364" s="67"/>
      <c r="X364" s="67"/>
      <c r="AB364" s="67"/>
      <c r="AF364" s="67"/>
      <c r="AG364" s="67"/>
      <c r="AK364" s="296"/>
      <c r="AO364" s="296"/>
      <c r="AS364" s="296"/>
    </row>
    <row r="365" spans="4:45" x14ac:dyDescent="0.25">
      <c r="D365" s="67"/>
      <c r="H365" s="67"/>
      <c r="L365" s="67"/>
      <c r="P365" s="67"/>
      <c r="T365" s="67"/>
      <c r="X365" s="67"/>
      <c r="AB365" s="67"/>
      <c r="AF365" s="67"/>
      <c r="AG365" s="67"/>
      <c r="AK365" s="296"/>
      <c r="AO365" s="296"/>
      <c r="AS365" s="296"/>
    </row>
    <row r="366" spans="4:45" x14ac:dyDescent="0.25">
      <c r="D366" s="67"/>
      <c r="H366" s="67"/>
      <c r="L366" s="67"/>
      <c r="P366" s="67"/>
      <c r="T366" s="67"/>
      <c r="X366" s="67"/>
      <c r="AB366" s="67"/>
      <c r="AF366" s="67"/>
      <c r="AG366" s="67"/>
      <c r="AK366" s="296"/>
      <c r="AO366" s="296"/>
      <c r="AS366" s="296"/>
    </row>
    <row r="367" spans="4:45" x14ac:dyDescent="0.25">
      <c r="D367" s="67"/>
      <c r="H367" s="67"/>
      <c r="L367" s="67"/>
      <c r="P367" s="67"/>
      <c r="T367" s="67"/>
      <c r="X367" s="67"/>
      <c r="AB367" s="67"/>
      <c r="AF367" s="67"/>
      <c r="AG367" s="67"/>
      <c r="AK367" s="296"/>
      <c r="AO367" s="296"/>
      <c r="AS367" s="296"/>
    </row>
    <row r="368" spans="4:45" x14ac:dyDescent="0.25">
      <c r="D368" s="67"/>
      <c r="H368" s="67"/>
      <c r="L368" s="67"/>
      <c r="P368" s="67"/>
      <c r="T368" s="67"/>
      <c r="X368" s="67"/>
      <c r="AB368" s="67"/>
      <c r="AF368" s="67"/>
      <c r="AG368" s="67"/>
      <c r="AK368" s="296"/>
      <c r="AO368" s="296"/>
      <c r="AS368" s="296"/>
    </row>
    <row r="369" spans="4:45" x14ac:dyDescent="0.25">
      <c r="D369" s="67"/>
      <c r="H369" s="67"/>
      <c r="L369" s="67"/>
      <c r="P369" s="67"/>
      <c r="T369" s="67"/>
      <c r="X369" s="67"/>
      <c r="AB369" s="67"/>
      <c r="AF369" s="67"/>
      <c r="AG369" s="67"/>
      <c r="AK369" s="296"/>
      <c r="AO369" s="296"/>
      <c r="AS369" s="296"/>
    </row>
    <row r="370" spans="4:45" x14ac:dyDescent="0.25">
      <c r="D370" s="67"/>
      <c r="H370" s="67"/>
      <c r="L370" s="67"/>
      <c r="P370" s="67"/>
      <c r="T370" s="67"/>
      <c r="X370" s="67"/>
      <c r="AB370" s="67"/>
      <c r="AF370" s="67"/>
      <c r="AG370" s="67"/>
      <c r="AK370" s="296"/>
      <c r="AO370" s="296"/>
      <c r="AS370" s="296"/>
    </row>
    <row r="371" spans="4:45" x14ac:dyDescent="0.25">
      <c r="D371" s="67"/>
      <c r="H371" s="67"/>
      <c r="L371" s="67"/>
      <c r="P371" s="67"/>
      <c r="T371" s="67"/>
      <c r="X371" s="67"/>
      <c r="AB371" s="67"/>
      <c r="AF371" s="67"/>
      <c r="AG371" s="67"/>
      <c r="AK371" s="296"/>
      <c r="AO371" s="296"/>
      <c r="AS371" s="296"/>
    </row>
    <row r="372" spans="4:45" x14ac:dyDescent="0.25">
      <c r="D372" s="67"/>
      <c r="H372" s="67"/>
      <c r="L372" s="67"/>
      <c r="P372" s="67"/>
      <c r="T372" s="67"/>
      <c r="X372" s="67"/>
      <c r="AB372" s="67"/>
      <c r="AF372" s="67"/>
      <c r="AG372" s="67"/>
      <c r="AK372" s="296"/>
      <c r="AO372" s="296"/>
      <c r="AS372" s="296"/>
    </row>
    <row r="373" spans="4:45" x14ac:dyDescent="0.25">
      <c r="D373" s="67"/>
      <c r="H373" s="67"/>
      <c r="L373" s="67"/>
      <c r="P373" s="67"/>
      <c r="T373" s="67"/>
      <c r="X373" s="67"/>
      <c r="AB373" s="67"/>
      <c r="AF373" s="67"/>
      <c r="AG373" s="67"/>
      <c r="AK373" s="296"/>
      <c r="AO373" s="296"/>
      <c r="AS373" s="296"/>
    </row>
    <row r="374" spans="4:45" x14ac:dyDescent="0.25">
      <c r="D374" s="67"/>
      <c r="H374" s="67"/>
      <c r="L374" s="67"/>
      <c r="P374" s="67"/>
      <c r="T374" s="67"/>
      <c r="X374" s="67"/>
      <c r="AB374" s="67"/>
      <c r="AF374" s="67"/>
      <c r="AG374" s="67"/>
      <c r="AK374" s="296"/>
      <c r="AO374" s="296"/>
      <c r="AS374" s="296"/>
    </row>
    <row r="375" spans="4:45" x14ac:dyDescent="0.25">
      <c r="D375" s="67"/>
      <c r="H375" s="67"/>
      <c r="L375" s="67"/>
      <c r="P375" s="67"/>
      <c r="T375" s="67"/>
      <c r="X375" s="67"/>
      <c r="AB375" s="67"/>
      <c r="AF375" s="67"/>
      <c r="AG375" s="67"/>
      <c r="AK375" s="296"/>
      <c r="AO375" s="296"/>
      <c r="AS375" s="296"/>
    </row>
  </sheetData>
  <mergeCells count="12">
    <mergeCell ref="D3:F3"/>
    <mergeCell ref="T3:V3"/>
    <mergeCell ref="X3:Z3"/>
    <mergeCell ref="AB3:AD3"/>
    <mergeCell ref="AW3:AZ3"/>
    <mergeCell ref="AF3:AI3"/>
    <mergeCell ref="P3:R3"/>
    <mergeCell ref="H3:J3"/>
    <mergeCell ref="L3:N3"/>
    <mergeCell ref="AO3:AQ3"/>
    <mergeCell ref="AK3:AM3"/>
    <mergeCell ref="AS3:AU3"/>
  </mergeCells>
  <pageMargins left="0.75" right="0.75" top="1" bottom="1" header="0.5" footer="0.5"/>
  <pageSetup paperSize="5" fitToHeight="3" orientation="landscape" copies="15" r:id="rId1"/>
  <headerFooter alignWithMargins="0">
    <oddHeader>&amp;C&amp;"-,Bold"Proposed Budget &amp; Analysis Report for FY22</oddHeader>
    <oddFooter>&amp;C&amp;D&amp;T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100</vt:i4>
      </vt:variant>
    </vt:vector>
  </HeadingPairs>
  <TitlesOfParts>
    <vt:vector size="153" baseType="lpstr">
      <vt:lpstr>114-Moderator</vt:lpstr>
      <vt:lpstr>122-Selectmen</vt:lpstr>
      <vt:lpstr>131-Finance Committee</vt:lpstr>
      <vt:lpstr>135-Town Accountant</vt:lpstr>
      <vt:lpstr>136-Auditing</vt:lpstr>
      <vt:lpstr>141-Board of Assessors</vt:lpstr>
      <vt:lpstr>145-Treasurer</vt:lpstr>
      <vt:lpstr>146-Tax Collector</vt:lpstr>
      <vt:lpstr>151-Legal</vt:lpstr>
      <vt:lpstr>152-Human Resource Board</vt:lpstr>
      <vt:lpstr>161-Town Clerk</vt:lpstr>
      <vt:lpstr>171-ConComm</vt:lpstr>
      <vt:lpstr>175-Planning Board</vt:lpstr>
      <vt:lpstr>176-ZBA</vt:lpstr>
      <vt:lpstr>179-CPC</vt:lpstr>
      <vt:lpstr>185-Housing</vt:lpstr>
      <vt:lpstr>192-Town Offices</vt:lpstr>
      <vt:lpstr>194-Community Center</vt:lpstr>
      <vt:lpstr>196-Selectmens Maintenance</vt:lpstr>
      <vt:lpstr>198-Town Owned Property</vt:lpstr>
      <vt:lpstr>199-Comfort Station</vt:lpstr>
      <vt:lpstr>210-Police Dept</vt:lpstr>
      <vt:lpstr>220-Fire Dept</vt:lpstr>
      <vt:lpstr>230.231-Ambulance</vt:lpstr>
      <vt:lpstr>241-Building Inspections</vt:lpstr>
      <vt:lpstr>291-Emergency Mgt</vt:lpstr>
      <vt:lpstr>292-ACO</vt:lpstr>
      <vt:lpstr>295-Harbor</vt:lpstr>
      <vt:lpstr>296-Animal Inspector</vt:lpstr>
      <vt:lpstr>299-Shellfish</vt:lpstr>
      <vt:lpstr>300-Education</vt:lpstr>
      <vt:lpstr>422-Highway</vt:lpstr>
      <vt:lpstr>423-Snow &amp; Ice</vt:lpstr>
      <vt:lpstr>430-Waste Collection</vt:lpstr>
      <vt:lpstr>491-Cemetery Comm</vt:lpstr>
      <vt:lpstr>510-Board of Health</vt:lpstr>
      <vt:lpstr>541-SS</vt:lpstr>
      <vt:lpstr>610-Library</vt:lpstr>
      <vt:lpstr>630-Beach</vt:lpstr>
      <vt:lpstr>650-Parks</vt:lpstr>
      <vt:lpstr>691-Historical Comm</vt:lpstr>
      <vt:lpstr>699-Cultural Council</vt:lpstr>
      <vt:lpstr>710-ROD Principal</vt:lpstr>
      <vt:lpstr>751 ROD Interest</vt:lpstr>
      <vt:lpstr>752-Short-Term Interest</vt:lpstr>
      <vt:lpstr>820.830 State &amp; County Assmt</vt:lpstr>
      <vt:lpstr>840-Other Assessments</vt:lpstr>
      <vt:lpstr>910-Benefits</vt:lpstr>
      <vt:lpstr>945-Property &amp; Liability Ins</vt:lpstr>
      <vt:lpstr>Summary Page</vt:lpstr>
      <vt:lpstr>Health Ins</vt:lpstr>
      <vt:lpstr>Sheet1</vt:lpstr>
      <vt:lpstr>Sheet2</vt:lpstr>
      <vt:lpstr>'114-Moderator'!Print_Area</vt:lpstr>
      <vt:lpstr>'122-Selectmen'!Print_Area</vt:lpstr>
      <vt:lpstr>'131-Finance Committee'!Print_Area</vt:lpstr>
      <vt:lpstr>'135-Town Accountant'!Print_Area</vt:lpstr>
      <vt:lpstr>'136-Auditing'!Print_Area</vt:lpstr>
      <vt:lpstr>'141-Board of Assessors'!Print_Area</vt:lpstr>
      <vt:lpstr>'145-Treasurer'!Print_Area</vt:lpstr>
      <vt:lpstr>'146-Tax Collector'!Print_Area</vt:lpstr>
      <vt:lpstr>'151-Legal'!Print_Area</vt:lpstr>
      <vt:lpstr>'152-Human Resource Board'!Print_Area</vt:lpstr>
      <vt:lpstr>'161-Town Clerk'!Print_Area</vt:lpstr>
      <vt:lpstr>'171-ConComm'!Print_Area</vt:lpstr>
      <vt:lpstr>'175-Planning Board'!Print_Area</vt:lpstr>
      <vt:lpstr>'176-ZBA'!Print_Area</vt:lpstr>
      <vt:lpstr>'179-CPC'!Print_Area</vt:lpstr>
      <vt:lpstr>'185-Housing'!Print_Area</vt:lpstr>
      <vt:lpstr>'192-Town Offices'!Print_Area</vt:lpstr>
      <vt:lpstr>'194-Community Center'!Print_Area</vt:lpstr>
      <vt:lpstr>'196-Selectmens Maintenance'!Print_Area</vt:lpstr>
      <vt:lpstr>'198-Town Owned Property'!Print_Area</vt:lpstr>
      <vt:lpstr>'199-Comfort Station'!Print_Area</vt:lpstr>
      <vt:lpstr>'210-Police Dept'!Print_Area</vt:lpstr>
      <vt:lpstr>'220-Fire Dept'!Print_Area</vt:lpstr>
      <vt:lpstr>'230.231-Ambulance'!Print_Area</vt:lpstr>
      <vt:lpstr>'241-Building Inspections'!Print_Area</vt:lpstr>
      <vt:lpstr>'291-Emergency Mgt'!Print_Area</vt:lpstr>
      <vt:lpstr>'292-ACO'!Print_Area</vt:lpstr>
      <vt:lpstr>'295-Harbor'!Print_Area</vt:lpstr>
      <vt:lpstr>'296-Animal Inspector'!Print_Area</vt:lpstr>
      <vt:lpstr>'299-Shellfish'!Print_Area</vt:lpstr>
      <vt:lpstr>'300-Education'!Print_Area</vt:lpstr>
      <vt:lpstr>'422-Highway'!Print_Area</vt:lpstr>
      <vt:lpstr>'423-Snow &amp; Ice'!Print_Area</vt:lpstr>
      <vt:lpstr>'430-Waste Collection'!Print_Area</vt:lpstr>
      <vt:lpstr>'491-Cemetery Comm'!Print_Area</vt:lpstr>
      <vt:lpstr>'510-Board of Health'!Print_Area</vt:lpstr>
      <vt:lpstr>'541-SS'!Print_Area</vt:lpstr>
      <vt:lpstr>'610-Library'!Print_Area</vt:lpstr>
      <vt:lpstr>'630-Beach'!Print_Area</vt:lpstr>
      <vt:lpstr>'650-Parks'!Print_Area</vt:lpstr>
      <vt:lpstr>'691-Historical Comm'!Print_Area</vt:lpstr>
      <vt:lpstr>'699-Cultural Council'!Print_Area</vt:lpstr>
      <vt:lpstr>'710-ROD Principal'!Print_Area</vt:lpstr>
      <vt:lpstr>'751 ROD Interest'!Print_Area</vt:lpstr>
      <vt:lpstr>'752-Short-Term Interest'!Print_Area</vt:lpstr>
      <vt:lpstr>'820.830 State &amp; County Assmt'!Print_Area</vt:lpstr>
      <vt:lpstr>'840-Other Assessments'!Print_Area</vt:lpstr>
      <vt:lpstr>'910-Benefits'!Print_Area</vt:lpstr>
      <vt:lpstr>'945-Property &amp; Liability Ins'!Print_Area</vt:lpstr>
      <vt:lpstr>'Health Ins'!Print_Area</vt:lpstr>
      <vt:lpstr>'Summary Page'!Print_Area</vt:lpstr>
      <vt:lpstr>'114-Moderator'!Print_Titles</vt:lpstr>
      <vt:lpstr>'122-Selectmen'!Print_Titles</vt:lpstr>
      <vt:lpstr>'131-Finance Committee'!Print_Titles</vt:lpstr>
      <vt:lpstr>'135-Town Accountant'!Print_Titles</vt:lpstr>
      <vt:lpstr>'136-Auditing'!Print_Titles</vt:lpstr>
      <vt:lpstr>'141-Board of Assessors'!Print_Titles</vt:lpstr>
      <vt:lpstr>'145-Treasurer'!Print_Titles</vt:lpstr>
      <vt:lpstr>'146-Tax Collector'!Print_Titles</vt:lpstr>
      <vt:lpstr>'151-Legal'!Print_Titles</vt:lpstr>
      <vt:lpstr>'152-Human Resource Board'!Print_Titles</vt:lpstr>
      <vt:lpstr>'161-Town Clerk'!Print_Titles</vt:lpstr>
      <vt:lpstr>'171-ConComm'!Print_Titles</vt:lpstr>
      <vt:lpstr>'175-Planning Board'!Print_Titles</vt:lpstr>
      <vt:lpstr>'176-ZBA'!Print_Titles</vt:lpstr>
      <vt:lpstr>'179-CPC'!Print_Titles</vt:lpstr>
      <vt:lpstr>'185-Housing'!Print_Titles</vt:lpstr>
      <vt:lpstr>'192-Town Offices'!Print_Titles</vt:lpstr>
      <vt:lpstr>'194-Community Center'!Print_Titles</vt:lpstr>
      <vt:lpstr>'196-Selectmens Maintenance'!Print_Titles</vt:lpstr>
      <vt:lpstr>'198-Town Owned Property'!Print_Titles</vt:lpstr>
      <vt:lpstr>'199-Comfort Station'!Print_Titles</vt:lpstr>
      <vt:lpstr>'210-Police Dept'!Print_Titles</vt:lpstr>
      <vt:lpstr>'220-Fire Dept'!Print_Titles</vt:lpstr>
      <vt:lpstr>'230.231-Ambulance'!Print_Titles</vt:lpstr>
      <vt:lpstr>'241-Building Inspections'!Print_Titles</vt:lpstr>
      <vt:lpstr>'291-Emergency Mgt'!Print_Titles</vt:lpstr>
      <vt:lpstr>'292-ACO'!Print_Titles</vt:lpstr>
      <vt:lpstr>'295-Harbor'!Print_Titles</vt:lpstr>
      <vt:lpstr>'296-Animal Inspector'!Print_Titles</vt:lpstr>
      <vt:lpstr>'299-Shellfish'!Print_Titles</vt:lpstr>
      <vt:lpstr>'300-Education'!Print_Titles</vt:lpstr>
      <vt:lpstr>'422-Highway'!Print_Titles</vt:lpstr>
      <vt:lpstr>'423-Snow &amp; Ice'!Print_Titles</vt:lpstr>
      <vt:lpstr>'430-Waste Collection'!Print_Titles</vt:lpstr>
      <vt:lpstr>'491-Cemetery Comm'!Print_Titles</vt:lpstr>
      <vt:lpstr>'510-Board of Health'!Print_Titles</vt:lpstr>
      <vt:lpstr>'541-SS'!Print_Titles</vt:lpstr>
      <vt:lpstr>'610-Library'!Print_Titles</vt:lpstr>
      <vt:lpstr>'630-Beach'!Print_Titles</vt:lpstr>
      <vt:lpstr>'650-Parks'!Print_Titles</vt:lpstr>
      <vt:lpstr>'691-Historical Comm'!Print_Titles</vt:lpstr>
      <vt:lpstr>'699-Cultural Council'!Print_Titles</vt:lpstr>
      <vt:lpstr>'710-ROD Principal'!Print_Titles</vt:lpstr>
      <vt:lpstr>'751 ROD Interest'!Print_Titles</vt:lpstr>
      <vt:lpstr>'752-Short-Term Interest'!Print_Titles</vt:lpstr>
      <vt:lpstr>'820.830 State &amp; County Assmt'!Print_Titles</vt:lpstr>
      <vt:lpstr>'840-Other Assessments'!Print_Titles</vt:lpstr>
      <vt:lpstr>'910-Benefits'!Print_Titles</vt:lpstr>
      <vt:lpstr>'945-Property &amp; Liability Ins'!Print_Titles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Network Administrator</dc:creator>
  <cp:lastModifiedBy>Town Clerk</cp:lastModifiedBy>
  <cp:lastPrinted>2022-02-17T16:00:25Z</cp:lastPrinted>
  <dcterms:created xsi:type="dcterms:W3CDTF">2011-08-19T14:00:23Z</dcterms:created>
  <dcterms:modified xsi:type="dcterms:W3CDTF">2022-12-05T13:57:12Z</dcterms:modified>
</cp:coreProperties>
</file>